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s177040" algorithmName="SHA-512" hashValue="G1vKQHYueqhhh1D6DrROJ06IgIetStyYurQ+csBar1yoiM9uHuPO0XDcq339gBVsHS7t22W00Br3fjdNLPc0jg==" saltValue="9qCd/I61wgijHi7uqkGMsg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True Ups\2020 Annual Update\Filed Documents 5-26-20\"/>
    </mc:Choice>
  </mc:AlternateContent>
  <bookViews>
    <workbookView xWindow="290" yWindow="6420" windowWidth="27920" windowHeight="6830" tabRatio="838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SWE.Sch.11.Rates!$A$1:$T$95</definedName>
    <definedName name="_xlnm.Print_Area" localSheetId="1">SWE.WS.F.BPU.ATRR.Projected!$A$1:$O$93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SWE.Sch.11.Rates!$1:$17</definedName>
    <definedName name="_xlnm.Print_Titles" localSheetId="1">SWE.WS.F.BPU.ATRR.Projected!$1:$6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T14" i="36" l="1"/>
  <c r="W91" i="36" l="1"/>
  <c r="W90" i="36"/>
  <c r="W89" i="36"/>
  <c r="P91" i="36"/>
  <c r="N5" i="99"/>
  <c r="N6" i="99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O99" i="99"/>
  <c r="M99" i="99"/>
  <c r="D96" i="99"/>
  <c r="L93" i="99"/>
  <c r="J93" i="99"/>
  <c r="D93" i="99"/>
  <c r="D91" i="99"/>
  <c r="D89" i="99"/>
  <c r="N72" i="99"/>
  <c r="L72" i="99"/>
  <c r="N71" i="99"/>
  <c r="O71" i="99" s="1"/>
  <c r="L71" i="99"/>
  <c r="N70" i="99"/>
  <c r="L70" i="99"/>
  <c r="N69" i="99"/>
  <c r="O69" i="99" s="1"/>
  <c r="L69" i="99"/>
  <c r="N68" i="99"/>
  <c r="L68" i="99"/>
  <c r="N67" i="99"/>
  <c r="L67" i="99"/>
  <c r="N66" i="99"/>
  <c r="L66" i="99"/>
  <c r="N65" i="99"/>
  <c r="O65" i="99" s="1"/>
  <c r="L65" i="99"/>
  <c r="N64" i="99"/>
  <c r="L64" i="99"/>
  <c r="N63" i="99"/>
  <c r="L63" i="99"/>
  <c r="N62" i="99"/>
  <c r="L62" i="99"/>
  <c r="N61" i="99"/>
  <c r="O61" i="99" s="1"/>
  <c r="L61" i="99"/>
  <c r="N60" i="99"/>
  <c r="L60" i="99"/>
  <c r="N59" i="99"/>
  <c r="L59" i="99"/>
  <c r="N58" i="99"/>
  <c r="L58" i="99"/>
  <c r="N57" i="99"/>
  <c r="O57" i="99" s="1"/>
  <c r="L57" i="99"/>
  <c r="N56" i="99"/>
  <c r="L56" i="99"/>
  <c r="N55" i="99"/>
  <c r="O55" i="99" s="1"/>
  <c r="L55" i="99"/>
  <c r="N54" i="99"/>
  <c r="L54" i="99"/>
  <c r="N53" i="99"/>
  <c r="O53" i="99" s="1"/>
  <c r="L53" i="99"/>
  <c r="N52" i="99"/>
  <c r="L52" i="99"/>
  <c r="N51" i="99"/>
  <c r="L51" i="99"/>
  <c r="N50" i="99"/>
  <c r="L50" i="99"/>
  <c r="N49" i="99"/>
  <c r="L49" i="99"/>
  <c r="O49" i="99" s="1"/>
  <c r="N48" i="99"/>
  <c r="O48" i="99" s="1"/>
  <c r="L48" i="99"/>
  <c r="N47" i="99"/>
  <c r="L47" i="99"/>
  <c r="N46" i="99"/>
  <c r="O46" i="99" s="1"/>
  <c r="L46" i="99"/>
  <c r="N45" i="99"/>
  <c r="L45" i="99"/>
  <c r="N44" i="99"/>
  <c r="O44" i="99" s="1"/>
  <c r="L44" i="99"/>
  <c r="N43" i="99"/>
  <c r="L43" i="99"/>
  <c r="O43" i="99" s="1"/>
  <c r="N42" i="99"/>
  <c r="L42" i="99"/>
  <c r="N41" i="99"/>
  <c r="L41" i="99"/>
  <c r="N40" i="99"/>
  <c r="L40" i="99"/>
  <c r="N39" i="99"/>
  <c r="L39" i="99"/>
  <c r="N38" i="99"/>
  <c r="O38" i="99" s="1"/>
  <c r="L38" i="99"/>
  <c r="N37" i="99"/>
  <c r="L37" i="99"/>
  <c r="N36" i="99"/>
  <c r="L36" i="99"/>
  <c r="N35" i="99"/>
  <c r="L35" i="99"/>
  <c r="N34" i="99"/>
  <c r="O34" i="99" s="1"/>
  <c r="L34" i="99"/>
  <c r="N33" i="99"/>
  <c r="L33" i="99"/>
  <c r="N32" i="99"/>
  <c r="O32" i="99" s="1"/>
  <c r="L32" i="99"/>
  <c r="N31" i="99"/>
  <c r="L31" i="99"/>
  <c r="O31" i="99" s="1"/>
  <c r="O30" i="99"/>
  <c r="N30" i="99"/>
  <c r="L30" i="99"/>
  <c r="N29" i="99"/>
  <c r="L29" i="99"/>
  <c r="N28" i="99"/>
  <c r="O28" i="99" s="1"/>
  <c r="L28" i="99"/>
  <c r="N27" i="99"/>
  <c r="L27" i="99"/>
  <c r="N26" i="99"/>
  <c r="O26" i="99" s="1"/>
  <c r="L26" i="99"/>
  <c r="N25" i="99"/>
  <c r="L25" i="99"/>
  <c r="N24" i="99"/>
  <c r="L24" i="99"/>
  <c r="N23" i="99"/>
  <c r="L23" i="99"/>
  <c r="O23" i="99" s="1"/>
  <c r="N22" i="99"/>
  <c r="O22" i="99" s="1"/>
  <c r="L22" i="99"/>
  <c r="N21" i="99"/>
  <c r="L21" i="99"/>
  <c r="N20" i="99"/>
  <c r="L20" i="99"/>
  <c r="N19" i="99"/>
  <c r="O19" i="99" s="1"/>
  <c r="L19" i="99"/>
  <c r="N18" i="99"/>
  <c r="L18" i="99"/>
  <c r="D18" i="99"/>
  <c r="N17" i="99"/>
  <c r="L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D13" i="99"/>
  <c r="I14" i="99" s="1"/>
  <c r="I12" i="99"/>
  <c r="K11" i="99"/>
  <c r="I11" i="99"/>
  <c r="I10" i="99"/>
  <c r="E99" i="99" s="1"/>
  <c r="D8" i="99"/>
  <c r="D90" i="99" s="1"/>
  <c r="D93" i="74"/>
  <c r="P106" i="99" l="1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E18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M87" i="99"/>
  <c r="O17" i="99"/>
  <c r="N7" i="99"/>
  <c r="I13" i="99"/>
  <c r="O47" i="99"/>
  <c r="O59" i="99"/>
  <c r="B18" i="99"/>
  <c r="O63" i="99"/>
  <c r="L86" i="99"/>
  <c r="N87" i="99"/>
  <c r="C99" i="99"/>
  <c r="D99" i="99" s="1"/>
  <c r="F99" i="99"/>
  <c r="P119" i="99"/>
  <c r="P120" i="99"/>
  <c r="L18" i="98"/>
  <c r="L18" i="97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D111" i="30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D109" i="22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D94" i="97"/>
  <c r="D18" i="97"/>
  <c r="D93" i="98"/>
  <c r="D93" i="97"/>
  <c r="E99" i="97"/>
  <c r="M99" i="97"/>
  <c r="E99" i="98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P100" i="84" s="1"/>
  <c r="M100" i="84"/>
  <c r="L100" i="84"/>
  <c r="N101" i="83"/>
  <c r="L101" i="83"/>
  <c r="M101" i="83" s="1"/>
  <c r="N101" i="82"/>
  <c r="O101" i="82" s="1"/>
  <c r="P101" i="82" s="1"/>
  <c r="M101" i="82"/>
  <c r="L101" i="82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P102" i="75" s="1"/>
  <c r="M102" i="75"/>
  <c r="L102" i="75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P109" i="71" s="1"/>
  <c r="M109" i="71"/>
  <c r="L109" i="71"/>
  <c r="N110" i="70"/>
  <c r="O110" i="70" s="1"/>
  <c r="L110" i="70"/>
  <c r="M110" i="70" s="1"/>
  <c r="N110" i="69"/>
  <c r="O110" i="69" s="1"/>
  <c r="P110" i="69" s="1"/>
  <c r="M110" i="69"/>
  <c r="L110" i="69"/>
  <c r="N103" i="68"/>
  <c r="O103" i="68" s="1"/>
  <c r="P103" i="68" s="1"/>
  <c r="M103" i="68"/>
  <c r="L103" i="68"/>
  <c r="N103" i="67"/>
  <c r="L103" i="67"/>
  <c r="M103" i="67" s="1"/>
  <c r="N103" i="66"/>
  <c r="O103" i="66" s="1"/>
  <c r="P103" i="66" s="1"/>
  <c r="M103" i="66"/>
  <c r="L103" i="66"/>
  <c r="N103" i="65"/>
  <c r="O103" i="65" s="1"/>
  <c r="P103" i="65" s="1"/>
  <c r="M103" i="65"/>
  <c r="L103" i="65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P109" i="34" s="1"/>
  <c r="M109" i="34"/>
  <c r="L109" i="34"/>
  <c r="N109" i="32"/>
  <c r="O109" i="32" s="1"/>
  <c r="P109" i="32" s="1"/>
  <c r="M109" i="32"/>
  <c r="L109" i="32"/>
  <c r="N109" i="31"/>
  <c r="O109" i="31" s="1"/>
  <c r="P109" i="31" s="1"/>
  <c r="M109" i="31"/>
  <c r="L109" i="31"/>
  <c r="N110" i="30"/>
  <c r="O110" i="30" s="1"/>
  <c r="P110" i="30" s="1"/>
  <c r="M110" i="30"/>
  <c r="L110" i="30"/>
  <c r="N110" i="29"/>
  <c r="O110" i="29" s="1"/>
  <c r="P110" i="29" s="1"/>
  <c r="M110" i="29"/>
  <c r="L110" i="29"/>
  <c r="N111" i="28"/>
  <c r="O111" i="28" s="1"/>
  <c r="P111" i="28" s="1"/>
  <c r="M111" i="28"/>
  <c r="L111" i="28"/>
  <c r="N110" i="27"/>
  <c r="O110" i="27" s="1"/>
  <c r="P110" i="27" s="1"/>
  <c r="M110" i="27"/>
  <c r="L110" i="27"/>
  <c r="N109" i="24"/>
  <c r="O109" i="24" s="1"/>
  <c r="P109" i="24" s="1"/>
  <c r="M109" i="24"/>
  <c r="L109" i="24"/>
  <c r="N109" i="23"/>
  <c r="O109" i="23" s="1"/>
  <c r="P109" i="23" s="1"/>
  <c r="M109" i="23"/>
  <c r="L109" i="23"/>
  <c r="N108" i="22"/>
  <c r="O108" i="22" s="1"/>
  <c r="P108" i="22" s="1"/>
  <c r="M108" i="22"/>
  <c r="L108" i="22"/>
  <c r="N108" i="21"/>
  <c r="O108" i="21" s="1"/>
  <c r="L108" i="21"/>
  <c r="M108" i="21" s="1"/>
  <c r="N108" i="20"/>
  <c r="O108" i="20" s="1"/>
  <c r="L108" i="20"/>
  <c r="M108" i="20" s="1"/>
  <c r="N108" i="19"/>
  <c r="O108" i="19" s="1"/>
  <c r="P108" i="19" s="1"/>
  <c r="M108" i="19"/>
  <c r="L108" i="19"/>
  <c r="N108" i="18"/>
  <c r="O108" i="18" s="1"/>
  <c r="P108" i="18" s="1"/>
  <c r="M108" i="18"/>
  <c r="L108" i="18"/>
  <c r="N108" i="17"/>
  <c r="O108" i="17" s="1"/>
  <c r="P108" i="17" s="1"/>
  <c r="M108" i="17"/>
  <c r="L108" i="17"/>
  <c r="N108" i="3"/>
  <c r="O108" i="3" s="1"/>
  <c r="L108" i="3"/>
  <c r="M108" i="3" s="1"/>
  <c r="P90" i="36"/>
  <c r="P89" i="36"/>
  <c r="O87" i="99" l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D100" i="99"/>
  <c r="G99" i="99"/>
  <c r="F18" i="99"/>
  <c r="H18" i="99" s="1"/>
  <c r="I17" i="97"/>
  <c r="B100" i="99" l="1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D19" i="99"/>
  <c r="E19" i="99"/>
  <c r="G18" i="99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M100" i="98"/>
  <c r="C100" i="98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O99" i="98"/>
  <c r="M99" i="98"/>
  <c r="C99" i="98"/>
  <c r="D96" i="98"/>
  <c r="L93" i="98"/>
  <c r="J93" i="98"/>
  <c r="J92" i="98"/>
  <c r="L86" i="98" s="1"/>
  <c r="D91" i="98"/>
  <c r="D89" i="98"/>
  <c r="N72" i="98"/>
  <c r="L72" i="98"/>
  <c r="N71" i="98"/>
  <c r="O71" i="98" s="1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L20" i="98"/>
  <c r="N19" i="98"/>
  <c r="L19" i="98"/>
  <c r="N18" i="98"/>
  <c r="D18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D13" i="98"/>
  <c r="I14" i="98" s="1"/>
  <c r="I12" i="98"/>
  <c r="K11" i="98"/>
  <c r="I11" i="98"/>
  <c r="I10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M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L20" i="97"/>
  <c r="N19" i="97"/>
  <c r="L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D13" i="97"/>
  <c r="I14" i="97" s="1"/>
  <c r="I12" i="97"/>
  <c r="K11" i="97"/>
  <c r="I11" i="97"/>
  <c r="I10" i="97"/>
  <c r="D8" i="97"/>
  <c r="D90" i="97" s="1"/>
  <c r="P1" i="97"/>
  <c r="P83" i="97" s="1"/>
  <c r="J93" i="36" l="1"/>
  <c r="P101" i="98"/>
  <c r="P105" i="98"/>
  <c r="F19" i="99"/>
  <c r="G19" i="99" s="1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F99" i="98"/>
  <c r="D99" i="98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F99" i="97"/>
  <c r="D99" i="97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E18" i="98"/>
  <c r="F18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I13" i="98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E18" i="97"/>
  <c r="F18" i="97" s="1"/>
  <c r="G18" i="97" s="1"/>
  <c r="O33" i="97"/>
  <c r="I1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H19" i="99" l="1"/>
  <c r="I19" i="99"/>
  <c r="D20" i="99"/>
  <c r="E20" i="99"/>
  <c r="D19" i="98"/>
  <c r="E19" i="98"/>
  <c r="G18" i="98"/>
  <c r="G99" i="97"/>
  <c r="G99" i="98"/>
  <c r="D100" i="97"/>
  <c r="B100" i="97" s="1"/>
  <c r="O87" i="98"/>
  <c r="F19" i="98"/>
  <c r="G19" i="98" s="1"/>
  <c r="B19" i="98"/>
  <c r="H18" i="98"/>
  <c r="D100" i="98"/>
  <c r="N5" i="98"/>
  <c r="N5" i="97"/>
  <c r="D19" i="97"/>
  <c r="E19" i="97" s="1"/>
  <c r="H18" i="97"/>
  <c r="N18" i="97" s="1"/>
  <c r="O18" i="97" s="1"/>
  <c r="O87" i="97"/>
  <c r="B20" i="99" l="1"/>
  <c r="F20" i="99"/>
  <c r="I18" i="98"/>
  <c r="N6" i="98"/>
  <c r="N7" i="98" s="1"/>
  <c r="D20" i="98"/>
  <c r="E20" i="98"/>
  <c r="B100" i="98"/>
  <c r="H19" i="98"/>
  <c r="I19" i="98" s="1"/>
  <c r="F19" i="97"/>
  <c r="H19" i="97" s="1"/>
  <c r="B19" i="97"/>
  <c r="G19" i="97"/>
  <c r="I18" i="97"/>
  <c r="N6" i="97"/>
  <c r="N7" i="97" s="1"/>
  <c r="D21" i="99" l="1"/>
  <c r="E21" i="99"/>
  <c r="H20" i="99"/>
  <c r="G20" i="99"/>
  <c r="I19" i="97"/>
  <c r="F20" i="98"/>
  <c r="G20" i="98" s="1"/>
  <c r="B20" i="98"/>
  <c r="D20" i="97"/>
  <c r="E20" i="97" s="1"/>
  <c r="I20" i="99" l="1"/>
  <c r="F21" i="99"/>
  <c r="B21" i="99"/>
  <c r="G21" i="99"/>
  <c r="D21" i="98"/>
  <c r="E21" i="98"/>
  <c r="H20" i="98"/>
  <c r="B20" i="97"/>
  <c r="F20" i="97"/>
  <c r="G20" i="97" s="1"/>
  <c r="D22" i="99" l="1"/>
  <c r="E22" i="99"/>
  <c r="H21" i="99"/>
  <c r="H20" i="97"/>
  <c r="I20" i="97" s="1"/>
  <c r="F21" i="98"/>
  <c r="H21" i="98" s="1"/>
  <c r="B21" i="98"/>
  <c r="G21" i="98"/>
  <c r="I20" i="98"/>
  <c r="D21" i="97"/>
  <c r="E21" i="97" s="1"/>
  <c r="I21" i="99" l="1"/>
  <c r="F22" i="99"/>
  <c r="G22" i="99" s="1"/>
  <c r="B22" i="99"/>
  <c r="I21" i="98"/>
  <c r="D22" i="98"/>
  <c r="E22" i="98"/>
  <c r="B21" i="97"/>
  <c r="F21" i="97"/>
  <c r="G21" i="97" s="1"/>
  <c r="H22" i="99" l="1"/>
  <c r="I22" i="99" s="1"/>
  <c r="D23" i="99"/>
  <c r="E23" i="99"/>
  <c r="H21" i="97"/>
  <c r="I21" i="97" s="1"/>
  <c r="F22" i="98"/>
  <c r="B22" i="98"/>
  <c r="D22" i="97"/>
  <c r="E22" i="97" s="1"/>
  <c r="F23" i="99" l="1"/>
  <c r="G23" i="99" s="1"/>
  <c r="B23" i="99"/>
  <c r="D23" i="98"/>
  <c r="E23" i="98"/>
  <c r="H22" i="98"/>
  <c r="G22" i="98"/>
  <c r="F22" i="97"/>
  <c r="B22" i="97"/>
  <c r="G22" i="97"/>
  <c r="H22" i="97"/>
  <c r="D24" i="99" l="1"/>
  <c r="E24" i="99"/>
  <c r="H23" i="99"/>
  <c r="I23" i="99" s="1"/>
  <c r="F23" i="98"/>
  <c r="G23" i="98" s="1"/>
  <c r="B23" i="98"/>
  <c r="H23" i="98"/>
  <c r="I22" i="98"/>
  <c r="I22" i="97"/>
  <c r="D23" i="97"/>
  <c r="E23" i="97"/>
  <c r="F24" i="99" l="1"/>
  <c r="B24" i="99"/>
  <c r="G24" i="99"/>
  <c r="H24" i="99"/>
  <c r="I24" i="99" s="1"/>
  <c r="I23" i="98"/>
  <c r="D24" i="98"/>
  <c r="E24" i="98"/>
  <c r="F23" i="97"/>
  <c r="B23" i="97"/>
  <c r="D25" i="99" l="1"/>
  <c r="E25" i="99"/>
  <c r="F24" i="98"/>
  <c r="B24" i="98"/>
  <c r="G24" i="98"/>
  <c r="H24" i="98"/>
  <c r="I24" i="98" s="1"/>
  <c r="D24" i="97"/>
  <c r="E24" i="97"/>
  <c r="H23" i="97"/>
  <c r="G23" i="97"/>
  <c r="F25" i="99" l="1"/>
  <c r="G25" i="99" s="1"/>
  <c r="B25" i="99"/>
  <c r="D25" i="98"/>
  <c r="E25" i="98"/>
  <c r="I23" i="97"/>
  <c r="F24" i="97"/>
  <c r="G24" i="97" s="1"/>
  <c r="B24" i="97"/>
  <c r="H25" i="99" l="1"/>
  <c r="I25" i="99" s="1"/>
  <c r="D26" i="99"/>
  <c r="E26" i="99" s="1"/>
  <c r="H24" i="97"/>
  <c r="I24" i="97" s="1"/>
  <c r="F25" i="98"/>
  <c r="G25" i="98" s="1"/>
  <c r="B25" i="98"/>
  <c r="D25" i="97"/>
  <c r="E25" i="97" s="1"/>
  <c r="F26" i="99" l="1"/>
  <c r="B26" i="99"/>
  <c r="G26" i="99"/>
  <c r="H26" i="99"/>
  <c r="I26" i="99" s="1"/>
  <c r="H25" i="98"/>
  <c r="I25" i="98" s="1"/>
  <c r="D26" i="98"/>
  <c r="E26" i="98"/>
  <c r="F25" i="97"/>
  <c r="G25" i="97" s="1"/>
  <c r="B25" i="97"/>
  <c r="D27" i="99" l="1"/>
  <c r="E27" i="99" s="1"/>
  <c r="H25" i="97"/>
  <c r="I25" i="97" s="1"/>
  <c r="B26" i="98"/>
  <c r="F26" i="98"/>
  <c r="G26" i="98" s="1"/>
  <c r="H26" i="98"/>
  <c r="D26" i="97"/>
  <c r="E26" i="97" s="1"/>
  <c r="F27" i="99" l="1"/>
  <c r="G27" i="99" s="1"/>
  <c r="B27" i="99"/>
  <c r="I26" i="98"/>
  <c r="D27" i="98"/>
  <c r="E27" i="98"/>
  <c r="F26" i="97"/>
  <c r="B26" i="97"/>
  <c r="H27" i="99" l="1"/>
  <c r="I27" i="99" s="1"/>
  <c r="D28" i="99"/>
  <c r="E28" i="99" s="1"/>
  <c r="F27" i="98"/>
  <c r="B27" i="98"/>
  <c r="G27" i="98"/>
  <c r="H27" i="98"/>
  <c r="I27" i="98" s="1"/>
  <c r="D27" i="97"/>
  <c r="E27" i="97"/>
  <c r="H26" i="97"/>
  <c r="G26" i="97"/>
  <c r="F28" i="99" l="1"/>
  <c r="B28" i="99"/>
  <c r="D28" i="98"/>
  <c r="E28" i="98"/>
  <c r="I26" i="97"/>
  <c r="F27" i="97"/>
  <c r="G27" i="97" s="1"/>
  <c r="B27" i="97"/>
  <c r="D29" i="99" l="1"/>
  <c r="E29" i="99"/>
  <c r="H28" i="99"/>
  <c r="G28" i="99"/>
  <c r="H27" i="97"/>
  <c r="I27" i="97" s="1"/>
  <c r="B28" i="98"/>
  <c r="F28" i="98"/>
  <c r="H28" i="98" s="1"/>
  <c r="G28" i="98"/>
  <c r="D28" i="97"/>
  <c r="E28" i="97" s="1"/>
  <c r="I28" i="99" l="1"/>
  <c r="F29" i="99"/>
  <c r="B29" i="99"/>
  <c r="G29" i="99"/>
  <c r="H29" i="99"/>
  <c r="I29" i="99" s="1"/>
  <c r="I28" i="98"/>
  <c r="D29" i="98"/>
  <c r="E29" i="98"/>
  <c r="F28" i="97"/>
  <c r="G28" i="97" s="1"/>
  <c r="B28" i="97"/>
  <c r="D30" i="99" l="1"/>
  <c r="E30" i="99"/>
  <c r="H28" i="97"/>
  <c r="I28" i="97" s="1"/>
  <c r="F29" i="98"/>
  <c r="H29" i="98" s="1"/>
  <c r="B29" i="98"/>
  <c r="G29" i="98"/>
  <c r="D29" i="97"/>
  <c r="E29" i="97" s="1"/>
  <c r="F30" i="99" l="1"/>
  <c r="B30" i="99"/>
  <c r="G30" i="99"/>
  <c r="H30" i="99"/>
  <c r="I30" i="99" s="1"/>
  <c r="I29" i="98"/>
  <c r="D30" i="98"/>
  <c r="E30" i="98"/>
  <c r="B29" i="97"/>
  <c r="F29" i="97"/>
  <c r="G29" i="97" s="1"/>
  <c r="D31" i="99" l="1"/>
  <c r="E31" i="99"/>
  <c r="H29" i="97"/>
  <c r="I29" i="97" s="1"/>
  <c r="F30" i="98"/>
  <c r="H30" i="98" s="1"/>
  <c r="B30" i="98"/>
  <c r="G30" i="98"/>
  <c r="D30" i="97"/>
  <c r="E30" i="97"/>
  <c r="F31" i="99" l="1"/>
  <c r="B31" i="99"/>
  <c r="I30" i="98"/>
  <c r="D31" i="98"/>
  <c r="E31" i="98"/>
  <c r="F30" i="97"/>
  <c r="G30" i="97" s="1"/>
  <c r="B30" i="97"/>
  <c r="D32" i="99" l="1"/>
  <c r="E32" i="99" s="1"/>
  <c r="H31" i="99"/>
  <c r="G31" i="99"/>
  <c r="H30" i="97"/>
  <c r="I30" i="97" s="1"/>
  <c r="F31" i="98"/>
  <c r="H31" i="98" s="1"/>
  <c r="B31" i="98"/>
  <c r="G31" i="98"/>
  <c r="D31" i="97"/>
  <c r="E31" i="97"/>
  <c r="I31" i="99" l="1"/>
  <c r="F32" i="99"/>
  <c r="B32" i="99"/>
  <c r="G32" i="99"/>
  <c r="H32" i="99"/>
  <c r="I32" i="99" s="1"/>
  <c r="I31" i="98"/>
  <c r="D32" i="98"/>
  <c r="E32" i="98"/>
  <c r="F31" i="97"/>
  <c r="B31" i="97"/>
  <c r="D33" i="99" l="1"/>
  <c r="E33" i="99"/>
  <c r="B32" i="98"/>
  <c r="F32" i="98"/>
  <c r="G32" i="98" s="1"/>
  <c r="H32" i="98"/>
  <c r="D32" i="97"/>
  <c r="E32" i="97" s="1"/>
  <c r="H31" i="97"/>
  <c r="G31" i="97"/>
  <c r="F33" i="99" l="1"/>
  <c r="B33" i="99"/>
  <c r="G33" i="99"/>
  <c r="H33" i="99"/>
  <c r="I33" i="99" s="1"/>
  <c r="I32" i="98"/>
  <c r="D33" i="98"/>
  <c r="E33" i="98"/>
  <c r="I31" i="97"/>
  <c r="F32" i="97"/>
  <c r="B32" i="97"/>
  <c r="G32" i="97"/>
  <c r="D34" i="99" l="1"/>
  <c r="E34" i="99" s="1"/>
  <c r="F33" i="98"/>
  <c r="B33" i="98"/>
  <c r="G33" i="98"/>
  <c r="H33" i="98"/>
  <c r="I33" i="98" s="1"/>
  <c r="D33" i="97"/>
  <c r="E33" i="97" s="1"/>
  <c r="H32" i="97"/>
  <c r="I32" i="97" s="1"/>
  <c r="F34" i="99" l="1"/>
  <c r="G34" i="99" s="1"/>
  <c r="B34" i="99"/>
  <c r="D34" i="98"/>
  <c r="E34" i="98"/>
  <c r="F33" i="97"/>
  <c r="G33" i="97" s="1"/>
  <c r="B33" i="97"/>
  <c r="H34" i="99" l="1"/>
  <c r="I34" i="99" s="1"/>
  <c r="D35" i="99"/>
  <c r="E35" i="99" s="1"/>
  <c r="H33" i="97"/>
  <c r="I33" i="97" s="1"/>
  <c r="F34" i="98"/>
  <c r="B34" i="98"/>
  <c r="D34" i="97"/>
  <c r="E34" i="97" s="1"/>
  <c r="F35" i="99" l="1"/>
  <c r="B35" i="99"/>
  <c r="G35" i="99"/>
  <c r="H35" i="99"/>
  <c r="I35" i="99" s="1"/>
  <c r="D35" i="98"/>
  <c r="E35" i="98"/>
  <c r="H34" i="98"/>
  <c r="G34" i="98"/>
  <c r="F34" i="97"/>
  <c r="B34" i="97"/>
  <c r="D36" i="99" l="1"/>
  <c r="E36" i="99"/>
  <c r="F35" i="98"/>
  <c r="B35" i="98"/>
  <c r="G35" i="98"/>
  <c r="H35" i="98"/>
  <c r="I35" i="98" s="1"/>
  <c r="I34" i="98"/>
  <c r="D35" i="97"/>
  <c r="E35" i="97" s="1"/>
  <c r="H34" i="97"/>
  <c r="G34" i="97"/>
  <c r="F36" i="99" l="1"/>
  <c r="G36" i="99" s="1"/>
  <c r="B36" i="99"/>
  <c r="D36" i="98"/>
  <c r="E36" i="98"/>
  <c r="I34" i="97"/>
  <c r="F35" i="97"/>
  <c r="G35" i="97" s="1"/>
  <c r="B35" i="97"/>
  <c r="D37" i="99" l="1"/>
  <c r="E37" i="99"/>
  <c r="H36" i="99"/>
  <c r="I36" i="99" s="1"/>
  <c r="H35" i="97"/>
  <c r="I35" i="97" s="1"/>
  <c r="F36" i="98"/>
  <c r="B36" i="98"/>
  <c r="D36" i="97"/>
  <c r="E36" i="97" s="1"/>
  <c r="F37" i="99" l="1"/>
  <c r="B37" i="99"/>
  <c r="G37" i="99"/>
  <c r="H37" i="99"/>
  <c r="I37" i="99" s="1"/>
  <c r="D37" i="98"/>
  <c r="E37" i="98"/>
  <c r="H36" i="98"/>
  <c r="G36" i="98"/>
  <c r="F36" i="97"/>
  <c r="B36" i="97"/>
  <c r="G36" i="97"/>
  <c r="H36" i="97"/>
  <c r="D38" i="99" l="1"/>
  <c r="E38" i="99" s="1"/>
  <c r="I36" i="97"/>
  <c r="I36" i="98"/>
  <c r="B37" i="98"/>
  <c r="F37" i="98"/>
  <c r="G37" i="98" s="1"/>
  <c r="D37" i="97"/>
  <c r="E37" i="97" s="1"/>
  <c r="F38" i="99" l="1"/>
  <c r="B38" i="99"/>
  <c r="H37" i="98"/>
  <c r="I37" i="98" s="1"/>
  <c r="D38" i="98"/>
  <c r="E38" i="98"/>
  <c r="B37" i="97"/>
  <c r="F37" i="97"/>
  <c r="G37" i="97" s="1"/>
  <c r="D39" i="99" l="1"/>
  <c r="E39" i="99"/>
  <c r="H38" i="99"/>
  <c r="G38" i="99"/>
  <c r="H37" i="97"/>
  <c r="I37" i="97" s="1"/>
  <c r="B38" i="98"/>
  <c r="F38" i="98"/>
  <c r="H38" i="98" s="1"/>
  <c r="G38" i="98"/>
  <c r="D38" i="97"/>
  <c r="E38" i="97" s="1"/>
  <c r="I38" i="99" l="1"/>
  <c r="F39" i="99"/>
  <c r="B39" i="99"/>
  <c r="G39" i="99"/>
  <c r="H39" i="99"/>
  <c r="I39" i="99" s="1"/>
  <c r="I38" i="98"/>
  <c r="D39" i="98"/>
  <c r="E39" i="98"/>
  <c r="F38" i="97"/>
  <c r="G38" i="97" s="1"/>
  <c r="B38" i="97"/>
  <c r="D40" i="99" l="1"/>
  <c r="E40" i="99"/>
  <c r="H38" i="97"/>
  <c r="I38" i="97" s="1"/>
  <c r="F39" i="98"/>
  <c r="H39" i="98" s="1"/>
  <c r="B39" i="98"/>
  <c r="G39" i="98"/>
  <c r="D39" i="97"/>
  <c r="E39" i="97" s="1"/>
  <c r="B40" i="99" l="1"/>
  <c r="F40" i="99"/>
  <c r="G40" i="99"/>
  <c r="H40" i="99"/>
  <c r="I40" i="99" s="1"/>
  <c r="I39" i="98"/>
  <c r="D40" i="98"/>
  <c r="E40" i="98"/>
  <c r="F39" i="97"/>
  <c r="B39" i="97"/>
  <c r="D41" i="99" l="1"/>
  <c r="E41" i="99" s="1"/>
  <c r="F40" i="98"/>
  <c r="B40" i="98"/>
  <c r="D40" i="97"/>
  <c r="E40" i="97" s="1"/>
  <c r="H39" i="97"/>
  <c r="G39" i="97"/>
  <c r="F41" i="99" l="1"/>
  <c r="B41" i="99"/>
  <c r="G41" i="99"/>
  <c r="H41" i="99"/>
  <c r="I41" i="99" s="1"/>
  <c r="D41" i="98"/>
  <c r="E41" i="98"/>
  <c r="H40" i="98"/>
  <c r="G40" i="98"/>
  <c r="I39" i="97"/>
  <c r="F40" i="97"/>
  <c r="B40" i="97"/>
  <c r="G40" i="97"/>
  <c r="D42" i="99" l="1"/>
  <c r="E42" i="99"/>
  <c r="I40" i="98"/>
  <c r="F41" i="98"/>
  <c r="H41" i="98" s="1"/>
  <c r="B41" i="98"/>
  <c r="G41" i="98"/>
  <c r="D41" i="97"/>
  <c r="E41" i="97" s="1"/>
  <c r="H40" i="97"/>
  <c r="I40" i="97" s="1"/>
  <c r="F42" i="99" l="1"/>
  <c r="G42" i="99" s="1"/>
  <c r="B42" i="99"/>
  <c r="I41" i="98"/>
  <c r="D42" i="98"/>
  <c r="E42" i="98"/>
  <c r="F41" i="97"/>
  <c r="B41" i="97"/>
  <c r="H42" i="99" l="1"/>
  <c r="I42" i="99" s="1"/>
  <c r="D43" i="99"/>
  <c r="E43" i="99" s="1"/>
  <c r="F42" i="98"/>
  <c r="B42" i="98"/>
  <c r="G42" i="98"/>
  <c r="H42" i="98"/>
  <c r="I42" i="98" s="1"/>
  <c r="D42" i="97"/>
  <c r="E42" i="97" s="1"/>
  <c r="H41" i="97"/>
  <c r="G41" i="97"/>
  <c r="F43" i="99" l="1"/>
  <c r="G43" i="99" s="1"/>
  <c r="B43" i="99"/>
  <c r="D43" i="98"/>
  <c r="E43" i="98"/>
  <c r="I41" i="97"/>
  <c r="F42" i="97"/>
  <c r="G42" i="97" s="1"/>
  <c r="B42" i="97"/>
  <c r="D44" i="99" l="1"/>
  <c r="E44" i="99" s="1"/>
  <c r="H43" i="99"/>
  <c r="I43" i="99" s="1"/>
  <c r="H42" i="97"/>
  <c r="I42" i="97" s="1"/>
  <c r="F43" i="98"/>
  <c r="G43" i="98" s="1"/>
  <c r="B43" i="98"/>
  <c r="D43" i="97"/>
  <c r="E43" i="97" s="1"/>
  <c r="B44" i="99" l="1"/>
  <c r="F44" i="99"/>
  <c r="G44" i="99"/>
  <c r="H44" i="99"/>
  <c r="I44" i="99" s="1"/>
  <c r="H43" i="98"/>
  <c r="I43" i="98" s="1"/>
  <c r="D44" i="98"/>
  <c r="E44" i="98"/>
  <c r="F43" i="97"/>
  <c r="B43" i="97"/>
  <c r="D45" i="99" l="1"/>
  <c r="E45" i="99" s="1"/>
  <c r="B44" i="98"/>
  <c r="F44" i="98"/>
  <c r="G44" i="98"/>
  <c r="H44" i="98"/>
  <c r="I44" i="98" s="1"/>
  <c r="D44" i="97"/>
  <c r="E44" i="97"/>
  <c r="H43" i="97"/>
  <c r="G43" i="97"/>
  <c r="F45" i="99" l="1"/>
  <c r="B45" i="99"/>
  <c r="G45" i="99"/>
  <c r="H45" i="99"/>
  <c r="I45" i="99" s="1"/>
  <c r="D45" i="98"/>
  <c r="E45" i="98"/>
  <c r="I43" i="97"/>
  <c r="F44" i="97"/>
  <c r="G44" i="97" s="1"/>
  <c r="B44" i="97"/>
  <c r="D46" i="99" l="1"/>
  <c r="E46" i="99" s="1"/>
  <c r="H44" i="97"/>
  <c r="B45" i="98"/>
  <c r="F45" i="98"/>
  <c r="H45" i="98" s="1"/>
  <c r="D45" i="97"/>
  <c r="E45" i="97" s="1"/>
  <c r="I44" i="97"/>
  <c r="B46" i="99" l="1"/>
  <c r="F46" i="99"/>
  <c r="G46" i="99"/>
  <c r="H46" i="99"/>
  <c r="I46" i="99" s="1"/>
  <c r="G45" i="98"/>
  <c r="I45" i="98" s="1"/>
  <c r="D46" i="98"/>
  <c r="E46" i="98"/>
  <c r="B45" i="97"/>
  <c r="F45" i="97"/>
  <c r="G45" i="97" s="1"/>
  <c r="D47" i="99" l="1"/>
  <c r="E47" i="99" s="1"/>
  <c r="H45" i="97"/>
  <c r="I45" i="97" s="1"/>
  <c r="B46" i="98"/>
  <c r="F46" i="98"/>
  <c r="H46" i="98" s="1"/>
  <c r="G46" i="98"/>
  <c r="D46" i="97"/>
  <c r="E46" i="97" s="1"/>
  <c r="F47" i="99" l="1"/>
  <c r="B47" i="99"/>
  <c r="G47" i="99"/>
  <c r="H47" i="99"/>
  <c r="I47" i="99" s="1"/>
  <c r="I46" i="98"/>
  <c r="D47" i="98"/>
  <c r="E47" i="98"/>
  <c r="F46" i="97"/>
  <c r="G46" i="97" s="1"/>
  <c r="B46" i="97"/>
  <c r="D48" i="99" l="1"/>
  <c r="E48" i="99"/>
  <c r="H46" i="97"/>
  <c r="I46" i="97" s="1"/>
  <c r="F47" i="98"/>
  <c r="H47" i="98" s="1"/>
  <c r="B47" i="98"/>
  <c r="G47" i="98"/>
  <c r="D47" i="97"/>
  <c r="E47" i="97" s="1"/>
  <c r="F48" i="99" l="1"/>
  <c r="G48" i="99" s="1"/>
  <c r="B48" i="99"/>
  <c r="I47" i="98"/>
  <c r="D48" i="98"/>
  <c r="E48" i="98"/>
  <c r="F47" i="97"/>
  <c r="B47" i="97"/>
  <c r="D49" i="99" l="1"/>
  <c r="E49" i="99"/>
  <c r="H48" i="99"/>
  <c r="I48" i="99" s="1"/>
  <c r="B48" i="98"/>
  <c r="F48" i="98"/>
  <c r="G48" i="98"/>
  <c r="H48" i="98"/>
  <c r="I48" i="98" s="1"/>
  <c r="D48" i="97"/>
  <c r="E48" i="97" s="1"/>
  <c r="H47" i="97"/>
  <c r="G47" i="97"/>
  <c r="F49" i="99" l="1"/>
  <c r="B49" i="99"/>
  <c r="G49" i="99"/>
  <c r="H49" i="99"/>
  <c r="I49" i="99" s="1"/>
  <c r="D49" i="98"/>
  <c r="E49" i="98"/>
  <c r="I47" i="97"/>
  <c r="F48" i="97"/>
  <c r="G48" i="97" s="1"/>
  <c r="B48" i="97"/>
  <c r="D50" i="99" l="1"/>
  <c r="E50" i="99"/>
  <c r="H48" i="97"/>
  <c r="I48" i="97" s="1"/>
  <c r="B49" i="98"/>
  <c r="F49" i="98"/>
  <c r="H49" i="98" s="1"/>
  <c r="G49" i="98"/>
  <c r="D49" i="97"/>
  <c r="E49" i="97" s="1"/>
  <c r="F50" i="99" l="1"/>
  <c r="B50" i="99"/>
  <c r="I49" i="98"/>
  <c r="D50" i="98"/>
  <c r="E50" i="98"/>
  <c r="F49" i="97"/>
  <c r="G49" i="97" s="1"/>
  <c r="B49" i="97"/>
  <c r="D51" i="99" l="1"/>
  <c r="E51" i="99"/>
  <c r="H50" i="99"/>
  <c r="G50" i="99"/>
  <c r="H49" i="97"/>
  <c r="I49" i="97" s="1"/>
  <c r="B50" i="98"/>
  <c r="F50" i="98"/>
  <c r="H50" i="98" s="1"/>
  <c r="G50" i="98"/>
  <c r="D50" i="97"/>
  <c r="E50" i="97" s="1"/>
  <c r="I50" i="99" l="1"/>
  <c r="B51" i="99"/>
  <c r="F51" i="99"/>
  <c r="G51" i="99"/>
  <c r="H51" i="99"/>
  <c r="I51" i="99" s="1"/>
  <c r="I50" i="98"/>
  <c r="D51" i="98"/>
  <c r="E51" i="98"/>
  <c r="F50" i="97"/>
  <c r="G50" i="97" s="1"/>
  <c r="B50" i="97"/>
  <c r="D52" i="99" l="1"/>
  <c r="E52" i="99"/>
  <c r="H50" i="97"/>
  <c r="I50" i="97" s="1"/>
  <c r="F51" i="98"/>
  <c r="H51" i="98" s="1"/>
  <c r="B51" i="98"/>
  <c r="G51" i="98"/>
  <c r="D51" i="97"/>
  <c r="E51" i="97" s="1"/>
  <c r="F52" i="99" l="1"/>
  <c r="B52" i="99"/>
  <c r="G52" i="99"/>
  <c r="H52" i="99"/>
  <c r="I51" i="98"/>
  <c r="D52" i="98"/>
  <c r="E52" i="98"/>
  <c r="F51" i="97"/>
  <c r="B51" i="97"/>
  <c r="I52" i="99" l="1"/>
  <c r="D53" i="99"/>
  <c r="E53" i="99"/>
  <c r="F52" i="98"/>
  <c r="G52" i="98" s="1"/>
  <c r="B52" i="98"/>
  <c r="D52" i="97"/>
  <c r="E52" i="97"/>
  <c r="H51" i="97"/>
  <c r="G51" i="97"/>
  <c r="F53" i="99" l="1"/>
  <c r="B53" i="99"/>
  <c r="H52" i="98"/>
  <c r="I52" i="98" s="1"/>
  <c r="D53" i="98"/>
  <c r="E53" i="98"/>
  <c r="I51" i="97"/>
  <c r="F52" i="97"/>
  <c r="B52" i="97"/>
  <c r="G52" i="97"/>
  <c r="H52" i="97"/>
  <c r="I52" i="97" s="1"/>
  <c r="D54" i="99" l="1"/>
  <c r="E54" i="99" s="1"/>
  <c r="H53" i="99"/>
  <c r="G53" i="99"/>
  <c r="B53" i="98"/>
  <c r="F53" i="98"/>
  <c r="G53" i="98"/>
  <c r="H53" i="98"/>
  <c r="I53" i="98" s="1"/>
  <c r="D53" i="97"/>
  <c r="E53" i="97" s="1"/>
  <c r="I53" i="99" l="1"/>
  <c r="F54" i="99"/>
  <c r="B54" i="99"/>
  <c r="G54" i="99"/>
  <c r="H54" i="99"/>
  <c r="I54" i="99" s="1"/>
  <c r="D54" i="98"/>
  <c r="E54" i="98"/>
  <c r="F53" i="97"/>
  <c r="H53" i="97" s="1"/>
  <c r="B53" i="97"/>
  <c r="D55" i="99" l="1"/>
  <c r="E55" i="99" s="1"/>
  <c r="F54" i="98"/>
  <c r="B54" i="98"/>
  <c r="G54" i="98"/>
  <c r="H54" i="98"/>
  <c r="I54" i="98" s="1"/>
  <c r="D54" i="97"/>
  <c r="E54" i="97" s="1"/>
  <c r="G53" i="97"/>
  <c r="I53" i="97" s="1"/>
  <c r="F55" i="99" l="1"/>
  <c r="B55" i="99"/>
  <c r="G55" i="99"/>
  <c r="H55" i="99"/>
  <c r="I55" i="99" s="1"/>
  <c r="D55" i="98"/>
  <c r="E55" i="98"/>
  <c r="F54" i="97"/>
  <c r="H54" i="97" s="1"/>
  <c r="B54" i="97"/>
  <c r="D56" i="99" l="1"/>
  <c r="E56" i="99" s="1"/>
  <c r="F55" i="98"/>
  <c r="B55" i="98"/>
  <c r="D55" i="97"/>
  <c r="E55" i="97" s="1"/>
  <c r="G54" i="97"/>
  <c r="I54" i="97" s="1"/>
  <c r="F56" i="99" l="1"/>
  <c r="G56" i="99" s="1"/>
  <c r="B56" i="99"/>
  <c r="D56" i="98"/>
  <c r="E56" i="98"/>
  <c r="H55" i="98"/>
  <c r="G55" i="98"/>
  <c r="F55" i="97"/>
  <c r="B55" i="97"/>
  <c r="D57" i="99" l="1"/>
  <c r="E57" i="99" s="1"/>
  <c r="H56" i="99"/>
  <c r="I56" i="99" s="1"/>
  <c r="I55" i="98"/>
  <c r="F56" i="98"/>
  <c r="H56" i="98" s="1"/>
  <c r="B56" i="98"/>
  <c r="G56" i="98"/>
  <c r="D56" i="97"/>
  <c r="E56" i="97" s="1"/>
  <c r="H55" i="97"/>
  <c r="G55" i="97"/>
  <c r="F57" i="99" l="1"/>
  <c r="B57" i="99"/>
  <c r="I56" i="98"/>
  <c r="D57" i="98"/>
  <c r="E57" i="98"/>
  <c r="I55" i="97"/>
  <c r="F56" i="97"/>
  <c r="G56" i="97" s="1"/>
  <c r="B56" i="97"/>
  <c r="D58" i="99" l="1"/>
  <c r="E58" i="99" s="1"/>
  <c r="H57" i="99"/>
  <c r="G57" i="99"/>
  <c r="H56" i="97"/>
  <c r="I56" i="97" s="1"/>
  <c r="F57" i="98"/>
  <c r="H57" i="98" s="1"/>
  <c r="B57" i="98"/>
  <c r="G57" i="98"/>
  <c r="D57" i="97"/>
  <c r="E57" i="97" s="1"/>
  <c r="I57" i="99" l="1"/>
  <c r="F58" i="99"/>
  <c r="B58" i="99"/>
  <c r="G58" i="99"/>
  <c r="H58" i="99"/>
  <c r="I58" i="99" s="1"/>
  <c r="I57" i="98"/>
  <c r="D58" i="98"/>
  <c r="E58" i="98" s="1"/>
  <c r="F57" i="97"/>
  <c r="B57" i="97"/>
  <c r="D59" i="99" l="1"/>
  <c r="E59" i="99" s="1"/>
  <c r="B58" i="98"/>
  <c r="F58" i="98"/>
  <c r="G58" i="98"/>
  <c r="H58" i="98"/>
  <c r="D58" i="97"/>
  <c r="E58" i="97" s="1"/>
  <c r="H57" i="97"/>
  <c r="G57" i="97"/>
  <c r="F59" i="99" l="1"/>
  <c r="G59" i="99" s="1"/>
  <c r="B59" i="99"/>
  <c r="I58" i="98"/>
  <c r="I57" i="97"/>
  <c r="D59" i="98"/>
  <c r="E59" i="98" s="1"/>
  <c r="B58" i="97"/>
  <c r="F58" i="97"/>
  <c r="G58" i="97" s="1"/>
  <c r="D60" i="99" l="1"/>
  <c r="E60" i="99" s="1"/>
  <c r="H59" i="99"/>
  <c r="I59" i="99" s="1"/>
  <c r="H58" i="97"/>
  <c r="I58" i="97" s="1"/>
  <c r="F59" i="98"/>
  <c r="B59" i="98"/>
  <c r="D59" i="97"/>
  <c r="E59" i="97" s="1"/>
  <c r="F60" i="99" l="1"/>
  <c r="B60" i="99"/>
  <c r="D60" i="98"/>
  <c r="E60" i="98" s="1"/>
  <c r="H59" i="98"/>
  <c r="G59" i="98"/>
  <c r="F59" i="97"/>
  <c r="G59" i="97" s="1"/>
  <c r="B59" i="97"/>
  <c r="D61" i="99" l="1"/>
  <c r="E61" i="99"/>
  <c r="G60" i="99"/>
  <c r="H60" i="99"/>
  <c r="H59" i="97"/>
  <c r="I59" i="97"/>
  <c r="I59" i="98"/>
  <c r="F60" i="98"/>
  <c r="G60" i="98" s="1"/>
  <c r="B60" i="98"/>
  <c r="D60" i="97"/>
  <c r="E60" i="97" s="1"/>
  <c r="I60" i="99" l="1"/>
  <c r="F61" i="99"/>
  <c r="B61" i="99"/>
  <c r="G61" i="99"/>
  <c r="H61" i="99"/>
  <c r="I61" i="99" s="1"/>
  <c r="H60" i="98"/>
  <c r="I60" i="98" s="1"/>
  <c r="D61" i="98"/>
  <c r="E61" i="98" s="1"/>
  <c r="F60" i="97"/>
  <c r="B60" i="97"/>
  <c r="D62" i="99" l="1"/>
  <c r="E62" i="99" s="1"/>
  <c r="B61" i="98"/>
  <c r="F61" i="98"/>
  <c r="G61" i="98" s="1"/>
  <c r="H61" i="98"/>
  <c r="D61" i="97"/>
  <c r="E61" i="97" s="1"/>
  <c r="H60" i="97"/>
  <c r="G60" i="97"/>
  <c r="F62" i="99" l="1"/>
  <c r="G62" i="99" s="1"/>
  <c r="B62" i="99"/>
  <c r="I61" i="98"/>
  <c r="D62" i="98"/>
  <c r="E62" i="98"/>
  <c r="I60" i="97"/>
  <c r="F61" i="97"/>
  <c r="G61" i="97" s="1"/>
  <c r="B61" i="97"/>
  <c r="D63" i="99" l="1"/>
  <c r="E63" i="99" s="1"/>
  <c r="H62" i="99"/>
  <c r="I62" i="99" s="1"/>
  <c r="H61" i="97"/>
  <c r="I61" i="97" s="1"/>
  <c r="F62" i="98"/>
  <c r="B62" i="98"/>
  <c r="D62" i="97"/>
  <c r="B63" i="99" l="1"/>
  <c r="F63" i="99"/>
  <c r="G63" i="99" s="1"/>
  <c r="H63" i="99"/>
  <c r="D63" i="98"/>
  <c r="E63" i="98" s="1"/>
  <c r="H62" i="98"/>
  <c r="G62" i="98"/>
  <c r="B62" i="97"/>
  <c r="E62" i="97"/>
  <c r="F62" i="97" s="1"/>
  <c r="I63" i="99" l="1"/>
  <c r="D64" i="99"/>
  <c r="I62" i="98"/>
  <c r="F63" i="98"/>
  <c r="H63" i="98" s="1"/>
  <c r="B63" i="98"/>
  <c r="G63" i="98"/>
  <c r="D63" i="97"/>
  <c r="E63" i="97"/>
  <c r="H62" i="97"/>
  <c r="G62" i="97"/>
  <c r="B64" i="99" l="1"/>
  <c r="E64" i="99"/>
  <c r="F64" i="99" s="1"/>
  <c r="I63" i="98"/>
  <c r="D64" i="98"/>
  <c r="E64" i="98" s="1"/>
  <c r="I62" i="97"/>
  <c r="F63" i="97"/>
  <c r="G63" i="97" s="1"/>
  <c r="B63" i="97"/>
  <c r="D65" i="99" l="1"/>
  <c r="E65" i="99" s="1"/>
  <c r="G64" i="99"/>
  <c r="H64" i="99"/>
  <c r="I64" i="99" s="1"/>
  <c r="H63" i="97"/>
  <c r="I63" i="97" s="1"/>
  <c r="F64" i="98"/>
  <c r="G64" i="98" s="1"/>
  <c r="B64" i="98"/>
  <c r="D64" i="97"/>
  <c r="E64" i="97" s="1"/>
  <c r="F65" i="99" l="1"/>
  <c r="G65" i="99" s="1"/>
  <c r="B65" i="99"/>
  <c r="D65" i="98"/>
  <c r="E65" i="98"/>
  <c r="H64" i="98"/>
  <c r="I64" i="98" s="1"/>
  <c r="F64" i="97"/>
  <c r="G64" i="97" s="1"/>
  <c r="B64" i="97"/>
  <c r="D66" i="99" l="1"/>
  <c r="E66" i="99" s="1"/>
  <c r="H65" i="99"/>
  <c r="I65" i="99" s="1"/>
  <c r="H64" i="97"/>
  <c r="I64" i="97" s="1"/>
  <c r="F65" i="98"/>
  <c r="H65" i="98" s="1"/>
  <c r="B65" i="98"/>
  <c r="G65" i="98"/>
  <c r="D65" i="97"/>
  <c r="E65" i="97" s="1"/>
  <c r="F66" i="99" l="1"/>
  <c r="B66" i="99"/>
  <c r="G66" i="99"/>
  <c r="H66" i="99"/>
  <c r="I66" i="99" s="1"/>
  <c r="I65" i="98"/>
  <c r="D66" i="98"/>
  <c r="E66" i="98"/>
  <c r="F65" i="97"/>
  <c r="B65" i="97"/>
  <c r="D67" i="99" l="1"/>
  <c r="E67" i="99" s="1"/>
  <c r="B66" i="98"/>
  <c r="F66" i="98"/>
  <c r="G66" i="98"/>
  <c r="H66" i="98"/>
  <c r="I66" i="98" s="1"/>
  <c r="D66" i="97"/>
  <c r="E66" i="97"/>
  <c r="H65" i="97"/>
  <c r="G65" i="97"/>
  <c r="F67" i="99" l="1"/>
  <c r="B67" i="99"/>
  <c r="D67" i="98"/>
  <c r="I65" i="97"/>
  <c r="F66" i="97"/>
  <c r="G66" i="97" s="1"/>
  <c r="B66" i="97"/>
  <c r="D68" i="99" l="1"/>
  <c r="E68" i="99" s="1"/>
  <c r="H67" i="99"/>
  <c r="G67" i="99"/>
  <c r="H66" i="97"/>
  <c r="I66" i="97" s="1"/>
  <c r="B67" i="98"/>
  <c r="E67" i="98"/>
  <c r="F67" i="98" s="1"/>
  <c r="D67" i="97"/>
  <c r="I67" i="99" l="1"/>
  <c r="F68" i="99"/>
  <c r="B68" i="99"/>
  <c r="G68" i="99"/>
  <c r="H68" i="99"/>
  <c r="I68" i="99" s="1"/>
  <c r="D68" i="98"/>
  <c r="E68" i="98"/>
  <c r="G67" i="98"/>
  <c r="H67" i="98"/>
  <c r="I67" i="98" s="1"/>
  <c r="B67" i="97"/>
  <c r="E67" i="97"/>
  <c r="F67" i="97" s="1"/>
  <c r="D69" i="99" l="1"/>
  <c r="E69" i="99"/>
  <c r="F68" i="98"/>
  <c r="G68" i="98" s="1"/>
  <c r="B68" i="98"/>
  <c r="D68" i="97"/>
  <c r="E68" i="97" s="1"/>
  <c r="G67" i="97"/>
  <c r="H67" i="97"/>
  <c r="F69" i="99" l="1"/>
  <c r="G69" i="99" s="1"/>
  <c r="B69" i="99"/>
  <c r="I67" i="97"/>
  <c r="D69" i="98"/>
  <c r="E69" i="98"/>
  <c r="H68" i="98"/>
  <c r="I68" i="98" s="1"/>
  <c r="F68" i="97"/>
  <c r="B68" i="97"/>
  <c r="D70" i="99" l="1"/>
  <c r="E70" i="99" s="1"/>
  <c r="H69" i="99"/>
  <c r="I69" i="99" s="1"/>
  <c r="B69" i="98"/>
  <c r="F69" i="98"/>
  <c r="G69" i="98"/>
  <c r="H69" i="98"/>
  <c r="I69" i="98" s="1"/>
  <c r="D69" i="97"/>
  <c r="E69" i="97"/>
  <c r="H68" i="97"/>
  <c r="G68" i="97"/>
  <c r="F70" i="99" l="1"/>
  <c r="B70" i="99"/>
  <c r="D70" i="98"/>
  <c r="E70" i="98" s="1"/>
  <c r="I68" i="97"/>
  <c r="F69" i="97"/>
  <c r="B69" i="97"/>
  <c r="D71" i="99" l="1"/>
  <c r="E71" i="99" s="1"/>
  <c r="H70" i="99"/>
  <c r="G70" i="99"/>
  <c r="F70" i="98"/>
  <c r="G70" i="98" s="1"/>
  <c r="B70" i="98"/>
  <c r="D70" i="97"/>
  <c r="E70" i="97" s="1"/>
  <c r="H69" i="97"/>
  <c r="G69" i="97"/>
  <c r="I70" i="99" l="1"/>
  <c r="F71" i="99"/>
  <c r="B71" i="99"/>
  <c r="G71" i="99"/>
  <c r="H71" i="99"/>
  <c r="I71" i="99" s="1"/>
  <c r="D71" i="98"/>
  <c r="H70" i="98"/>
  <c r="I70" i="98" s="1"/>
  <c r="I69" i="97"/>
  <c r="F70" i="97"/>
  <c r="G70" i="97" s="1"/>
  <c r="B70" i="97"/>
  <c r="D72" i="99" l="1"/>
  <c r="E72" i="99" s="1"/>
  <c r="E73" i="99" s="1"/>
  <c r="H70" i="97"/>
  <c r="I70" i="97" s="1"/>
  <c r="B71" i="98"/>
  <c r="E71" i="98"/>
  <c r="F71" i="98" s="1"/>
  <c r="D71" i="97"/>
  <c r="F72" i="99" l="1"/>
  <c r="B72" i="99"/>
  <c r="G72" i="99"/>
  <c r="G73" i="99" s="1"/>
  <c r="H72" i="99"/>
  <c r="D72" i="98"/>
  <c r="E72" i="98"/>
  <c r="E73" i="98" s="1"/>
  <c r="G71" i="98"/>
  <c r="H71" i="98"/>
  <c r="I71" i="98" s="1"/>
  <c r="B71" i="97"/>
  <c r="E71" i="97"/>
  <c r="F71" i="97" s="1"/>
  <c r="I72" i="99" l="1"/>
  <c r="I73" i="99" s="1"/>
  <c r="H73" i="99"/>
  <c r="F72" i="98"/>
  <c r="H72" i="98" s="1"/>
  <c r="B72" i="98"/>
  <c r="D72" i="97"/>
  <c r="E72" i="97" s="1"/>
  <c r="E73" i="97" s="1"/>
  <c r="G71" i="97"/>
  <c r="H71" i="97"/>
  <c r="I71" i="97" l="1"/>
  <c r="H73" i="98"/>
  <c r="G72" i="98"/>
  <c r="G73" i="98" s="1"/>
  <c r="F72" i="97"/>
  <c r="G72" i="97" s="1"/>
  <c r="G73" i="97" s="1"/>
  <c r="B72" i="97"/>
  <c r="I72" i="98" l="1"/>
  <c r="I73" i="98" s="1"/>
  <c r="H72" i="97"/>
  <c r="I72" i="97" l="1"/>
  <c r="I73" i="97" s="1"/>
  <c r="H73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O17" i="94" s="1"/>
  <c r="M17" i="93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K18" i="88"/>
  <c r="N99" i="87"/>
  <c r="L99" i="87"/>
  <c r="M18" i="87"/>
  <c r="K18" i="87"/>
  <c r="N99" i="86"/>
  <c r="O99" i="86"/>
  <c r="L99" i="86"/>
  <c r="M18" i="86"/>
  <c r="K18" i="86"/>
  <c r="L18" i="86" s="1"/>
  <c r="O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L19" i="82"/>
  <c r="K19" i="82"/>
  <c r="N100" i="81"/>
  <c r="O100" i="81"/>
  <c r="P100" i="8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O20" i="78" s="1"/>
  <c r="K20" i="78"/>
  <c r="L20" i="78" s="1"/>
  <c r="N101" i="77"/>
  <c r="O101" i="77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P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/>
  <c r="M105" i="74"/>
  <c r="L105" i="74"/>
  <c r="M24" i="74"/>
  <c r="N24" i="74" s="1"/>
  <c r="O24" i="74" s="1"/>
  <c r="K24" i="74"/>
  <c r="L24" i="74" s="1"/>
  <c r="N106" i="73"/>
  <c r="O106" i="73"/>
  <c r="P106" i="73" s="1"/>
  <c r="L106" i="73"/>
  <c r="M106" i="73" s="1"/>
  <c r="M25" i="73"/>
  <c r="N25" i="73" s="1"/>
  <c r="K25" i="73"/>
  <c r="L25" i="73" s="1"/>
  <c r="N104" i="72"/>
  <c r="O104" i="72" s="1"/>
  <c r="P104" i="72" s="1"/>
  <c r="M104" i="72"/>
  <c r="L104" i="72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/>
  <c r="M109" i="70"/>
  <c r="L109" i="70"/>
  <c r="M28" i="70"/>
  <c r="N28" i="70" s="1"/>
  <c r="O28" i="70" s="1"/>
  <c r="K28" i="70"/>
  <c r="L28" i="70" s="1"/>
  <c r="N109" i="69"/>
  <c r="O109" i="69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/>
  <c r="M102" i="66"/>
  <c r="L102" i="66"/>
  <c r="M21" i="66"/>
  <c r="N21" i="66" s="1"/>
  <c r="O21" i="66" s="1"/>
  <c r="K21" i="66"/>
  <c r="L21" i="66" s="1"/>
  <c r="N102" i="65"/>
  <c r="O102" i="65"/>
  <c r="P102" i="65" s="1"/>
  <c r="L102" i="65"/>
  <c r="M102" i="65" s="1"/>
  <c r="M21" i="65"/>
  <c r="N21" i="65" s="1"/>
  <c r="K21" i="65"/>
  <c r="L21" i="65" s="1"/>
  <c r="N103" i="64"/>
  <c r="O103" i="64" s="1"/>
  <c r="P103" i="64" s="1"/>
  <c r="M103" i="64"/>
  <c r="L103" i="64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/>
  <c r="M103" i="62"/>
  <c r="L103" i="62"/>
  <c r="M22" i="62"/>
  <c r="N22" i="62" s="1"/>
  <c r="K22" i="62"/>
  <c r="L22" i="62" s="1"/>
  <c r="N103" i="63"/>
  <c r="O103" i="63"/>
  <c r="P103" i="63"/>
  <c r="L103" i="63"/>
  <c r="M103" i="63" s="1"/>
  <c r="M22" i="63"/>
  <c r="N22" i="63"/>
  <c r="K22" i="63"/>
  <c r="L22" i="63" s="1"/>
  <c r="N103" i="61"/>
  <c r="O103" i="61" s="1"/>
  <c r="P103" i="61" s="1"/>
  <c r="L103" i="61"/>
  <c r="M103" i="61" s="1"/>
  <c r="M22" i="61"/>
  <c r="N22" i="61" s="1"/>
  <c r="O22" i="61" s="1"/>
  <c r="K22" i="61"/>
  <c r="L22" i="61" s="1"/>
  <c r="N103" i="59"/>
  <c r="O103" i="59"/>
  <c r="P103" i="59" s="1"/>
  <c r="L103" i="59"/>
  <c r="M103" i="59" s="1"/>
  <c r="M22" i="59"/>
  <c r="N22" i="59" s="1"/>
  <c r="O22" i="59" s="1"/>
  <c r="K22" i="59"/>
  <c r="L22" i="59" s="1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/>
  <c r="K23" i="57"/>
  <c r="L23" i="57" s="1"/>
  <c r="N104" i="56"/>
  <c r="O104" i="56"/>
  <c r="P104" i="56" s="1"/>
  <c r="L104" i="56"/>
  <c r="M104" i="56" s="1"/>
  <c r="M23" i="56"/>
  <c r="N23" i="56" s="1"/>
  <c r="K23" i="56"/>
  <c r="L23" i="56" s="1"/>
  <c r="N104" i="55"/>
  <c r="O104" i="55" s="1"/>
  <c r="P104" i="55" s="1"/>
  <c r="M104" i="55"/>
  <c r="L104" i="55"/>
  <c r="M23" i="55"/>
  <c r="N23" i="55" s="1"/>
  <c r="K23" i="55"/>
  <c r="L23" i="55" s="1"/>
  <c r="N104" i="54"/>
  <c r="O104" i="54" s="1"/>
  <c r="P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M105" i="45"/>
  <c r="P105" i="45" s="1"/>
  <c r="L105" i="45"/>
  <c r="M24" i="45"/>
  <c r="N24" i="45" s="1"/>
  <c r="K24" i="45"/>
  <c r="L24" i="45" s="1"/>
  <c r="N106" i="44"/>
  <c r="O106" i="44"/>
  <c r="P106" i="44" s="1"/>
  <c r="L106" i="44"/>
  <c r="M106" i="44" s="1"/>
  <c r="M25" i="44"/>
  <c r="N25" i="44" s="1"/>
  <c r="K25" i="44"/>
  <c r="L25" i="44" s="1"/>
  <c r="N106" i="43"/>
  <c r="O106" i="43" s="1"/>
  <c r="P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/>
  <c r="P106" i="41"/>
  <c r="M106" i="41"/>
  <c r="L106" i="41"/>
  <c r="M25" i="41"/>
  <c r="N25" i="41" s="1"/>
  <c r="O25" i="41" s="1"/>
  <c r="K25" i="41"/>
  <c r="L25" i="41" s="1"/>
  <c r="N106" i="39"/>
  <c r="O106" i="39" s="1"/>
  <c r="P106" i="39" s="1"/>
  <c r="L106" i="39"/>
  <c r="M106" i="39" s="1"/>
  <c r="M25" i="39"/>
  <c r="N25" i="39" s="1"/>
  <c r="K25" i="39"/>
  <c r="L25" i="39" s="1"/>
  <c r="N108" i="34"/>
  <c r="O108" i="34"/>
  <c r="P108" i="34"/>
  <c r="M108" i="34"/>
  <c r="L108" i="34"/>
  <c r="M27" i="34"/>
  <c r="N27" i="34" s="1"/>
  <c r="K27" i="34"/>
  <c r="L27" i="34" s="1"/>
  <c r="N108" i="32"/>
  <c r="O108" i="32"/>
  <c r="P108" i="32" s="1"/>
  <c r="L108" i="32"/>
  <c r="M108" i="32" s="1"/>
  <c r="M27" i="32"/>
  <c r="N27" i="32" s="1"/>
  <c r="K27" i="32"/>
  <c r="L27" i="32" s="1"/>
  <c r="N108" i="31"/>
  <c r="O108" i="31"/>
  <c r="M108" i="31"/>
  <c r="P108" i="31" s="1"/>
  <c r="L108" i="31"/>
  <c r="M27" i="31"/>
  <c r="N27" i="31"/>
  <c r="K27" i="31"/>
  <c r="L27" i="31" s="1"/>
  <c r="N109" i="30"/>
  <c r="O109" i="30"/>
  <c r="L109" i="30"/>
  <c r="M109" i="30" s="1"/>
  <c r="M28" i="30"/>
  <c r="N28" i="30" s="1"/>
  <c r="K28" i="30"/>
  <c r="L28" i="30" s="1"/>
  <c r="N109" i="29"/>
  <c r="O109" i="29"/>
  <c r="M109" i="29"/>
  <c r="P109" i="29" s="1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/>
  <c r="P109" i="27"/>
  <c r="M109" i="27"/>
  <c r="L109" i="27"/>
  <c r="M28" i="27"/>
  <c r="N28" i="27" s="1"/>
  <c r="O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/>
  <c r="P108" i="23"/>
  <c r="M108" i="23"/>
  <c r="L108" i="23"/>
  <c r="M27" i="23"/>
  <c r="N27" i="23"/>
  <c r="K27" i="23"/>
  <c r="L27" i="23" s="1"/>
  <c r="N107" i="22"/>
  <c r="O107" i="22"/>
  <c r="L107" i="22"/>
  <c r="M107" i="22"/>
  <c r="M26" i="22"/>
  <c r="N26" i="22" s="1"/>
  <c r="O26" i="22" s="1"/>
  <c r="K26" i="22"/>
  <c r="L26" i="22"/>
  <c r="N107" i="21"/>
  <c r="O107" i="21"/>
  <c r="P107" i="21" s="1"/>
  <c r="L107" i="21"/>
  <c r="M107" i="21" s="1"/>
  <c r="M26" i="21"/>
  <c r="N26" i="21" s="1"/>
  <c r="K26" i="21"/>
  <c r="L26" i="21" s="1"/>
  <c r="N107" i="20"/>
  <c r="O107" i="20"/>
  <c r="M107" i="20"/>
  <c r="P107" i="20" s="1"/>
  <c r="L107" i="20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/>
  <c r="M107" i="18"/>
  <c r="P107" i="18" s="1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L26" i="17"/>
  <c r="K26" i="17"/>
  <c r="N107" i="3"/>
  <c r="O107" i="3"/>
  <c r="P107" i="3"/>
  <c r="M107" i="3"/>
  <c r="L107" i="3"/>
  <c r="M26" i="3"/>
  <c r="N26" i="3" s="1"/>
  <c r="O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M101" i="96"/>
  <c r="O100" i="96"/>
  <c r="M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O69" i="96" s="1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O57" i="96" s="1"/>
  <c r="N56" i="96"/>
  <c r="L56" i="96"/>
  <c r="N55" i="96"/>
  <c r="L55" i="96"/>
  <c r="O55" i="96" s="1"/>
  <c r="N54" i="96"/>
  <c r="L54" i="96"/>
  <c r="N53" i="96"/>
  <c r="L53" i="96"/>
  <c r="O53" i="96" s="1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O39" i="96" s="1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L21" i="96"/>
  <c r="N20" i="96"/>
  <c r="L20" i="96"/>
  <c r="N19" i="96"/>
  <c r="L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/>
  <c r="C30" i="96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P127" i="95" s="1"/>
  <c r="O126" i="95"/>
  <c r="M126" i="95"/>
  <c r="O125" i="95"/>
  <c r="M125" i="95"/>
  <c r="P125" i="95" s="1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P119" i="95" s="1"/>
  <c r="O118" i="95"/>
  <c r="M118" i="95"/>
  <c r="O117" i="95"/>
  <c r="M117" i="95"/>
  <c r="P117" i="95" s="1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P111" i="95" s="1"/>
  <c r="O110" i="95"/>
  <c r="M110" i="95"/>
  <c r="O109" i="95"/>
  <c r="M109" i="95"/>
  <c r="P109" i="95" s="1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M101" i="95"/>
  <c r="O100" i="95"/>
  <c r="M100" i="95"/>
  <c r="O99" i="95"/>
  <c r="P99" i="95"/>
  <c r="D96" i="95"/>
  <c r="L93" i="95"/>
  <c r="J93" i="95"/>
  <c r="D91" i="95"/>
  <c r="D89" i="95"/>
  <c r="N72" i="95"/>
  <c r="O72" i="95" s="1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O56" i="95" s="1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O48" i="95" s="1"/>
  <c r="L48" i="95"/>
  <c r="N47" i="95"/>
  <c r="L47" i="95"/>
  <c r="N46" i="95"/>
  <c r="L46" i="95"/>
  <c r="N45" i="95"/>
  <c r="L45" i="95"/>
  <c r="N44" i="95"/>
  <c r="L44" i="95"/>
  <c r="N43" i="95"/>
  <c r="L43" i="95"/>
  <c r="N42" i="95"/>
  <c r="O42" i="95" s="1"/>
  <c r="L42" i="95"/>
  <c r="N41" i="95"/>
  <c r="L41" i="95"/>
  <c r="N40" i="95"/>
  <c r="O40" i="95" s="1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O22" i="95" s="1"/>
  <c r="L22" i="95"/>
  <c r="N21" i="95"/>
  <c r="L21" i="95"/>
  <c r="N20" i="95"/>
  <c r="L20" i="95"/>
  <c r="N19" i="95"/>
  <c r="L19" i="95"/>
  <c r="N18" i="95"/>
  <c r="C18" i="95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17" i="95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M102" i="94"/>
  <c r="O101" i="94"/>
  <c r="M101" i="94"/>
  <c r="O100" i="94"/>
  <c r="M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O69" i="94" s="1"/>
  <c r="N68" i="94"/>
  <c r="L68" i="94"/>
  <c r="N67" i="94"/>
  <c r="L67" i="94"/>
  <c r="O67" i="94" s="1"/>
  <c r="N66" i="94"/>
  <c r="L66" i="94"/>
  <c r="N65" i="94"/>
  <c r="L65" i="94"/>
  <c r="O65" i="94" s="1"/>
  <c r="N64" i="94"/>
  <c r="L64" i="94"/>
  <c r="N63" i="94"/>
  <c r="L63" i="94"/>
  <c r="O63" i="94" s="1"/>
  <c r="N62" i="94"/>
  <c r="L62" i="94"/>
  <c r="N61" i="94"/>
  <c r="L61" i="94"/>
  <c r="N60" i="94"/>
  <c r="L60" i="94"/>
  <c r="N59" i="94"/>
  <c r="L59" i="94"/>
  <c r="O59" i="94" s="1"/>
  <c r="N58" i="94"/>
  <c r="L58" i="94"/>
  <c r="N57" i="94"/>
  <c r="L57" i="94"/>
  <c r="O57" i="94" s="1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O47" i="94" s="1"/>
  <c r="N46" i="94"/>
  <c r="L46" i="94"/>
  <c r="N45" i="94"/>
  <c r="L45" i="94"/>
  <c r="N44" i="94"/>
  <c r="L44" i="94"/>
  <c r="N43" i="94"/>
  <c r="L43" i="94"/>
  <c r="N42" i="94"/>
  <c r="L42" i="94"/>
  <c r="N41" i="94"/>
  <c r="L41" i="94"/>
  <c r="O41" i="94" s="1"/>
  <c r="N40" i="94"/>
  <c r="L40" i="94"/>
  <c r="N39" i="94"/>
  <c r="L39" i="94"/>
  <c r="O39" i="94" s="1"/>
  <c r="N38" i="94"/>
  <c r="L38" i="94"/>
  <c r="N37" i="94"/>
  <c r="L37" i="94"/>
  <c r="O37" i="94" s="1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O24" i="94" s="1"/>
  <c r="N23" i="94"/>
  <c r="L23" i="94"/>
  <c r="N22" i="94"/>
  <c r="L22" i="94"/>
  <c r="N21" i="94"/>
  <c r="L21" i="94"/>
  <c r="N20" i="94"/>
  <c r="L20" i="94"/>
  <c r="N19" i="94"/>
  <c r="L19" i="94"/>
  <c r="O19" i="94" s="1"/>
  <c r="N18" i="94"/>
  <c r="O18" i="94" s="1"/>
  <c r="N17" i="94"/>
  <c r="C17" i="94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M101" i="93"/>
  <c r="O100" i="93"/>
  <c r="M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O65" i="93" s="1"/>
  <c r="L65" i="93"/>
  <c r="N64" i="93"/>
  <c r="L64" i="93"/>
  <c r="N63" i="93"/>
  <c r="O63" i="93" s="1"/>
  <c r="L63" i="93"/>
  <c r="N62" i="93"/>
  <c r="L62" i="93"/>
  <c r="N61" i="93"/>
  <c r="O61" i="93" s="1"/>
  <c r="L61" i="93"/>
  <c r="N60" i="93"/>
  <c r="L60" i="93"/>
  <c r="N59" i="93"/>
  <c r="O59" i="93" s="1"/>
  <c r="L59" i="93"/>
  <c r="N58" i="93"/>
  <c r="L58" i="93"/>
  <c r="N57" i="93"/>
  <c r="L57" i="93"/>
  <c r="N56" i="93"/>
  <c r="L56" i="93"/>
  <c r="N55" i="93"/>
  <c r="L55" i="93"/>
  <c r="N54" i="93"/>
  <c r="L54" i="93"/>
  <c r="N53" i="93"/>
  <c r="O53" i="93" s="1"/>
  <c r="L53" i="93"/>
  <c r="N52" i="93"/>
  <c r="L52" i="93"/>
  <c r="N51" i="93"/>
  <c r="O51" i="93" s="1"/>
  <c r="L51" i="93"/>
  <c r="N50" i="93"/>
  <c r="L50" i="93"/>
  <c r="N49" i="93"/>
  <c r="L49" i="93"/>
  <c r="N48" i="93"/>
  <c r="L48" i="93"/>
  <c r="N47" i="93"/>
  <c r="L47" i="93"/>
  <c r="N46" i="93"/>
  <c r="L46" i="93"/>
  <c r="N45" i="93"/>
  <c r="O45" i="93" s="1"/>
  <c r="L45" i="93"/>
  <c r="N44" i="93"/>
  <c r="L44" i="93"/>
  <c r="N43" i="93"/>
  <c r="O43" i="93" s="1"/>
  <c r="L43" i="93"/>
  <c r="N42" i="93"/>
  <c r="L42" i="93"/>
  <c r="N41" i="93"/>
  <c r="L41" i="93"/>
  <c r="N40" i="93"/>
  <c r="L40" i="93"/>
  <c r="N39" i="93"/>
  <c r="L39" i="93"/>
  <c r="N38" i="93"/>
  <c r="L38" i="93"/>
  <c r="N37" i="93"/>
  <c r="O37" i="93" s="1"/>
  <c r="L37" i="93"/>
  <c r="N36" i="93"/>
  <c r="L36" i="93"/>
  <c r="N35" i="93"/>
  <c r="O35" i="93" s="1"/>
  <c r="L35" i="93"/>
  <c r="N34" i="93"/>
  <c r="L34" i="93"/>
  <c r="N33" i="93"/>
  <c r="O33" i="93" s="1"/>
  <c r="L33" i="93"/>
  <c r="N32" i="93"/>
  <c r="L32" i="93"/>
  <c r="N31" i="93"/>
  <c r="O31" i="93" s="1"/>
  <c r="L31" i="93"/>
  <c r="N30" i="93"/>
  <c r="L30" i="93"/>
  <c r="N29" i="93"/>
  <c r="O29" i="93" s="1"/>
  <c r="L29" i="93"/>
  <c r="N28" i="93"/>
  <c r="L28" i="93"/>
  <c r="N27" i="93"/>
  <c r="L27" i="93"/>
  <c r="N26" i="93"/>
  <c r="L26" i="93"/>
  <c r="N25" i="93"/>
  <c r="O25" i="93" s="1"/>
  <c r="L25" i="93"/>
  <c r="N24" i="93"/>
  <c r="L24" i="93"/>
  <c r="N23" i="93"/>
  <c r="O23" i="93" s="1"/>
  <c r="L23" i="93"/>
  <c r="N22" i="93"/>
  <c r="L22" i="93"/>
  <c r="N21" i="93"/>
  <c r="L21" i="93"/>
  <c r="N20" i="93"/>
  <c r="L20" i="93"/>
  <c r="N19" i="93"/>
  <c r="L19" i="93"/>
  <c r="N18" i="93"/>
  <c r="N17" i="93"/>
  <c r="C17" i="93"/>
  <c r="C18" i="93" s="1"/>
  <c r="C19" i="93" s="1"/>
  <c r="C20" i="93" s="1"/>
  <c r="C21" i="93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M17" i="91"/>
  <c r="K17" i="91"/>
  <c r="M17" i="90"/>
  <c r="K17" i="90"/>
  <c r="M17" i="89"/>
  <c r="N17" i="89"/>
  <c r="K17" i="89"/>
  <c r="M17" i="88"/>
  <c r="K17" i="88"/>
  <c r="L17" i="88"/>
  <c r="M17" i="87"/>
  <c r="K17" i="87"/>
  <c r="M17" i="86"/>
  <c r="K17" i="86"/>
  <c r="N99" i="85"/>
  <c r="L99" i="85"/>
  <c r="M18" i="85"/>
  <c r="K18" i="85"/>
  <c r="M18" i="84"/>
  <c r="N18" i="84"/>
  <c r="O18" i="84" s="1"/>
  <c r="L18" i="84"/>
  <c r="K18" i="84"/>
  <c r="K18" i="83"/>
  <c r="L18" i="83"/>
  <c r="M18" i="83"/>
  <c r="N18" i="83" s="1"/>
  <c r="N99" i="83"/>
  <c r="L99" i="83"/>
  <c r="N99" i="82"/>
  <c r="L99" i="82"/>
  <c r="M18" i="82"/>
  <c r="N18" i="82" s="1"/>
  <c r="O18" i="82" s="1"/>
  <c r="K18" i="82"/>
  <c r="L18" i="82"/>
  <c r="N99" i="81"/>
  <c r="N99" i="80"/>
  <c r="L99" i="80"/>
  <c r="L99" i="81"/>
  <c r="M18" i="81"/>
  <c r="N18" i="81"/>
  <c r="O18" i="81" s="1"/>
  <c r="K18" i="81"/>
  <c r="L18" i="81"/>
  <c r="N18" i="80"/>
  <c r="M18" i="80"/>
  <c r="K18" i="80"/>
  <c r="L18" i="80"/>
  <c r="N100" i="79"/>
  <c r="O100" i="79" s="1"/>
  <c r="L100" i="79"/>
  <c r="M100" i="79"/>
  <c r="N19" i="79"/>
  <c r="M19" i="79"/>
  <c r="K19" i="79"/>
  <c r="L19" i="79"/>
  <c r="N100" i="78"/>
  <c r="O100" i="78" s="1"/>
  <c r="L100" i="78"/>
  <c r="M100" i="78"/>
  <c r="M19" i="78"/>
  <c r="N19" i="78" s="1"/>
  <c r="K19" i="78"/>
  <c r="L19" i="78" s="1"/>
  <c r="N100" i="77"/>
  <c r="O100" i="77"/>
  <c r="L100" i="77"/>
  <c r="M100" i="77"/>
  <c r="M19" i="77"/>
  <c r="N19" i="77"/>
  <c r="K19" i="77"/>
  <c r="L19" i="77" s="1"/>
  <c r="O19" i="77" s="1"/>
  <c r="P100" i="76"/>
  <c r="N100" i="76"/>
  <c r="O100" i="76" s="1"/>
  <c r="L100" i="76"/>
  <c r="M100" i="76"/>
  <c r="M19" i="76"/>
  <c r="N19" i="76" s="1"/>
  <c r="K19" i="76"/>
  <c r="L19" i="76"/>
  <c r="N100" i="75"/>
  <c r="O100" i="75" s="1"/>
  <c r="L100" i="75"/>
  <c r="M100" i="75"/>
  <c r="M19" i="75"/>
  <c r="N19" i="75" s="1"/>
  <c r="O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O24" i="73" s="1"/>
  <c r="K24" i="73"/>
  <c r="L24" i="73" s="1"/>
  <c r="N103" i="72"/>
  <c r="O103" i="72" s="1"/>
  <c r="L103" i="72"/>
  <c r="M103" i="72" s="1"/>
  <c r="M22" i="72"/>
  <c r="N22" i="72" s="1"/>
  <c r="K22" i="72"/>
  <c r="L22" i="72"/>
  <c r="N107" i="71"/>
  <c r="O107" i="71"/>
  <c r="L107" i="71"/>
  <c r="M107" i="71" s="1"/>
  <c r="M26" i="71"/>
  <c r="N26" i="71"/>
  <c r="K26" i="71"/>
  <c r="L26" i="71" s="1"/>
  <c r="O26" i="71" s="1"/>
  <c r="P108" i="70"/>
  <c r="N108" i="70"/>
  <c r="O108" i="70" s="1"/>
  <c r="L108" i="70"/>
  <c r="M108" i="70"/>
  <c r="M27" i="70"/>
  <c r="N27" i="70" s="1"/>
  <c r="O27" i="70" s="1"/>
  <c r="K27" i="70"/>
  <c r="L27" i="70"/>
  <c r="N108" i="69"/>
  <c r="O108" i="69" s="1"/>
  <c r="L108" i="69"/>
  <c r="M108" i="69" s="1"/>
  <c r="M27" i="69"/>
  <c r="N27" i="69" s="1"/>
  <c r="L27" i="69"/>
  <c r="O27" i="69" s="1"/>
  <c r="K27" i="69"/>
  <c r="N101" i="68"/>
  <c r="O101" i="68"/>
  <c r="L101" i="68"/>
  <c r="M101" i="68" s="1"/>
  <c r="N20" i="68"/>
  <c r="O20" i="68"/>
  <c r="M20" i="68"/>
  <c r="K20" i="68"/>
  <c r="L20" i="68"/>
  <c r="O101" i="67"/>
  <c r="N101" i="67"/>
  <c r="L101" i="67"/>
  <c r="M101" i="67" s="1"/>
  <c r="M20" i="67"/>
  <c r="N20" i="67" s="1"/>
  <c r="K20" i="67"/>
  <c r="L20" i="67" s="1"/>
  <c r="N101" i="66"/>
  <c r="O101" i="66" s="1"/>
  <c r="M101" i="66"/>
  <c r="L101" i="66"/>
  <c r="M20" i="66"/>
  <c r="N20" i="66" s="1"/>
  <c r="K20" i="66"/>
  <c r="L20" i="66"/>
  <c r="N101" i="65"/>
  <c r="O101" i="65" s="1"/>
  <c r="L101" i="65"/>
  <c r="M101" i="65"/>
  <c r="M20" i="65"/>
  <c r="N20" i="65" s="1"/>
  <c r="O20" i="65" s="1"/>
  <c r="L20" i="65"/>
  <c r="K20" i="65"/>
  <c r="N102" i="64"/>
  <c r="O102" i="64"/>
  <c r="P102" i="64" s="1"/>
  <c r="M102" i="64"/>
  <c r="L102" i="64"/>
  <c r="O21" i="64"/>
  <c r="M21" i="64"/>
  <c r="N21" i="64" s="1"/>
  <c r="K21" i="64"/>
  <c r="L21" i="64"/>
  <c r="O102" i="60"/>
  <c r="P102" i="60" s="1"/>
  <c r="N102" i="60"/>
  <c r="L102" i="60"/>
  <c r="M102" i="60"/>
  <c r="M21" i="60"/>
  <c r="N21" i="60" s="1"/>
  <c r="L21" i="60"/>
  <c r="K21" i="60"/>
  <c r="N102" i="62"/>
  <c r="O102" i="62" s="1"/>
  <c r="P102" i="62"/>
  <c r="M102" i="62"/>
  <c r="L102" i="62"/>
  <c r="M21" i="62"/>
  <c r="N21" i="62"/>
  <c r="O21" i="62" s="1"/>
  <c r="K21" i="62"/>
  <c r="L21" i="62" s="1"/>
  <c r="N102" i="63"/>
  <c r="O102" i="63"/>
  <c r="L102" i="63"/>
  <c r="M102" i="63"/>
  <c r="M21" i="63"/>
  <c r="N21" i="63"/>
  <c r="K21" i="63"/>
  <c r="L21" i="63" s="1"/>
  <c r="N102" i="61"/>
  <c r="O102" i="61" s="1"/>
  <c r="P102" i="61" s="1"/>
  <c r="L102" i="61"/>
  <c r="M102" i="61" s="1"/>
  <c r="M21" i="61"/>
  <c r="N21" i="61" s="1"/>
  <c r="O21" i="61" s="1"/>
  <c r="K21" i="61"/>
  <c r="L21" i="61"/>
  <c r="N102" i="59"/>
  <c r="O102" i="59" s="1"/>
  <c r="L102" i="59"/>
  <c r="M102" i="59" s="1"/>
  <c r="M21" i="59"/>
  <c r="N21" i="59" s="1"/>
  <c r="L21" i="59"/>
  <c r="K21" i="59"/>
  <c r="N103" i="58"/>
  <c r="O103" i="58" s="1"/>
  <c r="M103" i="58"/>
  <c r="P103" i="58" s="1"/>
  <c r="L103" i="58"/>
  <c r="M22" i="58"/>
  <c r="N22" i="58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P103" i="56" s="1"/>
  <c r="L103" i="56"/>
  <c r="M103" i="56" s="1"/>
  <c r="M22" i="56"/>
  <c r="N22" i="56" s="1"/>
  <c r="K22" i="56"/>
  <c r="L22" i="56"/>
  <c r="N103" i="55"/>
  <c r="O103" i="55" s="1"/>
  <c r="P103" i="55" s="1"/>
  <c r="L103" i="55"/>
  <c r="M103" i="55" s="1"/>
  <c r="M22" i="55"/>
  <c r="N22" i="55"/>
  <c r="L22" i="55"/>
  <c r="K22" i="55"/>
  <c r="N103" i="54"/>
  <c r="O103" i="54"/>
  <c r="P103" i="54" s="1"/>
  <c r="L103" i="54"/>
  <c r="M103" i="54" s="1"/>
  <c r="M22" i="54"/>
  <c r="N22" i="54"/>
  <c r="O22" i="54" s="1"/>
  <c r="K22" i="54"/>
  <c r="L22" i="54" s="1"/>
  <c r="O103" i="53"/>
  <c r="N103" i="53"/>
  <c r="L103" i="53"/>
  <c r="M103" i="53"/>
  <c r="N22" i="53"/>
  <c r="O22" i="53" s="1"/>
  <c r="M22" i="53"/>
  <c r="L22" i="53"/>
  <c r="K22" i="53"/>
  <c r="N103" i="46"/>
  <c r="O103" i="46" s="1"/>
  <c r="M103" i="46"/>
  <c r="L103" i="46"/>
  <c r="M22" i="46"/>
  <c r="N22" i="46" s="1"/>
  <c r="L22" i="46"/>
  <c r="O22" i="46" s="1"/>
  <c r="K22" i="46"/>
  <c r="N104" i="45"/>
  <c r="O104" i="45"/>
  <c r="P104" i="45"/>
  <c r="L104" i="45"/>
  <c r="M104" i="45" s="1"/>
  <c r="M23" i="45"/>
  <c r="N23" i="45"/>
  <c r="O23" i="45" s="1"/>
  <c r="K23" i="45"/>
  <c r="L23" i="45"/>
  <c r="O105" i="44"/>
  <c r="N105" i="44"/>
  <c r="L105" i="44"/>
  <c r="M105" i="44"/>
  <c r="M24" i="44"/>
  <c r="N24" i="44" s="1"/>
  <c r="K24" i="44"/>
  <c r="L24" i="44" s="1"/>
  <c r="N105" i="43"/>
  <c r="O105" i="43" s="1"/>
  <c r="P105" i="43" s="1"/>
  <c r="L105" i="43"/>
  <c r="M105" i="43" s="1"/>
  <c r="M24" i="43"/>
  <c r="N24" i="43" s="1"/>
  <c r="O24" i="43"/>
  <c r="K24" i="43"/>
  <c r="L24" i="43" s="1"/>
  <c r="N105" i="42"/>
  <c r="O105" i="42"/>
  <c r="P105" i="42"/>
  <c r="L105" i="42"/>
  <c r="M105" i="42"/>
  <c r="M24" i="42"/>
  <c r="N24" i="42"/>
  <c r="O24" i="42" s="1"/>
  <c r="K24" i="42"/>
  <c r="L24" i="42" s="1"/>
  <c r="N105" i="41"/>
  <c r="O105" i="41" s="1"/>
  <c r="L105" i="41"/>
  <c r="M105" i="41"/>
  <c r="M24" i="41"/>
  <c r="N24" i="41" s="1"/>
  <c r="K24" i="41"/>
  <c r="L24" i="41"/>
  <c r="N105" i="39"/>
  <c r="O105" i="39" s="1"/>
  <c r="L105" i="39"/>
  <c r="M105" i="39" s="1"/>
  <c r="M24" i="39"/>
  <c r="N24" i="39"/>
  <c r="O24" i="39"/>
  <c r="K24" i="39"/>
  <c r="L24" i="39" s="1"/>
  <c r="N107" i="34"/>
  <c r="O107" i="34"/>
  <c r="L107" i="34"/>
  <c r="M107" i="34" s="1"/>
  <c r="M26" i="34"/>
  <c r="N26" i="34" s="1"/>
  <c r="O26" i="34" s="1"/>
  <c r="K26" i="34"/>
  <c r="L26" i="34"/>
  <c r="N107" i="32"/>
  <c r="O107" i="32" s="1"/>
  <c r="L107" i="32"/>
  <c r="M107" i="32" s="1"/>
  <c r="M26" i="32"/>
  <c r="N26" i="32" s="1"/>
  <c r="O26" i="32" s="1"/>
  <c r="K26" i="32"/>
  <c r="L26" i="32" s="1"/>
  <c r="N107" i="31"/>
  <c r="O107" i="31"/>
  <c r="P107" i="31" s="1"/>
  <c r="L107" i="31"/>
  <c r="M107" i="31" s="1"/>
  <c r="M26" i="31"/>
  <c r="N26" i="31"/>
  <c r="K26" i="31"/>
  <c r="L26" i="31" s="1"/>
  <c r="N108" i="30"/>
  <c r="O108" i="30"/>
  <c r="L108" i="30"/>
  <c r="M108" i="30" s="1"/>
  <c r="N27" i="30"/>
  <c r="M27" i="30"/>
  <c r="K27" i="30"/>
  <c r="L27" i="30"/>
  <c r="M19" i="29"/>
  <c r="N19" i="29" s="1"/>
  <c r="O19" i="29" s="1"/>
  <c r="L19" i="29"/>
  <c r="K19" i="29"/>
  <c r="N108" i="29"/>
  <c r="O108" i="29"/>
  <c r="L108" i="29"/>
  <c r="M108" i="29" s="1"/>
  <c r="M27" i="29"/>
  <c r="N27" i="29"/>
  <c r="O27" i="29" s="1"/>
  <c r="K27" i="29"/>
  <c r="L27" i="29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P108" i="27" s="1"/>
  <c r="M27" i="27"/>
  <c r="N27" i="27"/>
  <c r="O27" i="27" s="1"/>
  <c r="K27" i="27"/>
  <c r="L27" i="27" s="1"/>
  <c r="N107" i="24"/>
  <c r="O107" i="24" s="1"/>
  <c r="P107" i="24" s="1"/>
  <c r="L107" i="24"/>
  <c r="M107" i="24"/>
  <c r="M26" i="24"/>
  <c r="N26" i="24" s="1"/>
  <c r="O26" i="24" s="1"/>
  <c r="L26" i="24"/>
  <c r="K26" i="24"/>
  <c r="N107" i="23"/>
  <c r="O107" i="23" s="1"/>
  <c r="P107" i="23"/>
  <c r="L107" i="23"/>
  <c r="M107" i="23" s="1"/>
  <c r="M26" i="23"/>
  <c r="N26" i="23"/>
  <c r="O26" i="23"/>
  <c r="K26" i="23"/>
  <c r="L26" i="23"/>
  <c r="N106" i="22"/>
  <c r="O106" i="22"/>
  <c r="L106" i="22"/>
  <c r="M106" i="22"/>
  <c r="M25" i="22"/>
  <c r="N25" i="22"/>
  <c r="O25" i="22" s="1"/>
  <c r="K25" i="22"/>
  <c r="L25" i="22"/>
  <c r="N106" i="21"/>
  <c r="O106" i="21" s="1"/>
  <c r="L106" i="21"/>
  <c r="M106" i="21" s="1"/>
  <c r="M25" i="21"/>
  <c r="N25" i="21"/>
  <c r="K25" i="21"/>
  <c r="L25" i="21" s="1"/>
  <c r="N106" i="20"/>
  <c r="O106" i="20" s="1"/>
  <c r="L106" i="20"/>
  <c r="M106" i="20" s="1"/>
  <c r="M25" i="20"/>
  <c r="N25" i="20"/>
  <c r="K25" i="20"/>
  <c r="L25" i="20" s="1"/>
  <c r="O25" i="20" s="1"/>
  <c r="N106" i="19"/>
  <c r="O106" i="19" s="1"/>
  <c r="L106" i="19"/>
  <c r="M106" i="19"/>
  <c r="M25" i="19"/>
  <c r="N25" i="19"/>
  <c r="K25" i="19"/>
  <c r="L25" i="19" s="1"/>
  <c r="O25" i="19" s="1"/>
  <c r="N106" i="18"/>
  <c r="O106" i="18"/>
  <c r="L106" i="18"/>
  <c r="M106" i="18" s="1"/>
  <c r="M25" i="18"/>
  <c r="N25" i="18"/>
  <c r="L25" i="18"/>
  <c r="K25" i="18"/>
  <c r="N106" i="17"/>
  <c r="O106" i="17" s="1"/>
  <c r="L106" i="17"/>
  <c r="M106" i="17" s="1"/>
  <c r="P106" i="17" s="1"/>
  <c r="M25" i="17"/>
  <c r="N25" i="17"/>
  <c r="O25" i="17"/>
  <c r="L25" i="17"/>
  <c r="K25" i="17"/>
  <c r="N106" i="3"/>
  <c r="O106" i="3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7" i="87"/>
  <c r="C17" i="88"/>
  <c r="C17" i="89"/>
  <c r="C18" i="89" s="1"/>
  <c r="C17" i="90"/>
  <c r="C17" i="91"/>
  <c r="C17" i="92"/>
  <c r="E17" i="13"/>
  <c r="F17" i="13" s="1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M102" i="92"/>
  <c r="O101" i="92"/>
  <c r="M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O65" i="92" s="1"/>
  <c r="L65" i="92"/>
  <c r="N64" i="92"/>
  <c r="L64" i="92"/>
  <c r="N63" i="92"/>
  <c r="O63" i="92" s="1"/>
  <c r="L63" i="92"/>
  <c r="N62" i="92"/>
  <c r="L62" i="92"/>
  <c r="N61" i="92"/>
  <c r="O61" i="92" s="1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O47" i="92" s="1"/>
  <c r="L47" i="92"/>
  <c r="N46" i="92"/>
  <c r="L46" i="92"/>
  <c r="N45" i="92"/>
  <c r="O45" i="92" s="1"/>
  <c r="L45" i="92"/>
  <c r="N44" i="92"/>
  <c r="L44" i="92"/>
  <c r="N43" i="92"/>
  <c r="O43" i="92" s="1"/>
  <c r="L43" i="92"/>
  <c r="N42" i="92"/>
  <c r="L42" i="92"/>
  <c r="N41" i="92"/>
  <c r="O41" i="92" s="1"/>
  <c r="L41" i="92"/>
  <c r="N40" i="92"/>
  <c r="L40" i="92"/>
  <c r="N39" i="92"/>
  <c r="O39" i="92" s="1"/>
  <c r="L39" i="92"/>
  <c r="N38" i="92"/>
  <c r="L38" i="92"/>
  <c r="N37" i="92"/>
  <c r="O37" i="92" s="1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O25" i="92" s="1"/>
  <c r="L25" i="92"/>
  <c r="N24" i="92"/>
  <c r="L24" i="92"/>
  <c r="N23" i="92"/>
  <c r="O23" i="92" s="1"/>
  <c r="L23" i="92"/>
  <c r="N22" i="92"/>
  <c r="L22" i="92"/>
  <c r="N21" i="92"/>
  <c r="O21" i="92" s="1"/>
  <c r="L21" i="92"/>
  <c r="N20" i="92"/>
  <c r="L20" i="92"/>
  <c r="N19" i="92"/>
  <c r="N17" i="92"/>
  <c r="L17" i="92"/>
  <c r="C18" i="92"/>
  <c r="C19" i="92"/>
  <c r="C20" i="92"/>
  <c r="C21" i="92" s="1"/>
  <c r="C22" i="92" s="1"/>
  <c r="C23" i="92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M102" i="91"/>
  <c r="O101" i="91"/>
  <c r="M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O45" i="91" s="1"/>
  <c r="L45" i="91"/>
  <c r="N44" i="91"/>
  <c r="L44" i="91"/>
  <c r="N43" i="91"/>
  <c r="O43" i="91" s="1"/>
  <c r="L43" i="91"/>
  <c r="N42" i="91"/>
  <c r="L42" i="91"/>
  <c r="N41" i="91"/>
  <c r="O41" i="91" s="1"/>
  <c r="L41" i="91"/>
  <c r="N40" i="91"/>
  <c r="L40" i="91"/>
  <c r="N39" i="91"/>
  <c r="O39" i="91" s="1"/>
  <c r="L39" i="91"/>
  <c r="N38" i="91"/>
  <c r="L38" i="91"/>
  <c r="N37" i="91"/>
  <c r="L37" i="91"/>
  <c r="N36" i="91"/>
  <c r="L36" i="91"/>
  <c r="N35" i="91"/>
  <c r="O35" i="91" s="1"/>
  <c r="L35" i="91"/>
  <c r="N34" i="91"/>
  <c r="L34" i="91"/>
  <c r="N33" i="91"/>
  <c r="L33" i="91"/>
  <c r="N32" i="91"/>
  <c r="L32" i="91"/>
  <c r="N31" i="91"/>
  <c r="L31" i="91"/>
  <c r="N30" i="91"/>
  <c r="L30" i="91"/>
  <c r="N29" i="91"/>
  <c r="O29" i="91" s="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L22" i="91"/>
  <c r="N21" i="91"/>
  <c r="O21" i="91" s="1"/>
  <c r="L21" i="91"/>
  <c r="N20" i="91"/>
  <c r="L20" i="91"/>
  <c r="N19" i="91"/>
  <c r="O19" i="91"/>
  <c r="N18" i="91"/>
  <c r="O18" i="91" s="1"/>
  <c r="N17" i="91"/>
  <c r="C18" i="91"/>
  <c r="C19" i="91" s="1"/>
  <c r="C20" i="91"/>
  <c r="C21" i="9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M102" i="90"/>
  <c r="O101" i="90"/>
  <c r="M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O28" i="90" s="1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L21" i="90"/>
  <c r="N20" i="90"/>
  <c r="L20" i="90"/>
  <c r="N19" i="90"/>
  <c r="N18" i="90"/>
  <c r="L18" i="90"/>
  <c r="N17" i="90"/>
  <c r="L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M102" i="89"/>
  <c r="O101" i="89"/>
  <c r="M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L21" i="89"/>
  <c r="N20" i="89"/>
  <c r="L20" i="89"/>
  <c r="N19" i="89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M102" i="88"/>
  <c r="O101" i="88"/>
  <c r="M101" i="88"/>
  <c r="O100" i="88"/>
  <c r="O99" i="88"/>
  <c r="M99" i="88"/>
  <c r="D96" i="88"/>
  <c r="L93" i="88"/>
  <c r="J93" i="88"/>
  <c r="D91" i="88"/>
  <c r="D89" i="88"/>
  <c r="N72" i="88"/>
  <c r="L72" i="88"/>
  <c r="N71" i="88"/>
  <c r="O71" i="88" s="1"/>
  <c r="L71" i="88"/>
  <c r="N70" i="88"/>
  <c r="L70" i="88"/>
  <c r="N69" i="88"/>
  <c r="L69" i="88"/>
  <c r="N68" i="88"/>
  <c r="L68" i="88"/>
  <c r="N67" i="88"/>
  <c r="L67" i="88"/>
  <c r="N66" i="88"/>
  <c r="L66" i="88"/>
  <c r="N65" i="88"/>
  <c r="O65" i="88" s="1"/>
  <c r="L65" i="88"/>
  <c r="N64" i="88"/>
  <c r="L64" i="88"/>
  <c r="N63" i="88"/>
  <c r="L63" i="88"/>
  <c r="N62" i="88"/>
  <c r="L62" i="88"/>
  <c r="N61" i="88"/>
  <c r="O61" i="88" s="1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O53" i="88" s="1"/>
  <c r="L53" i="88"/>
  <c r="N52" i="88"/>
  <c r="L52" i="88"/>
  <c r="N51" i="88"/>
  <c r="L51" i="88"/>
  <c r="N50" i="88"/>
  <c r="L50" i="88"/>
  <c r="N49" i="88"/>
  <c r="L49" i="88"/>
  <c r="N48" i="88"/>
  <c r="L48" i="88"/>
  <c r="N47" i="88"/>
  <c r="O47" i="88" s="1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O29" i="88" s="1"/>
  <c r="L29" i="88"/>
  <c r="N28" i="88"/>
  <c r="L28" i="88"/>
  <c r="N27" i="88"/>
  <c r="O27" i="88" s="1"/>
  <c r="L27" i="88"/>
  <c r="N26" i="88"/>
  <c r="L26" i="88"/>
  <c r="N25" i="88"/>
  <c r="L25" i="88"/>
  <c r="N24" i="88"/>
  <c r="L24" i="88"/>
  <c r="N23" i="88"/>
  <c r="L23" i="88"/>
  <c r="N22" i="88"/>
  <c r="L22" i="88"/>
  <c r="N21" i="88"/>
  <c r="L21" i="88"/>
  <c r="N20" i="88"/>
  <c r="L20" i="88"/>
  <c r="N19" i="88"/>
  <c r="N18" i="88"/>
  <c r="O18" i="88" s="1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M102" i="87"/>
  <c r="O101" i="87"/>
  <c r="M101" i="87"/>
  <c r="O100" i="87"/>
  <c r="O99" i="87"/>
  <c r="P99" i="87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O67" i="87" s="1"/>
  <c r="L67" i="87"/>
  <c r="N66" i="87"/>
  <c r="L66" i="87"/>
  <c r="N65" i="87"/>
  <c r="O65" i="87" s="1"/>
  <c r="L65" i="87"/>
  <c r="N64" i="87"/>
  <c r="L64" i="87"/>
  <c r="N63" i="87"/>
  <c r="O63" i="87" s="1"/>
  <c r="L63" i="87"/>
  <c r="N62" i="87"/>
  <c r="L62" i="87"/>
  <c r="N61" i="87"/>
  <c r="O61" i="87" s="1"/>
  <c r="L61" i="87"/>
  <c r="N60" i="87"/>
  <c r="L60" i="87"/>
  <c r="N59" i="87"/>
  <c r="O59" i="87" s="1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O38" i="87" s="1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O25" i="87" s="1"/>
  <c r="L25" i="87"/>
  <c r="N24" i="87"/>
  <c r="L24" i="87"/>
  <c r="N23" i="87"/>
  <c r="L23" i="87"/>
  <c r="N22" i="87"/>
  <c r="L22" i="87"/>
  <c r="N21" i="87"/>
  <c r="L21" i="87"/>
  <c r="N20" i="87"/>
  <c r="L20" i="87"/>
  <c r="N19" i="87"/>
  <c r="N18" i="87"/>
  <c r="O18" i="87" s="1"/>
  <c r="L18" i="87"/>
  <c r="N17" i="87"/>
  <c r="L17" i="87"/>
  <c r="C18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M103" i="86"/>
  <c r="O102" i="86"/>
  <c r="M102" i="86"/>
  <c r="O101" i="86"/>
  <c r="M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O67" i="86" s="1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O60" i="86" s="1"/>
  <c r="L60" i="86"/>
  <c r="N59" i="86"/>
  <c r="L59" i="86"/>
  <c r="N58" i="86"/>
  <c r="O58" i="86" s="1"/>
  <c r="L58" i="86"/>
  <c r="N57" i="86"/>
  <c r="L57" i="86"/>
  <c r="N56" i="86"/>
  <c r="O56" i="86" s="1"/>
  <c r="L56" i="86"/>
  <c r="N55" i="86"/>
  <c r="L55" i="86"/>
  <c r="N54" i="86"/>
  <c r="L54" i="86"/>
  <c r="N53" i="86"/>
  <c r="L53" i="86"/>
  <c r="N52" i="86"/>
  <c r="O52" i="86" s="1"/>
  <c r="L52" i="86"/>
  <c r="N51" i="86"/>
  <c r="L51" i="86"/>
  <c r="N50" i="86"/>
  <c r="O50" i="86" s="1"/>
  <c r="L50" i="86"/>
  <c r="N49" i="86"/>
  <c r="L49" i="86"/>
  <c r="N48" i="86"/>
  <c r="O48" i="86" s="1"/>
  <c r="L48" i="86"/>
  <c r="N47" i="86"/>
  <c r="L47" i="86"/>
  <c r="N46" i="86"/>
  <c r="L46" i="86"/>
  <c r="N45" i="86"/>
  <c r="L45" i="86"/>
  <c r="N44" i="86"/>
  <c r="L44" i="86"/>
  <c r="N43" i="86"/>
  <c r="L43" i="86"/>
  <c r="N42" i="86"/>
  <c r="O42" i="86" s="1"/>
  <c r="L42" i="86"/>
  <c r="N41" i="86"/>
  <c r="L41" i="86"/>
  <c r="N40" i="86"/>
  <c r="O40" i="86" s="1"/>
  <c r="L40" i="86"/>
  <c r="N39" i="86"/>
  <c r="L39" i="86"/>
  <c r="N38" i="86"/>
  <c r="O38" i="86" s="1"/>
  <c r="L38" i="86"/>
  <c r="N37" i="86"/>
  <c r="O37" i="86" s="1"/>
  <c r="L37" i="86"/>
  <c r="N36" i="86"/>
  <c r="L36" i="86"/>
  <c r="N35" i="86"/>
  <c r="O35" i="86" s="1"/>
  <c r="L35" i="86"/>
  <c r="N34" i="86"/>
  <c r="L34" i="86"/>
  <c r="N33" i="86"/>
  <c r="O33" i="86" s="1"/>
  <c r="L33" i="86"/>
  <c r="N32" i="86"/>
  <c r="L32" i="86"/>
  <c r="N31" i="86"/>
  <c r="L31" i="86"/>
  <c r="N30" i="86"/>
  <c r="O30" i="86" s="1"/>
  <c r="L30" i="86"/>
  <c r="N29" i="86"/>
  <c r="L29" i="86"/>
  <c r="N28" i="86"/>
  <c r="L28" i="86"/>
  <c r="N27" i="86"/>
  <c r="L27" i="86"/>
  <c r="N26" i="86"/>
  <c r="L26" i="86"/>
  <c r="N25" i="86"/>
  <c r="L25" i="86"/>
  <c r="N24" i="86"/>
  <c r="O24" i="86" s="1"/>
  <c r="L24" i="86"/>
  <c r="N23" i="86"/>
  <c r="L23" i="86"/>
  <c r="N22" i="86"/>
  <c r="L22" i="86"/>
  <c r="N21" i="86"/>
  <c r="L21" i="86"/>
  <c r="N20" i="86"/>
  <c r="O20" i="86" s="1"/>
  <c r="L20" i="86"/>
  <c r="N19" i="86"/>
  <c r="N18" i="86"/>
  <c r="N17" i="86"/>
  <c r="O17" i="86" s="1"/>
  <c r="L17" i="86"/>
  <c r="C18" i="86"/>
  <c r="C19" i="86"/>
  <c r="C20" i="86" s="1"/>
  <c r="C21" i="86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M103" i="85"/>
  <c r="O102" i="85"/>
  <c r="M102" i="85"/>
  <c r="O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L23" i="85"/>
  <c r="N22" i="85"/>
  <c r="L22" i="85"/>
  <c r="N21" i="85"/>
  <c r="L21" i="85"/>
  <c r="N20" i="85"/>
  <c r="O20" i="85" s="1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M17" i="82"/>
  <c r="K17" i="82"/>
  <c r="M17" i="81"/>
  <c r="K17" i="81"/>
  <c r="M17" i="80"/>
  <c r="K17" i="80"/>
  <c r="N99" i="79"/>
  <c r="L99" i="79"/>
  <c r="M18" i="79"/>
  <c r="N18" i="79"/>
  <c r="O18" i="79" s="1"/>
  <c r="L18" i="79"/>
  <c r="K18" i="79"/>
  <c r="N99" i="78"/>
  <c r="L99" i="78"/>
  <c r="M18" i="78"/>
  <c r="N18" i="78" s="1"/>
  <c r="K18" i="78"/>
  <c r="L18" i="78"/>
  <c r="N99" i="77"/>
  <c r="L99" i="77"/>
  <c r="M18" i="77"/>
  <c r="N18" i="77"/>
  <c r="L18" i="77"/>
  <c r="K18" i="77"/>
  <c r="N99" i="76"/>
  <c r="L99" i="76"/>
  <c r="N18" i="76"/>
  <c r="M18" i="76"/>
  <c r="K18" i="76"/>
  <c r="L18" i="76"/>
  <c r="N99" i="75"/>
  <c r="L99" i="75"/>
  <c r="M18" i="75"/>
  <c r="N18" i="75"/>
  <c r="O18" i="75" s="1"/>
  <c r="L18" i="75"/>
  <c r="K18" i="75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/>
  <c r="O25" i="71" s="1"/>
  <c r="K25" i="71"/>
  <c r="L25" i="7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O19" i="68"/>
  <c r="L19" i="68"/>
  <c r="K19" i="68"/>
  <c r="N100" i="68"/>
  <c r="O100" i="68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O19" i="66" s="1"/>
  <c r="K19" i="66"/>
  <c r="L19" i="66"/>
  <c r="N100" i="65"/>
  <c r="O100" i="65" s="1"/>
  <c r="P100" i="65"/>
  <c r="M100" i="65"/>
  <c r="L100" i="65"/>
  <c r="M19" i="65"/>
  <c r="N19" i="65"/>
  <c r="O19" i="65" s="1"/>
  <c r="K19" i="65"/>
  <c r="L19" i="65"/>
  <c r="N101" i="64"/>
  <c r="O101" i="64" s="1"/>
  <c r="L101" i="64"/>
  <c r="M101" i="64" s="1"/>
  <c r="M20" i="64"/>
  <c r="N20" i="64"/>
  <c r="O20" i="64" s="1"/>
  <c r="K20" i="64"/>
  <c r="L20" i="64"/>
  <c r="N101" i="60"/>
  <c r="O101" i="60" s="1"/>
  <c r="M101" i="60"/>
  <c r="L101" i="60"/>
  <c r="M20" i="60"/>
  <c r="N20" i="60" s="1"/>
  <c r="K20" i="60"/>
  <c r="L20" i="60"/>
  <c r="N101" i="62"/>
  <c r="O101" i="62"/>
  <c r="P101" i="62" s="1"/>
  <c r="L101" i="62"/>
  <c r="M101" i="62" s="1"/>
  <c r="M20" i="62"/>
  <c r="N20" i="62" s="1"/>
  <c r="O20" i="62" s="1"/>
  <c r="K20" i="62"/>
  <c r="L20" i="62"/>
  <c r="N101" i="63"/>
  <c r="O101" i="63"/>
  <c r="L101" i="63"/>
  <c r="M101" i="63" s="1"/>
  <c r="M20" i="63"/>
  <c r="N20" i="63" s="1"/>
  <c r="K20" i="63"/>
  <c r="L20" i="63" s="1"/>
  <c r="N101" i="59"/>
  <c r="O101" i="59" s="1"/>
  <c r="P101" i="59" s="1"/>
  <c r="L101" i="59"/>
  <c r="M101" i="59"/>
  <c r="M20" i="59"/>
  <c r="N20" i="59"/>
  <c r="K20" i="59"/>
  <c r="L20" i="59" s="1"/>
  <c r="M21" i="58"/>
  <c r="N21" i="58"/>
  <c r="O21" i="58" s="1"/>
  <c r="K21" i="58"/>
  <c r="L21" i="58" s="1"/>
  <c r="N102" i="57"/>
  <c r="O102" i="57" s="1"/>
  <c r="L102" i="57"/>
  <c r="M102" i="57" s="1"/>
  <c r="M21" i="57"/>
  <c r="N21" i="57"/>
  <c r="K21" i="57"/>
  <c r="L21" i="57"/>
  <c r="N102" i="56"/>
  <c r="O102" i="56"/>
  <c r="P102" i="56" s="1"/>
  <c r="M102" i="56"/>
  <c r="L102" i="56"/>
  <c r="M21" i="56"/>
  <c r="N21" i="56" s="1"/>
  <c r="O21" i="56" s="1"/>
  <c r="K21" i="56"/>
  <c r="L21" i="56"/>
  <c r="N102" i="55"/>
  <c r="O102" i="55"/>
  <c r="M102" i="55"/>
  <c r="L102" i="55"/>
  <c r="M21" i="55"/>
  <c r="N21" i="55" s="1"/>
  <c r="O21" i="55" s="1"/>
  <c r="K21" i="55"/>
  <c r="L21" i="55"/>
  <c r="N102" i="54"/>
  <c r="O102" i="54"/>
  <c r="L102" i="54"/>
  <c r="M102" i="54" s="1"/>
  <c r="M21" i="54"/>
  <c r="N21" i="54"/>
  <c r="O21" i="54" s="1"/>
  <c r="K21" i="54"/>
  <c r="L21" i="54" s="1"/>
  <c r="N102" i="53"/>
  <c r="O102" i="53" s="1"/>
  <c r="P102" i="53" s="1"/>
  <c r="L102" i="53"/>
  <c r="M102" i="53" s="1"/>
  <c r="M21" i="53"/>
  <c r="N21" i="53"/>
  <c r="K21" i="53"/>
  <c r="L21" i="53"/>
  <c r="N102" i="46"/>
  <c r="O102" i="46"/>
  <c r="L102" i="46"/>
  <c r="M102" i="46"/>
  <c r="M21" i="46"/>
  <c r="N21" i="46"/>
  <c r="K21" i="46"/>
  <c r="L21" i="46" s="1"/>
  <c r="N103" i="45"/>
  <c r="O103" i="45"/>
  <c r="P103" i="45" s="1"/>
  <c r="L103" i="45"/>
  <c r="M103" i="45" s="1"/>
  <c r="M22" i="45"/>
  <c r="N22" i="45" s="1"/>
  <c r="K22" i="45"/>
  <c r="L22" i="45" s="1"/>
  <c r="N104" i="44"/>
  <c r="O104" i="44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/>
  <c r="O23" i="43" s="1"/>
  <c r="L23" i="43"/>
  <c r="K23" i="43"/>
  <c r="N104" i="42"/>
  <c r="O104" i="42" s="1"/>
  <c r="L104" i="42"/>
  <c r="M104" i="42" s="1"/>
  <c r="M23" i="42"/>
  <c r="N23" i="42" s="1"/>
  <c r="O23" i="42"/>
  <c r="K23" i="42"/>
  <c r="L23" i="42" s="1"/>
  <c r="N104" i="41"/>
  <c r="O104" i="41"/>
  <c r="L104" i="41"/>
  <c r="M104" i="41" s="1"/>
  <c r="M23" i="41"/>
  <c r="N23" i="41" s="1"/>
  <c r="K23" i="41"/>
  <c r="L23" i="41" s="1"/>
  <c r="N104" i="39"/>
  <c r="O104" i="39"/>
  <c r="L104" i="39"/>
  <c r="M104" i="39"/>
  <c r="M23" i="39"/>
  <c r="N23" i="39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/>
  <c r="M25" i="31"/>
  <c r="N25" i="31"/>
  <c r="L25" i="31"/>
  <c r="K25" i="31"/>
  <c r="N107" i="30"/>
  <c r="O107" i="30" s="1"/>
  <c r="P107" i="30" s="1"/>
  <c r="L107" i="30"/>
  <c r="M107" i="30"/>
  <c r="M26" i="30"/>
  <c r="N26" i="30"/>
  <c r="O26" i="30" s="1"/>
  <c r="L26" i="30"/>
  <c r="K26" i="30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/>
  <c r="K26" i="27"/>
  <c r="L26" i="27"/>
  <c r="N106" i="24"/>
  <c r="O106" i="24"/>
  <c r="P106" i="24" s="1"/>
  <c r="M106" i="24"/>
  <c r="L106" i="24"/>
  <c r="M25" i="24"/>
  <c r="N25" i="24" s="1"/>
  <c r="O25" i="24" s="1"/>
  <c r="K25" i="24"/>
  <c r="L25" i="24"/>
  <c r="N106" i="23"/>
  <c r="O106" i="23"/>
  <c r="P106" i="23" s="1"/>
  <c r="M106" i="23"/>
  <c r="L106" i="23"/>
  <c r="M25" i="23"/>
  <c r="N25" i="23" s="1"/>
  <c r="K25" i="23"/>
  <c r="L25" i="23" s="1"/>
  <c r="M24" i="22"/>
  <c r="N24" i="22"/>
  <c r="O24" i="22" s="1"/>
  <c r="K24" i="22"/>
  <c r="L24" i="22" s="1"/>
  <c r="N105" i="22"/>
  <c r="O105" i="22" s="1"/>
  <c r="P105" i="22" s="1"/>
  <c r="L105" i="22"/>
  <c r="M105" i="22"/>
  <c r="N105" i="21"/>
  <c r="O105" i="21"/>
  <c r="P105" i="21" s="1"/>
  <c r="M105" i="21"/>
  <c r="L105" i="21"/>
  <c r="M24" i="21"/>
  <c r="N24" i="21" s="1"/>
  <c r="K24" i="21"/>
  <c r="L24" i="21" s="1"/>
  <c r="N105" i="20"/>
  <c r="O105" i="20" s="1"/>
  <c r="P105" i="20"/>
  <c r="L105" i="20"/>
  <c r="M105" i="20" s="1"/>
  <c r="M24" i="20"/>
  <c r="N24" i="20"/>
  <c r="K24" i="20"/>
  <c r="L24" i="20" s="1"/>
  <c r="N105" i="19"/>
  <c r="O105" i="19" s="1"/>
  <c r="L105" i="19"/>
  <c r="M105" i="19" s="1"/>
  <c r="M24" i="19"/>
  <c r="N24" i="19"/>
  <c r="K24" i="19"/>
  <c r="L24" i="19"/>
  <c r="N105" i="18"/>
  <c r="O105" i="18"/>
  <c r="P105" i="18" s="1"/>
  <c r="M105" i="18"/>
  <c r="L105" i="18"/>
  <c r="N24" i="18"/>
  <c r="M24" i="18"/>
  <c r="K24" i="18"/>
  <c r="L24" i="18" s="1"/>
  <c r="N105" i="17"/>
  <c r="O105" i="17" s="1"/>
  <c r="P105" i="17" s="1"/>
  <c r="L105" i="17"/>
  <c r="M105" i="17"/>
  <c r="M24" i="17"/>
  <c r="N24" i="17"/>
  <c r="O24" i="17" s="1"/>
  <c r="L24" i="17"/>
  <c r="K24" i="17"/>
  <c r="N105" i="3"/>
  <c r="O105" i="3" s="1"/>
  <c r="L105" i="3"/>
  <c r="M105" i="3" s="1"/>
  <c r="M24" i="3"/>
  <c r="N24" i="3" s="1"/>
  <c r="O24" i="3" s="1"/>
  <c r="K24" i="3"/>
  <c r="L24" i="3" s="1"/>
  <c r="D90" i="70"/>
  <c r="D90" i="71"/>
  <c r="D90" i="72" s="1"/>
  <c r="D90" i="73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M102" i="84"/>
  <c r="O101" i="84"/>
  <c r="M101" i="84"/>
  <c r="O99" i="84"/>
  <c r="M99" i="84"/>
  <c r="P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O58" i="84" s="1"/>
  <c r="L58" i="84"/>
  <c r="N57" i="84"/>
  <c r="L57" i="84"/>
  <c r="N56" i="84"/>
  <c r="L56" i="84"/>
  <c r="N55" i="84"/>
  <c r="L55" i="84"/>
  <c r="N54" i="84"/>
  <c r="L54" i="84"/>
  <c r="N53" i="84"/>
  <c r="L53" i="84"/>
  <c r="N52" i="84"/>
  <c r="O52" i="84" s="1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O42" i="84" s="1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O32" i="84" s="1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O25" i="84" s="1"/>
  <c r="N24" i="84"/>
  <c r="L24" i="84"/>
  <c r="N23" i="84"/>
  <c r="L23" i="84"/>
  <c r="N22" i="84"/>
  <c r="L22" i="84"/>
  <c r="N21" i="84"/>
  <c r="L21" i="84"/>
  <c r="N20" i="84"/>
  <c r="O20" i="84"/>
  <c r="N17" i="84"/>
  <c r="O17" i="84" s="1"/>
  <c r="L17" i="84"/>
  <c r="C18" i="84"/>
  <c r="C19" i="84"/>
  <c r="C20" i="84" s="1"/>
  <c r="C21" i="84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M103" i="83"/>
  <c r="O102" i="83"/>
  <c r="M102" i="83"/>
  <c r="O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O60" i="83" s="1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O38" i="83" s="1"/>
  <c r="N37" i="83"/>
  <c r="L37" i="83"/>
  <c r="N36" i="83"/>
  <c r="L36" i="83"/>
  <c r="N35" i="83"/>
  <c r="L35" i="83"/>
  <c r="N34" i="83"/>
  <c r="L34" i="83"/>
  <c r="O34" i="83" s="1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L23" i="83"/>
  <c r="N22" i="83"/>
  <c r="L22" i="83"/>
  <c r="N21" i="83"/>
  <c r="L21" i="83"/>
  <c r="N20" i="83"/>
  <c r="N17" i="83"/>
  <c r="L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M103" i="82"/>
  <c r="O102" i="82"/>
  <c r="M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O67" i="82" s="1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O59" i="82" s="1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O31" i="82" s="1"/>
  <c r="N30" i="82"/>
  <c r="L30" i="82"/>
  <c r="N29" i="82"/>
  <c r="L29" i="82"/>
  <c r="N28" i="82"/>
  <c r="L28" i="82"/>
  <c r="N27" i="82"/>
  <c r="O27" i="82" s="1"/>
  <c r="L27" i="82"/>
  <c r="N26" i="82"/>
  <c r="L26" i="82"/>
  <c r="N25" i="82"/>
  <c r="L25" i="82"/>
  <c r="N24" i="82"/>
  <c r="L24" i="82"/>
  <c r="N23" i="82"/>
  <c r="L23" i="82"/>
  <c r="N22" i="82"/>
  <c r="L22" i="82"/>
  <c r="N21" i="82"/>
  <c r="L21" i="82"/>
  <c r="N20" i="82"/>
  <c r="N17" i="82"/>
  <c r="L17" i="82"/>
  <c r="C17" i="82"/>
  <c r="C18" i="82" s="1"/>
  <c r="C19" i="82" s="1"/>
  <c r="C20" i="82" s="1"/>
  <c r="C21" i="82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P115" i="81" s="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M103" i="81"/>
  <c r="O102" i="81"/>
  <c r="M102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O54" i="81" s="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O47" i="81" s="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O25" i="81" s="1"/>
  <c r="L25" i="81"/>
  <c r="N24" i="81"/>
  <c r="L24" i="81"/>
  <c r="N23" i="81"/>
  <c r="O23" i="81" s="1"/>
  <c r="L23" i="81"/>
  <c r="N22" i="81"/>
  <c r="L22" i="81"/>
  <c r="N21" i="81"/>
  <c r="L21" i="81"/>
  <c r="N20" i="81"/>
  <c r="N17" i="81"/>
  <c r="L17" i="81"/>
  <c r="C17" i="81"/>
  <c r="C18" i="81"/>
  <c r="C19" i="81" s="1"/>
  <c r="C20" i="81" s="1"/>
  <c r="C21" i="81" s="1"/>
  <c r="C22" i="8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M103" i="80"/>
  <c r="O102" i="80"/>
  <c r="M102" i="80"/>
  <c r="O100" i="80"/>
  <c r="M100" i="80"/>
  <c r="O99" i="80"/>
  <c r="P99" i="80" s="1"/>
  <c r="M99" i="80"/>
  <c r="D96" i="80"/>
  <c r="L93" i="80"/>
  <c r="J93" i="80"/>
  <c r="D91" i="80"/>
  <c r="D89" i="80"/>
  <c r="N72" i="80"/>
  <c r="L72" i="80"/>
  <c r="N71" i="80"/>
  <c r="O71" i="80" s="1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O53" i="80" s="1"/>
  <c r="L53" i="80"/>
  <c r="N52" i="80"/>
  <c r="L52" i="80"/>
  <c r="N51" i="80"/>
  <c r="O51" i="80" s="1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O37" i="80" s="1"/>
  <c r="L37" i="80"/>
  <c r="N36" i="80"/>
  <c r="L36" i="80"/>
  <c r="N35" i="80"/>
  <c r="L35" i="80"/>
  <c r="N34" i="80"/>
  <c r="L34" i="80"/>
  <c r="N33" i="80"/>
  <c r="O33" i="80" s="1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L22" i="80"/>
  <c r="N21" i="80"/>
  <c r="L21" i="80"/>
  <c r="N20" i="80"/>
  <c r="N17" i="80"/>
  <c r="O17" i="80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/>
  <c r="O17" i="76" s="1"/>
  <c r="L17" i="76"/>
  <c r="K17" i="76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/>
  <c r="O24" i="71" s="1"/>
  <c r="L24" i="71"/>
  <c r="K24" i="71"/>
  <c r="D94" i="70"/>
  <c r="D93" i="70"/>
  <c r="M25" i="70"/>
  <c r="N25" i="70" s="1"/>
  <c r="K25" i="70"/>
  <c r="L25" i="70" s="1"/>
  <c r="M17" i="75"/>
  <c r="N17" i="75"/>
  <c r="O17" i="75" s="1"/>
  <c r="K17" i="75"/>
  <c r="L17" i="75" s="1"/>
  <c r="D94" i="69"/>
  <c r="M25" i="69"/>
  <c r="N25" i="69"/>
  <c r="O25" i="69" s="1"/>
  <c r="L25" i="69"/>
  <c r="K25" i="69"/>
  <c r="B19" i="68"/>
  <c r="N99" i="68"/>
  <c r="O99" i="68" s="1"/>
  <c r="L99" i="68"/>
  <c r="M99" i="68"/>
  <c r="M18" i="68"/>
  <c r="N18" i="68"/>
  <c r="O18" i="68" s="1"/>
  <c r="L18" i="68"/>
  <c r="K18" i="68"/>
  <c r="B19" i="67"/>
  <c r="M18" i="67"/>
  <c r="N18" i="67" s="1"/>
  <c r="K18" i="67"/>
  <c r="L18" i="67"/>
  <c r="O99" i="66"/>
  <c r="N99" i="66"/>
  <c r="L99" i="66"/>
  <c r="M99" i="66" s="1"/>
  <c r="M18" i="66"/>
  <c r="N18" i="66" s="1"/>
  <c r="L18" i="66"/>
  <c r="K18" i="66"/>
  <c r="N99" i="65"/>
  <c r="O99" i="65" s="1"/>
  <c r="P99" i="65"/>
  <c r="L99" i="65"/>
  <c r="M99" i="65"/>
  <c r="M18" i="65"/>
  <c r="N18" i="65"/>
  <c r="K18" i="65"/>
  <c r="L18" i="65"/>
  <c r="N100" i="64"/>
  <c r="O100" i="64"/>
  <c r="L100" i="64"/>
  <c r="M100" i="64"/>
  <c r="M19" i="64"/>
  <c r="N19" i="64"/>
  <c r="K19" i="64"/>
  <c r="L19" i="64" s="1"/>
  <c r="M19" i="60"/>
  <c r="N19" i="60"/>
  <c r="K19" i="60"/>
  <c r="L19" i="60" s="1"/>
  <c r="O100" i="60"/>
  <c r="P100" i="60" s="1"/>
  <c r="N100" i="60"/>
  <c r="L100" i="60"/>
  <c r="M100" i="60"/>
  <c r="N100" i="62"/>
  <c r="O100" i="62"/>
  <c r="P100" i="62" s="1"/>
  <c r="L100" i="62"/>
  <c r="M100" i="62" s="1"/>
  <c r="M19" i="62"/>
  <c r="N19" i="62" s="1"/>
  <c r="O19" i="62"/>
  <c r="K19" i="62"/>
  <c r="L19" i="62" s="1"/>
  <c r="N100" i="63"/>
  <c r="O100" i="63"/>
  <c r="P100" i="63" s="1"/>
  <c r="L100" i="63"/>
  <c r="M100" i="63"/>
  <c r="N19" i="63"/>
  <c r="M19" i="63"/>
  <c r="K19" i="63"/>
  <c r="L19" i="63" s="1"/>
  <c r="O19" i="63" s="1"/>
  <c r="N101" i="61"/>
  <c r="O101" i="61"/>
  <c r="L101" i="61"/>
  <c r="M101" i="61"/>
  <c r="M20" i="61"/>
  <c r="N20" i="61"/>
  <c r="K20" i="61"/>
  <c r="L20" i="61" s="1"/>
  <c r="N100" i="61"/>
  <c r="O100" i="61"/>
  <c r="M100" i="61"/>
  <c r="L100" i="61"/>
  <c r="M19" i="61"/>
  <c r="N19" i="61" s="1"/>
  <c r="O19" i="61" s="1"/>
  <c r="K19" i="61"/>
  <c r="L19" i="61"/>
  <c r="N100" i="59"/>
  <c r="O100" i="59"/>
  <c r="L100" i="59"/>
  <c r="M100" i="59" s="1"/>
  <c r="M19" i="59"/>
  <c r="N19" i="59" s="1"/>
  <c r="O19" i="59" s="1"/>
  <c r="K19" i="59"/>
  <c r="L19" i="59" s="1"/>
  <c r="N101" i="58"/>
  <c r="O101" i="58"/>
  <c r="L101" i="58"/>
  <c r="M101" i="58"/>
  <c r="M20" i="58"/>
  <c r="N20" i="58"/>
  <c r="O20" i="58" s="1"/>
  <c r="K20" i="58"/>
  <c r="L20" i="58"/>
  <c r="N101" i="57"/>
  <c r="O101" i="57" s="1"/>
  <c r="P101" i="57"/>
  <c r="L101" i="57"/>
  <c r="M101" i="57"/>
  <c r="M20" i="57"/>
  <c r="N20" i="57"/>
  <c r="K20" i="57"/>
  <c r="L20" i="57" s="1"/>
  <c r="N101" i="56"/>
  <c r="O101" i="56" s="1"/>
  <c r="P101" i="56" s="1"/>
  <c r="L101" i="56"/>
  <c r="M101" i="56" s="1"/>
  <c r="M20" i="56"/>
  <c r="N20" i="56"/>
  <c r="O20" i="56" s="1"/>
  <c r="K20" i="56"/>
  <c r="L20" i="56"/>
  <c r="N101" i="55"/>
  <c r="O101" i="55" s="1"/>
  <c r="P101" i="55"/>
  <c r="L101" i="55"/>
  <c r="M101" i="55"/>
  <c r="M20" i="55"/>
  <c r="N20" i="55"/>
  <c r="K20" i="55"/>
  <c r="L20" i="55"/>
  <c r="N101" i="54"/>
  <c r="O101" i="54"/>
  <c r="L101" i="54"/>
  <c r="M101" i="54"/>
  <c r="M20" i="54"/>
  <c r="N20" i="54" s="1"/>
  <c r="K20" i="54"/>
  <c r="L20" i="54"/>
  <c r="N101" i="53"/>
  <c r="O101" i="53"/>
  <c r="L101" i="53"/>
  <c r="M101" i="53"/>
  <c r="M20" i="53"/>
  <c r="N20" i="53"/>
  <c r="O20" i="53" s="1"/>
  <c r="L20" i="53"/>
  <c r="K20" i="53"/>
  <c r="N101" i="46"/>
  <c r="O101" i="46" s="1"/>
  <c r="L101" i="46"/>
  <c r="M101" i="46" s="1"/>
  <c r="P101" i="46"/>
  <c r="M20" i="46"/>
  <c r="N20" i="46"/>
  <c r="K20" i="46"/>
  <c r="L20" i="46" s="1"/>
  <c r="N102" i="45"/>
  <c r="O102" i="45" s="1"/>
  <c r="L102" i="45"/>
  <c r="M102" i="45" s="1"/>
  <c r="M21" i="45"/>
  <c r="N21" i="45" s="1"/>
  <c r="L21" i="45"/>
  <c r="K21" i="45"/>
  <c r="N103" i="44"/>
  <c r="O103" i="44" s="1"/>
  <c r="P103" i="44" s="1"/>
  <c r="L103" i="44"/>
  <c r="M103" i="44"/>
  <c r="M22" i="44"/>
  <c r="N22" i="44"/>
  <c r="K22" i="44"/>
  <c r="L22" i="44"/>
  <c r="N103" i="43"/>
  <c r="O103" i="43" s="1"/>
  <c r="L103" i="43"/>
  <c r="M103" i="43"/>
  <c r="M22" i="43"/>
  <c r="N22" i="43"/>
  <c r="O22" i="43" s="1"/>
  <c r="L22" i="43"/>
  <c r="K22" i="43"/>
  <c r="N103" i="42"/>
  <c r="O103" i="42" s="1"/>
  <c r="P103" i="42" s="1"/>
  <c r="L103" i="42"/>
  <c r="M103" i="42" s="1"/>
  <c r="M22" i="42"/>
  <c r="N22" i="42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P103" i="39" s="1"/>
  <c r="M22" i="39"/>
  <c r="N22" i="39"/>
  <c r="O22" i="39" s="1"/>
  <c r="K22" i="39"/>
  <c r="L22" i="39"/>
  <c r="N105" i="34"/>
  <c r="O105" i="34" s="1"/>
  <c r="P105" i="34" s="1"/>
  <c r="L105" i="34"/>
  <c r="M105" i="34"/>
  <c r="M24" i="34"/>
  <c r="N24" i="34"/>
  <c r="K24" i="34"/>
  <c r="L24" i="34"/>
  <c r="N105" i="32"/>
  <c r="O105" i="32"/>
  <c r="L105" i="32"/>
  <c r="M105" i="32" s="1"/>
  <c r="M24" i="32"/>
  <c r="N24" i="32"/>
  <c r="O24" i="32" s="1"/>
  <c r="K24" i="32"/>
  <c r="L24" i="32"/>
  <c r="O105" i="31"/>
  <c r="N105" i="31"/>
  <c r="L105" i="31"/>
  <c r="M105" i="31" s="1"/>
  <c r="P105" i="31" s="1"/>
  <c r="M24" i="31"/>
  <c r="N24" i="31"/>
  <c r="K24" i="31"/>
  <c r="L24" i="31" s="1"/>
  <c r="N106" i="30"/>
  <c r="O106" i="30"/>
  <c r="P106" i="30" s="1"/>
  <c r="M106" i="30"/>
  <c r="L106" i="30"/>
  <c r="M25" i="30"/>
  <c r="N25" i="30" s="1"/>
  <c r="O25" i="30" s="1"/>
  <c r="K25" i="30"/>
  <c r="L25" i="30"/>
  <c r="O106" i="29"/>
  <c r="N106" i="29"/>
  <c r="L106" i="29"/>
  <c r="M106" i="29" s="1"/>
  <c r="P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/>
  <c r="O26" i="28" s="1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P105" i="24" s="1"/>
  <c r="M105" i="24"/>
  <c r="L105" i="24"/>
  <c r="M24" i="24"/>
  <c r="N24" i="24" s="1"/>
  <c r="O24" i="24" s="1"/>
  <c r="K24" i="24"/>
  <c r="L24" i="24"/>
  <c r="N105" i="23"/>
  <c r="O105" i="23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O23" i="22" s="1"/>
  <c r="K23" i="22"/>
  <c r="L23" i="22"/>
  <c r="N104" i="21"/>
  <c r="O104" i="21"/>
  <c r="L104" i="21"/>
  <c r="M104" i="21" s="1"/>
  <c r="N23" i="21"/>
  <c r="M23" i="21"/>
  <c r="L23" i="21"/>
  <c r="K23" i="21"/>
  <c r="N104" i="20"/>
  <c r="O104" i="20" s="1"/>
  <c r="P104" i="20" s="1"/>
  <c r="L104" i="20"/>
  <c r="M104" i="20" s="1"/>
  <c r="M23" i="20"/>
  <c r="N23" i="20"/>
  <c r="K23" i="20"/>
  <c r="L23" i="20" s="1"/>
  <c r="N104" i="19"/>
  <c r="O104" i="19" s="1"/>
  <c r="P104" i="19" s="1"/>
  <c r="L104" i="19"/>
  <c r="M104" i="19"/>
  <c r="M23" i="19"/>
  <c r="N23" i="19"/>
  <c r="O23" i="19" s="1"/>
  <c r="L23" i="19"/>
  <c r="K23" i="19"/>
  <c r="N104" i="18"/>
  <c r="O104" i="18" s="1"/>
  <c r="P104" i="18" s="1"/>
  <c r="L104" i="18"/>
  <c r="M104" i="18"/>
  <c r="M23" i="18"/>
  <c r="N23" i="18"/>
  <c r="O23" i="18" s="1"/>
  <c r="L23" i="18"/>
  <c r="K23" i="18"/>
  <c r="O104" i="17"/>
  <c r="N104" i="17"/>
  <c r="L104" i="17"/>
  <c r="M104" i="17" s="1"/>
  <c r="M23" i="17"/>
  <c r="N23" i="17" s="1"/>
  <c r="O23" i="17"/>
  <c r="K23" i="17"/>
  <c r="L23" i="17" s="1"/>
  <c r="N104" i="3"/>
  <c r="O104" i="3"/>
  <c r="L104" i="3"/>
  <c r="M104" i="3" s="1"/>
  <c r="M23" i="3"/>
  <c r="N23" i="3" s="1"/>
  <c r="K23" i="3"/>
  <c r="L23" i="3" s="1"/>
  <c r="O105" i="69"/>
  <c r="P105" i="69" s="1"/>
  <c r="M105" i="69"/>
  <c r="O104" i="69"/>
  <c r="P104" i="69"/>
  <c r="M104" i="69"/>
  <c r="O103" i="69"/>
  <c r="M103" i="69"/>
  <c r="P103" i="69"/>
  <c r="O102" i="69"/>
  <c r="P102" i="69"/>
  <c r="M102" i="69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L24" i="69"/>
  <c r="K24" i="69"/>
  <c r="M23" i="69"/>
  <c r="N23" i="69" s="1"/>
  <c r="K23" i="69"/>
  <c r="L23" i="69" s="1"/>
  <c r="N22" i="69"/>
  <c r="M22" i="69"/>
  <c r="K22" i="69"/>
  <c r="L22" i="69"/>
  <c r="M21" i="69"/>
  <c r="N21" i="69"/>
  <c r="K21" i="69"/>
  <c r="L21" i="69"/>
  <c r="M20" i="69"/>
  <c r="N20" i="69"/>
  <c r="K20" i="69"/>
  <c r="L20" i="69"/>
  <c r="M19" i="69"/>
  <c r="N19" i="69"/>
  <c r="K19" i="69"/>
  <c r="L19" i="69" s="1"/>
  <c r="M18" i="69"/>
  <c r="N18" i="69" s="1"/>
  <c r="K18" i="69"/>
  <c r="L18" i="69" s="1"/>
  <c r="M17" i="69"/>
  <c r="N17" i="69" s="1"/>
  <c r="O17" i="69"/>
  <c r="K17" i="69"/>
  <c r="L17" i="69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M104" i="79"/>
  <c r="O103" i="79"/>
  <c r="M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O32" i="79" s="1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L24" i="79"/>
  <c r="N23" i="79"/>
  <c r="L23" i="79"/>
  <c r="N22" i="79"/>
  <c r="L22" i="79"/>
  <c r="N21" i="79"/>
  <c r="C17" i="79"/>
  <c r="C18" i="79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M104" i="78"/>
  <c r="O103" i="78"/>
  <c r="M103" i="78"/>
  <c r="O99" i="78"/>
  <c r="P99" i="78" s="1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L23" i="78"/>
  <c r="N22" i="78"/>
  <c r="L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M104" i="77"/>
  <c r="O103" i="77"/>
  <c r="M103" i="77"/>
  <c r="O99" i="77"/>
  <c r="P99" i="77"/>
  <c r="M99" i="77"/>
  <c r="D96" i="77"/>
  <c r="L93" i="77"/>
  <c r="J93" i="77"/>
  <c r="D91" i="77"/>
  <c r="D89" i="77"/>
  <c r="N72" i="77"/>
  <c r="L72" i="77"/>
  <c r="N71" i="77"/>
  <c r="L71" i="77"/>
  <c r="O71" i="77" s="1"/>
  <c r="N70" i="77"/>
  <c r="L70" i="77"/>
  <c r="N69" i="77"/>
  <c r="L69" i="77"/>
  <c r="O69" i="77" s="1"/>
  <c r="N68" i="77"/>
  <c r="L68" i="77"/>
  <c r="N67" i="77"/>
  <c r="L67" i="77"/>
  <c r="O67" i="77" s="1"/>
  <c r="N66" i="77"/>
  <c r="L66" i="77"/>
  <c r="N65" i="77"/>
  <c r="L65" i="77"/>
  <c r="O65" i="77" s="1"/>
  <c r="N64" i="77"/>
  <c r="L64" i="77"/>
  <c r="N63" i="77"/>
  <c r="L63" i="77"/>
  <c r="N62" i="77"/>
  <c r="L62" i="77"/>
  <c r="N61" i="77"/>
  <c r="L61" i="77"/>
  <c r="N60" i="77"/>
  <c r="L60" i="77"/>
  <c r="N59" i="77"/>
  <c r="L59" i="77"/>
  <c r="O59" i="77" s="1"/>
  <c r="N58" i="77"/>
  <c r="L58" i="77"/>
  <c r="N57" i="77"/>
  <c r="L57" i="77"/>
  <c r="O57" i="77" s="1"/>
  <c r="N56" i="77"/>
  <c r="L56" i="77"/>
  <c r="N55" i="77"/>
  <c r="L55" i="77"/>
  <c r="N54" i="77"/>
  <c r="L54" i="77"/>
  <c r="N53" i="77"/>
  <c r="L53" i="77"/>
  <c r="O53" i="77" s="1"/>
  <c r="N52" i="77"/>
  <c r="L52" i="77"/>
  <c r="N51" i="77"/>
  <c r="L51" i="77"/>
  <c r="N50" i="77"/>
  <c r="L50" i="77"/>
  <c r="N49" i="77"/>
  <c r="L49" i="77"/>
  <c r="N48" i="77"/>
  <c r="L48" i="77"/>
  <c r="N47" i="77"/>
  <c r="L47" i="77"/>
  <c r="O47" i="77" s="1"/>
  <c r="N46" i="77"/>
  <c r="L46" i="77"/>
  <c r="N45" i="77"/>
  <c r="L45" i="77"/>
  <c r="O45" i="77" s="1"/>
  <c r="N44" i="77"/>
  <c r="L44" i="77"/>
  <c r="N43" i="77"/>
  <c r="L43" i="77"/>
  <c r="N42" i="77"/>
  <c r="L42" i="77"/>
  <c r="N41" i="77"/>
  <c r="L41" i="77"/>
  <c r="N40" i="77"/>
  <c r="L40" i="77"/>
  <c r="N39" i="77"/>
  <c r="L39" i="77"/>
  <c r="O39" i="77" s="1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O25" i="77" s="1"/>
  <c r="N24" i="77"/>
  <c r="L24" i="77"/>
  <c r="N23" i="77"/>
  <c r="L23" i="77"/>
  <c r="N22" i="77"/>
  <c r="L22" i="77"/>
  <c r="N21" i="77"/>
  <c r="C17" i="77"/>
  <c r="C18" i="77"/>
  <c r="C19" i="77" s="1"/>
  <c r="C20" i="77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M104" i="76"/>
  <c r="O103" i="76"/>
  <c r="M103" i="76"/>
  <c r="O99" i="76"/>
  <c r="P99" i="76" s="1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O38" i="76" s="1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O30" i="76" s="1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L23" i="76"/>
  <c r="N22" i="76"/>
  <c r="L22" i="76"/>
  <c r="N21" i="76"/>
  <c r="O21" i="76" s="1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M104" i="75"/>
  <c r="O103" i="75"/>
  <c r="M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L24" i="75"/>
  <c r="N23" i="75"/>
  <c r="L23" i="75"/>
  <c r="N22" i="75"/>
  <c r="L22" i="75"/>
  <c r="N21" i="75"/>
  <c r="C17" i="75"/>
  <c r="C18" i="75"/>
  <c r="C19" i="75" s="1"/>
  <c r="C20" i="75" s="1"/>
  <c r="C21" i="75" s="1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M109" i="74"/>
  <c r="O108" i="74"/>
  <c r="M108" i="74"/>
  <c r="O107" i="74"/>
  <c r="M107" i="74"/>
  <c r="O103" i="74"/>
  <c r="P103" i="74"/>
  <c r="M103" i="74"/>
  <c r="O102" i="74"/>
  <c r="M102" i="74"/>
  <c r="O101" i="74"/>
  <c r="M101" i="74"/>
  <c r="O100" i="74"/>
  <c r="M100" i="74"/>
  <c r="P100" i="74"/>
  <c r="O99" i="74"/>
  <c r="M99" i="74"/>
  <c r="D96" i="74"/>
  <c r="L93" i="74"/>
  <c r="J93" i="74"/>
  <c r="D91" i="74"/>
  <c r="D89" i="74"/>
  <c r="N72" i="74"/>
  <c r="O72" i="74" s="1"/>
  <c r="L72" i="74"/>
  <c r="N71" i="74"/>
  <c r="L71" i="74"/>
  <c r="N70" i="74"/>
  <c r="O70" i="74" s="1"/>
  <c r="L70" i="74"/>
  <c r="N69" i="74"/>
  <c r="L69" i="74"/>
  <c r="N68" i="74"/>
  <c r="O68" i="74" s="1"/>
  <c r="L68" i="74"/>
  <c r="N67" i="74"/>
  <c r="L67" i="74"/>
  <c r="N66" i="74"/>
  <c r="O66" i="74" s="1"/>
  <c r="L66" i="74"/>
  <c r="N65" i="74"/>
  <c r="L65" i="74"/>
  <c r="N64" i="74"/>
  <c r="O64" i="74" s="1"/>
  <c r="L64" i="74"/>
  <c r="N63" i="74"/>
  <c r="L63" i="74"/>
  <c r="N62" i="74"/>
  <c r="O62" i="74" s="1"/>
  <c r="L62" i="74"/>
  <c r="N61" i="74"/>
  <c r="L61" i="74"/>
  <c r="N60" i="74"/>
  <c r="O60" i="74" s="1"/>
  <c r="L60" i="74"/>
  <c r="N59" i="74"/>
  <c r="L59" i="74"/>
  <c r="N58" i="74"/>
  <c r="O58" i="74" s="1"/>
  <c r="L58" i="74"/>
  <c r="N57" i="74"/>
  <c r="L57" i="74"/>
  <c r="N56" i="74"/>
  <c r="O56" i="74" s="1"/>
  <c r="L56" i="74"/>
  <c r="N55" i="74"/>
  <c r="L55" i="74"/>
  <c r="N54" i="74"/>
  <c r="O54" i="74" s="1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O44" i="74" s="1"/>
  <c r="L44" i="74"/>
  <c r="N43" i="74"/>
  <c r="L43" i="74"/>
  <c r="N42" i="74"/>
  <c r="O42" i="74" s="1"/>
  <c r="L42" i="74"/>
  <c r="N41" i="74"/>
  <c r="L41" i="74"/>
  <c r="N40" i="74"/>
  <c r="L40" i="74"/>
  <c r="N39" i="74"/>
  <c r="L39" i="74"/>
  <c r="N38" i="74"/>
  <c r="O38" i="74" s="1"/>
  <c r="L38" i="74"/>
  <c r="N37" i="74"/>
  <c r="L37" i="74"/>
  <c r="N36" i="74"/>
  <c r="O36" i="74" s="1"/>
  <c r="L36" i="74"/>
  <c r="N35" i="74"/>
  <c r="L35" i="74"/>
  <c r="N34" i="74"/>
  <c r="O34" i="74" s="1"/>
  <c r="L34" i="74"/>
  <c r="N33" i="74"/>
  <c r="L33" i="74"/>
  <c r="N32" i="74"/>
  <c r="O32" i="74" s="1"/>
  <c r="L32" i="74"/>
  <c r="N31" i="74"/>
  <c r="L31" i="74"/>
  <c r="N30" i="74"/>
  <c r="L30" i="74"/>
  <c r="N29" i="74"/>
  <c r="L29" i="74"/>
  <c r="N28" i="74"/>
  <c r="O28" i="74" s="1"/>
  <c r="L28" i="74"/>
  <c r="N27" i="74"/>
  <c r="L27" i="74"/>
  <c r="N26" i="74"/>
  <c r="O26" i="74" s="1"/>
  <c r="L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M109" i="73"/>
  <c r="O108" i="73"/>
  <c r="M108" i="73"/>
  <c r="O104" i="73"/>
  <c r="P104" i="73"/>
  <c r="M104" i="73"/>
  <c r="O103" i="73"/>
  <c r="M103" i="73"/>
  <c r="O102" i="73"/>
  <c r="M102" i="73"/>
  <c r="O101" i="73"/>
  <c r="M101" i="73"/>
  <c r="P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O71" i="73" s="1"/>
  <c r="N70" i="73"/>
  <c r="L70" i="73"/>
  <c r="N69" i="73"/>
  <c r="L69" i="73"/>
  <c r="O69" i="73" s="1"/>
  <c r="N68" i="73"/>
  <c r="L68" i="73"/>
  <c r="N67" i="73"/>
  <c r="L67" i="73"/>
  <c r="O67" i="73" s="1"/>
  <c r="N66" i="73"/>
  <c r="L66" i="73"/>
  <c r="N65" i="73"/>
  <c r="L65" i="73"/>
  <c r="O65" i="73" s="1"/>
  <c r="N64" i="73"/>
  <c r="O64" i="73" s="1"/>
  <c r="L64" i="73"/>
  <c r="N63" i="73"/>
  <c r="L63" i="73"/>
  <c r="O63" i="73" s="1"/>
  <c r="N62" i="73"/>
  <c r="O62" i="73" s="1"/>
  <c r="L62" i="73"/>
  <c r="N61" i="73"/>
  <c r="L61" i="73"/>
  <c r="N60" i="73"/>
  <c r="L60" i="73"/>
  <c r="N59" i="73"/>
  <c r="L59" i="73"/>
  <c r="O59" i="73" s="1"/>
  <c r="N58" i="73"/>
  <c r="L58" i="73"/>
  <c r="N57" i="73"/>
  <c r="L57" i="73"/>
  <c r="N56" i="73"/>
  <c r="L56" i="73"/>
  <c r="N55" i="73"/>
  <c r="L55" i="73"/>
  <c r="O55" i="73" s="1"/>
  <c r="N54" i="73"/>
  <c r="O54" i="73" s="1"/>
  <c r="L54" i="73"/>
  <c r="N53" i="73"/>
  <c r="L53" i="73"/>
  <c r="O53" i="73" s="1"/>
  <c r="N52" i="73"/>
  <c r="O52" i="73" s="1"/>
  <c r="L52" i="73"/>
  <c r="N51" i="73"/>
  <c r="L51" i="73"/>
  <c r="O51" i="73" s="1"/>
  <c r="N50" i="73"/>
  <c r="L50" i="73"/>
  <c r="N49" i="73"/>
  <c r="L49" i="73"/>
  <c r="O49" i="73" s="1"/>
  <c r="N48" i="73"/>
  <c r="L48" i="73"/>
  <c r="N47" i="73"/>
  <c r="L47" i="73"/>
  <c r="N46" i="73"/>
  <c r="L46" i="73"/>
  <c r="N45" i="73"/>
  <c r="L45" i="73"/>
  <c r="O45" i="73" s="1"/>
  <c r="N44" i="73"/>
  <c r="O44" i="73" s="1"/>
  <c r="L44" i="73"/>
  <c r="N43" i="73"/>
  <c r="L43" i="73"/>
  <c r="N42" i="73"/>
  <c r="O42" i="73" s="1"/>
  <c r="L42" i="73"/>
  <c r="N41" i="73"/>
  <c r="L41" i="73"/>
  <c r="N40" i="73"/>
  <c r="O40" i="73" s="1"/>
  <c r="L40" i="73"/>
  <c r="N39" i="73"/>
  <c r="L39" i="73"/>
  <c r="N38" i="73"/>
  <c r="O38" i="73" s="1"/>
  <c r="L38" i="73"/>
  <c r="N37" i="73"/>
  <c r="L37" i="73"/>
  <c r="N36" i="73"/>
  <c r="O36" i="73" s="1"/>
  <c r="L36" i="73"/>
  <c r="N35" i="73"/>
  <c r="L35" i="73"/>
  <c r="N34" i="73"/>
  <c r="O34" i="73" s="1"/>
  <c r="L34" i="73"/>
  <c r="N33" i="73"/>
  <c r="L33" i="73"/>
  <c r="N32" i="73"/>
  <c r="L32" i="73"/>
  <c r="N31" i="73"/>
  <c r="L31" i="73"/>
  <c r="N30" i="73"/>
  <c r="O30" i="73" s="1"/>
  <c r="L30" i="73"/>
  <c r="N29" i="73"/>
  <c r="L29" i="73"/>
  <c r="O29" i="73" s="1"/>
  <c r="N28" i="73"/>
  <c r="O28" i="73" s="1"/>
  <c r="L28" i="73"/>
  <c r="N27" i="73"/>
  <c r="L27" i="73"/>
  <c r="N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M107" i="72"/>
  <c r="O106" i="72"/>
  <c r="M106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O69" i="72" s="1"/>
  <c r="L69" i="72"/>
  <c r="N68" i="72"/>
  <c r="L68" i="72"/>
  <c r="N67" i="72"/>
  <c r="L67" i="72"/>
  <c r="N66" i="72"/>
  <c r="L66" i="72"/>
  <c r="N65" i="72"/>
  <c r="O65" i="72" s="1"/>
  <c r="L65" i="72"/>
  <c r="N64" i="72"/>
  <c r="L64" i="72"/>
  <c r="N63" i="72"/>
  <c r="L63" i="72"/>
  <c r="N62" i="72"/>
  <c r="L62" i="72"/>
  <c r="N61" i="72"/>
  <c r="O61" i="72" s="1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O52" i="72" s="1"/>
  <c r="L52" i="72"/>
  <c r="N51" i="72"/>
  <c r="O51" i="72" s="1"/>
  <c r="L51" i="72"/>
  <c r="N50" i="72"/>
  <c r="O50" i="72" s="1"/>
  <c r="L50" i="72"/>
  <c r="N49" i="72"/>
  <c r="O49" i="72" s="1"/>
  <c r="L49" i="72"/>
  <c r="N48" i="72"/>
  <c r="L48" i="72"/>
  <c r="N47" i="72"/>
  <c r="L47" i="72"/>
  <c r="N46" i="72"/>
  <c r="L46" i="72"/>
  <c r="N45" i="72"/>
  <c r="L45" i="72"/>
  <c r="N44" i="72"/>
  <c r="L44" i="72"/>
  <c r="N43" i="72"/>
  <c r="O43" i="72" s="1"/>
  <c r="L43" i="72"/>
  <c r="N42" i="72"/>
  <c r="L42" i="72"/>
  <c r="N41" i="72"/>
  <c r="L41" i="72"/>
  <c r="N40" i="72"/>
  <c r="L40" i="72"/>
  <c r="N39" i="72"/>
  <c r="O39" i="72" s="1"/>
  <c r="L39" i="72"/>
  <c r="N38" i="72"/>
  <c r="L38" i="72"/>
  <c r="N37" i="72"/>
  <c r="O37" i="72" s="1"/>
  <c r="L37" i="72"/>
  <c r="N36" i="72"/>
  <c r="L36" i="72"/>
  <c r="N35" i="72"/>
  <c r="L35" i="72"/>
  <c r="N34" i="72"/>
  <c r="L34" i="72"/>
  <c r="N33" i="72"/>
  <c r="O33" i="72" s="1"/>
  <c r="L33" i="72"/>
  <c r="N32" i="72"/>
  <c r="L32" i="72"/>
  <c r="N31" i="72"/>
  <c r="O31" i="72" s="1"/>
  <c r="L31" i="72"/>
  <c r="N30" i="72"/>
  <c r="L30" i="72"/>
  <c r="N29" i="72"/>
  <c r="L29" i="72"/>
  <c r="N28" i="72"/>
  <c r="L28" i="72"/>
  <c r="N27" i="72"/>
  <c r="L27" i="72"/>
  <c r="N26" i="72"/>
  <c r="L26" i="72"/>
  <c r="N25" i="72"/>
  <c r="L25" i="72"/>
  <c r="N24" i="72"/>
  <c r="O24" i="72" s="1"/>
  <c r="C17" i="72"/>
  <c r="C18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M111" i="71"/>
  <c r="O110" i="71"/>
  <c r="M110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O72" i="71" s="1"/>
  <c r="L72" i="71"/>
  <c r="N71" i="71"/>
  <c r="O71" i="71" s="1"/>
  <c r="L71" i="71"/>
  <c r="N70" i="71"/>
  <c r="O70" i="71" s="1"/>
  <c r="L70" i="71"/>
  <c r="N69" i="71"/>
  <c r="L69" i="71"/>
  <c r="N68" i="71"/>
  <c r="O68" i="71" s="1"/>
  <c r="L68" i="71"/>
  <c r="N67" i="71"/>
  <c r="L67" i="71"/>
  <c r="N66" i="71"/>
  <c r="O66" i="71" s="1"/>
  <c r="L66" i="71"/>
  <c r="N65" i="71"/>
  <c r="L65" i="71"/>
  <c r="N64" i="71"/>
  <c r="O64" i="71" s="1"/>
  <c r="L64" i="71"/>
  <c r="N63" i="71"/>
  <c r="L63" i="71"/>
  <c r="N62" i="71"/>
  <c r="O62" i="71" s="1"/>
  <c r="L62" i="71"/>
  <c r="N61" i="71"/>
  <c r="L61" i="71"/>
  <c r="O61" i="71" s="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O54" i="71" s="1"/>
  <c r="L54" i="71"/>
  <c r="N53" i="71"/>
  <c r="O53" i="71" s="1"/>
  <c r="L53" i="71"/>
  <c r="N52" i="71"/>
  <c r="O52" i="71" s="1"/>
  <c r="L52" i="71"/>
  <c r="N51" i="71"/>
  <c r="L51" i="71"/>
  <c r="N50" i="71"/>
  <c r="O50" i="71" s="1"/>
  <c r="L50" i="71"/>
  <c r="N49" i="71"/>
  <c r="L49" i="71"/>
  <c r="N48" i="71"/>
  <c r="O48" i="71" s="1"/>
  <c r="L48" i="71"/>
  <c r="N47" i="71"/>
  <c r="O47" i="71" s="1"/>
  <c r="L47" i="71"/>
  <c r="N46" i="71"/>
  <c r="L46" i="71"/>
  <c r="N45" i="71"/>
  <c r="L45" i="71"/>
  <c r="N44" i="71"/>
  <c r="L44" i="71"/>
  <c r="N43" i="71"/>
  <c r="L43" i="71"/>
  <c r="O43" i="71" s="1"/>
  <c r="N42" i="71"/>
  <c r="L42" i="71"/>
  <c r="N41" i="71"/>
  <c r="L41" i="71"/>
  <c r="N40" i="71"/>
  <c r="L40" i="71"/>
  <c r="N39" i="71"/>
  <c r="L39" i="71"/>
  <c r="N38" i="71"/>
  <c r="O38" i="71" s="1"/>
  <c r="L38" i="71"/>
  <c r="N37" i="71"/>
  <c r="L37" i="71"/>
  <c r="N36" i="71"/>
  <c r="O36" i="71" s="1"/>
  <c r="L36" i="71"/>
  <c r="N35" i="71"/>
  <c r="O35" i="71" s="1"/>
  <c r="L35" i="71"/>
  <c r="N34" i="71"/>
  <c r="O34" i="71" s="1"/>
  <c r="L34" i="71"/>
  <c r="N33" i="71"/>
  <c r="L33" i="71"/>
  <c r="N32" i="71"/>
  <c r="O32" i="71" s="1"/>
  <c r="L32" i="71"/>
  <c r="N31" i="71"/>
  <c r="L31" i="71"/>
  <c r="N30" i="71"/>
  <c r="O30" i="71" s="1"/>
  <c r="L30" i="71"/>
  <c r="N29" i="71"/>
  <c r="L29" i="71"/>
  <c r="N28" i="71"/>
  <c r="O28" i="71" s="1"/>
  <c r="C17" i="71"/>
  <c r="C18" i="71" s="1"/>
  <c r="C19" i="71" s="1"/>
  <c r="C20" i="71" s="1"/>
  <c r="C21" i="7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M112" i="70"/>
  <c r="O111" i="70"/>
  <c r="M111" i="70"/>
  <c r="O107" i="70"/>
  <c r="P107" i="70"/>
  <c r="M107" i="70"/>
  <c r="O106" i="70"/>
  <c r="M106" i="70"/>
  <c r="O105" i="70"/>
  <c r="M105" i="70"/>
  <c r="O104" i="70"/>
  <c r="P104" i="70" s="1"/>
  <c r="M104" i="70"/>
  <c r="O103" i="70"/>
  <c r="P103" i="70" s="1"/>
  <c r="M103" i="70"/>
  <c r="O102" i="70"/>
  <c r="P102" i="70" s="1"/>
  <c r="M102" i="70"/>
  <c r="O101" i="70"/>
  <c r="M101" i="70"/>
  <c r="O100" i="70"/>
  <c r="P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O70" i="70" s="1"/>
  <c r="L70" i="70"/>
  <c r="N69" i="70"/>
  <c r="L69" i="70"/>
  <c r="N68" i="70"/>
  <c r="O68" i="70" s="1"/>
  <c r="L68" i="70"/>
  <c r="N67" i="70"/>
  <c r="L67" i="70"/>
  <c r="N66" i="70"/>
  <c r="O66" i="70" s="1"/>
  <c r="L66" i="70"/>
  <c r="N65" i="70"/>
  <c r="L65" i="70"/>
  <c r="N64" i="70"/>
  <c r="O64" i="70" s="1"/>
  <c r="L64" i="70"/>
  <c r="N63" i="70"/>
  <c r="L63" i="70"/>
  <c r="N62" i="70"/>
  <c r="O62" i="70" s="1"/>
  <c r="L62" i="70"/>
  <c r="N61" i="70"/>
  <c r="L61" i="70"/>
  <c r="N60" i="70"/>
  <c r="O60" i="70" s="1"/>
  <c r="L60" i="70"/>
  <c r="N59" i="70"/>
  <c r="O59" i="70" s="1"/>
  <c r="L59" i="70"/>
  <c r="N58" i="70"/>
  <c r="O58" i="70" s="1"/>
  <c r="L58" i="70"/>
  <c r="N57" i="70"/>
  <c r="L57" i="70"/>
  <c r="N56" i="70"/>
  <c r="O56" i="70" s="1"/>
  <c r="L56" i="70"/>
  <c r="N55" i="70"/>
  <c r="L55" i="70"/>
  <c r="N54" i="70"/>
  <c r="O54" i="70" s="1"/>
  <c r="L54" i="70"/>
  <c r="N53" i="70"/>
  <c r="L53" i="70"/>
  <c r="N52" i="70"/>
  <c r="O52" i="70" s="1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O42" i="70" s="1"/>
  <c r="L42" i="70"/>
  <c r="N41" i="70"/>
  <c r="L41" i="70"/>
  <c r="N40" i="70"/>
  <c r="L40" i="70"/>
  <c r="N39" i="70"/>
  <c r="O39" i="70" s="1"/>
  <c r="L39" i="70"/>
  <c r="N38" i="70"/>
  <c r="O38" i="70" s="1"/>
  <c r="L38" i="70"/>
  <c r="N37" i="70"/>
  <c r="L37" i="70"/>
  <c r="N36" i="70"/>
  <c r="O36" i="70" s="1"/>
  <c r="L36" i="70"/>
  <c r="N35" i="70"/>
  <c r="L35" i="70"/>
  <c r="N34" i="70"/>
  <c r="L34" i="70"/>
  <c r="N33" i="70"/>
  <c r="O33" i="70" s="1"/>
  <c r="L33" i="70"/>
  <c r="N32" i="70"/>
  <c r="O32" i="70" s="1"/>
  <c r="L32" i="70"/>
  <c r="N31" i="70"/>
  <c r="O31" i="70" s="1"/>
  <c r="L31" i="70"/>
  <c r="N30" i="70"/>
  <c r="O30" i="70" s="1"/>
  <c r="L30" i="70"/>
  <c r="N29" i="70"/>
  <c r="O29" i="70" s="1"/>
  <c r="C17" i="70"/>
  <c r="C18" i="70" s="1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M112" i="69"/>
  <c r="O111" i="69"/>
  <c r="M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O64" i="69" s="1"/>
  <c r="L64" i="69"/>
  <c r="N63" i="69"/>
  <c r="L63" i="69"/>
  <c r="N62" i="69"/>
  <c r="O62" i="69" s="1"/>
  <c r="L62" i="69"/>
  <c r="N61" i="69"/>
  <c r="L61" i="69"/>
  <c r="N60" i="69"/>
  <c r="O60" i="69" s="1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O52" i="69" s="1"/>
  <c r="L52" i="69"/>
  <c r="N51" i="69"/>
  <c r="L51" i="69"/>
  <c r="N50" i="69"/>
  <c r="L50" i="69"/>
  <c r="N49" i="69"/>
  <c r="O49" i="69" s="1"/>
  <c r="L49" i="69"/>
  <c r="N48" i="69"/>
  <c r="O48" i="69" s="1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O38" i="69" s="1"/>
  <c r="L38" i="69"/>
  <c r="N37" i="69"/>
  <c r="L37" i="69"/>
  <c r="N36" i="69"/>
  <c r="O36" i="69" s="1"/>
  <c r="L36" i="69"/>
  <c r="N35" i="69"/>
  <c r="L35" i="69"/>
  <c r="N34" i="69"/>
  <c r="L34" i="69"/>
  <c r="N33" i="69"/>
  <c r="L33" i="69"/>
  <c r="N32" i="69"/>
  <c r="L32" i="69"/>
  <c r="N31" i="69"/>
  <c r="L31" i="69"/>
  <c r="N30" i="69"/>
  <c r="L30" i="69"/>
  <c r="N29" i="69"/>
  <c r="C17" i="69"/>
  <c r="C18" i="69" s="1"/>
  <c r="C19" i="69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/>
  <c r="K17" i="68"/>
  <c r="L17" i="68" s="1"/>
  <c r="M17" i="67"/>
  <c r="N17" i="67" s="1"/>
  <c r="O17" i="67"/>
  <c r="K17" i="67"/>
  <c r="L17" i="67" s="1"/>
  <c r="M17" i="66"/>
  <c r="N17" i="66"/>
  <c r="K17" i="66"/>
  <c r="L17" i="66" s="1"/>
  <c r="M17" i="65"/>
  <c r="N17" i="65" s="1"/>
  <c r="K17" i="65"/>
  <c r="L17" i="65" s="1"/>
  <c r="N99" i="64"/>
  <c r="O99" i="64" s="1"/>
  <c r="P99" i="64" s="1"/>
  <c r="L99" i="64"/>
  <c r="M99" i="64"/>
  <c r="M18" i="64"/>
  <c r="N18" i="64"/>
  <c r="K18" i="64"/>
  <c r="L18" i="64"/>
  <c r="M17" i="64"/>
  <c r="N17" i="64"/>
  <c r="K17" i="64"/>
  <c r="L17" i="64"/>
  <c r="N99" i="60"/>
  <c r="O99" i="60"/>
  <c r="M99" i="60"/>
  <c r="L99" i="60"/>
  <c r="M18" i="60"/>
  <c r="N18" i="60" s="1"/>
  <c r="O18" i="60" s="1"/>
  <c r="K18" i="60"/>
  <c r="L18" i="60"/>
  <c r="N99" i="62"/>
  <c r="O99" i="62"/>
  <c r="L99" i="62"/>
  <c r="M99" i="62"/>
  <c r="M18" i="62"/>
  <c r="N18" i="62"/>
  <c r="K18" i="62"/>
  <c r="L18" i="62" s="1"/>
  <c r="N99" i="63"/>
  <c r="O99" i="63" s="1"/>
  <c r="L99" i="63"/>
  <c r="M99" i="63"/>
  <c r="M18" i="63"/>
  <c r="N18" i="63"/>
  <c r="K18" i="63"/>
  <c r="L18" i="63" s="1"/>
  <c r="N99" i="61"/>
  <c r="O99" i="61" s="1"/>
  <c r="L99" i="61"/>
  <c r="M99" i="61" s="1"/>
  <c r="M18" i="61"/>
  <c r="N18" i="61" s="1"/>
  <c r="O18" i="61"/>
  <c r="K18" i="61"/>
  <c r="L18" i="61"/>
  <c r="N99" i="59"/>
  <c r="O99" i="59"/>
  <c r="P99" i="59" s="1"/>
  <c r="M99" i="59"/>
  <c r="L99" i="59"/>
  <c r="M18" i="59"/>
  <c r="N18" i="59" s="1"/>
  <c r="K18" i="59"/>
  <c r="L18" i="59"/>
  <c r="N100" i="58"/>
  <c r="O100" i="58"/>
  <c r="L100" i="58"/>
  <c r="M100" i="58"/>
  <c r="M19" i="58"/>
  <c r="N19" i="58"/>
  <c r="K19" i="58"/>
  <c r="L19" i="58" s="1"/>
  <c r="N100" i="57"/>
  <c r="O100" i="57" s="1"/>
  <c r="P100" i="57" s="1"/>
  <c r="L100" i="57"/>
  <c r="M100" i="57" s="1"/>
  <c r="M19" i="57"/>
  <c r="N19" i="57"/>
  <c r="O19" i="57" s="1"/>
  <c r="K19" i="57"/>
  <c r="L19" i="57" s="1"/>
  <c r="N100" i="56"/>
  <c r="O100" i="56" s="1"/>
  <c r="L100" i="56"/>
  <c r="M100" i="56"/>
  <c r="M19" i="56"/>
  <c r="N19" i="56"/>
  <c r="K19" i="56"/>
  <c r="L19" i="56" s="1"/>
  <c r="N100" i="55"/>
  <c r="O100" i="55" s="1"/>
  <c r="L100" i="55"/>
  <c r="M100" i="55" s="1"/>
  <c r="M19" i="55"/>
  <c r="N19" i="55" s="1"/>
  <c r="O19" i="55"/>
  <c r="K19" i="55"/>
  <c r="L19" i="55"/>
  <c r="N100" i="54"/>
  <c r="O100" i="54"/>
  <c r="P100" i="54" s="1"/>
  <c r="M100" i="54"/>
  <c r="L100" i="54"/>
  <c r="M19" i="54"/>
  <c r="N19" i="54" s="1"/>
  <c r="K19" i="54"/>
  <c r="L19" i="54"/>
  <c r="N100" i="53"/>
  <c r="O100" i="53"/>
  <c r="M100" i="53"/>
  <c r="L100" i="53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P101" i="45" s="1"/>
  <c r="L101" i="45"/>
  <c r="M101" i="45"/>
  <c r="M20" i="45"/>
  <c r="N20" i="45"/>
  <c r="O20" i="45" s="1"/>
  <c r="L20" i="45"/>
  <c r="K20" i="45"/>
  <c r="N102" i="44"/>
  <c r="O102" i="44" s="1"/>
  <c r="P102" i="44" s="1"/>
  <c r="L102" i="44"/>
  <c r="M102" i="44"/>
  <c r="M21" i="44"/>
  <c r="N21" i="44"/>
  <c r="K21" i="44"/>
  <c r="L21" i="44"/>
  <c r="N102" i="43"/>
  <c r="O102" i="43"/>
  <c r="P102" i="43" s="1"/>
  <c r="L102" i="43"/>
  <c r="M102" i="43" s="1"/>
  <c r="M21" i="43"/>
  <c r="N21" i="43" s="1"/>
  <c r="O21" i="43" s="1"/>
  <c r="K21" i="43"/>
  <c r="L21" i="43"/>
  <c r="N102" i="42"/>
  <c r="O102" i="42"/>
  <c r="L102" i="42"/>
  <c r="M102" i="42"/>
  <c r="M21" i="42"/>
  <c r="N21" i="42"/>
  <c r="K21" i="42"/>
  <c r="L21" i="42"/>
  <c r="N102" i="41"/>
  <c r="O102" i="41"/>
  <c r="L102" i="41"/>
  <c r="M102" i="41"/>
  <c r="M21" i="41"/>
  <c r="N21" i="41"/>
  <c r="K21" i="41"/>
  <c r="L21" i="41" s="1"/>
  <c r="B102" i="39"/>
  <c r="B103" i="39"/>
  <c r="M21" i="39"/>
  <c r="N21" i="39" s="1"/>
  <c r="K21" i="39"/>
  <c r="L21" i="39" s="1"/>
  <c r="D104" i="34"/>
  <c r="M23" i="34"/>
  <c r="N23" i="34"/>
  <c r="O23" i="34" s="1"/>
  <c r="L23" i="34"/>
  <c r="K23" i="34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O23" i="31" s="1"/>
  <c r="K23" i="31"/>
  <c r="L23" i="31"/>
  <c r="N105" i="30"/>
  <c r="O105" i="30"/>
  <c r="P105" i="30" s="1"/>
  <c r="L105" i="30"/>
  <c r="M105" i="30" s="1"/>
  <c r="M24" i="30"/>
  <c r="N24" i="30" s="1"/>
  <c r="K24" i="30"/>
  <c r="L24" i="30" s="1"/>
  <c r="N105" i="29"/>
  <c r="O105" i="29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O25" i="28" s="1"/>
  <c r="K25" i="28"/>
  <c r="L25" i="28"/>
  <c r="N105" i="27"/>
  <c r="O105" i="27"/>
  <c r="P105" i="27" s="1"/>
  <c r="M105" i="27"/>
  <c r="L105" i="27"/>
  <c r="M24" i="27"/>
  <c r="N24" i="27" s="1"/>
  <c r="K24" i="27"/>
  <c r="L24" i="27" s="1"/>
  <c r="N104" i="24"/>
  <c r="O104" i="24" s="1"/>
  <c r="P104" i="24" s="1"/>
  <c r="L104" i="24"/>
  <c r="M104" i="24"/>
  <c r="M23" i="24"/>
  <c r="N23" i="24"/>
  <c r="O23" i="24" s="1"/>
  <c r="K23" i="24"/>
  <c r="L23" i="24" s="1"/>
  <c r="N104" i="23"/>
  <c r="O104" i="23" s="1"/>
  <c r="P104" i="23" s="1"/>
  <c r="L104" i="23"/>
  <c r="M104" i="23"/>
  <c r="M23" i="23"/>
  <c r="N23" i="23"/>
  <c r="O23" i="23" s="1"/>
  <c r="K23" i="23"/>
  <c r="L23" i="23" s="1"/>
  <c r="N103" i="22"/>
  <c r="O103" i="22" s="1"/>
  <c r="L103" i="22"/>
  <c r="M103" i="22" s="1"/>
  <c r="M22" i="22"/>
  <c r="N22" i="22" s="1"/>
  <c r="O22" i="22" s="1"/>
  <c r="K22" i="22"/>
  <c r="L22" i="22"/>
  <c r="N103" i="21"/>
  <c r="O103" i="21"/>
  <c r="L103" i="21"/>
  <c r="M103" i="21"/>
  <c r="M22" i="21"/>
  <c r="N22" i="21"/>
  <c r="K22" i="21"/>
  <c r="L22" i="21"/>
  <c r="N103" i="20"/>
  <c r="O103" i="20"/>
  <c r="L103" i="20"/>
  <c r="M103" i="20"/>
  <c r="M22" i="20"/>
  <c r="N22" i="20"/>
  <c r="K22" i="20"/>
  <c r="L22" i="20"/>
  <c r="N103" i="19"/>
  <c r="O103" i="19"/>
  <c r="L103" i="19"/>
  <c r="M103" i="19"/>
  <c r="M22" i="19"/>
  <c r="N22" i="19"/>
  <c r="O22" i="19" s="1"/>
  <c r="K22" i="19"/>
  <c r="L22" i="19" s="1"/>
  <c r="N103" i="18"/>
  <c r="O103" i="18" s="1"/>
  <c r="L103" i="18"/>
  <c r="M103" i="18" s="1"/>
  <c r="M22" i="18"/>
  <c r="N22" i="18" s="1"/>
  <c r="O22" i="18" s="1"/>
  <c r="K22" i="18"/>
  <c r="L22" i="18"/>
  <c r="N103" i="17"/>
  <c r="O103" i="17"/>
  <c r="P103" i="17" s="1"/>
  <c r="L103" i="17"/>
  <c r="M103" i="17" s="1"/>
  <c r="M22" i="17"/>
  <c r="N22" i="17" s="1"/>
  <c r="O22" i="17"/>
  <c r="K22" i="17"/>
  <c r="L22" i="17"/>
  <c r="N103" i="3"/>
  <c r="O103" i="3"/>
  <c r="P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L25" i="68"/>
  <c r="N24" i="68"/>
  <c r="L24" i="68"/>
  <c r="N23" i="68"/>
  <c r="L23" i="68"/>
  <c r="N22" i="68"/>
  <c r="C17" i="68"/>
  <c r="C18" i="68" s="1"/>
  <c r="C19" i="68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M105" i="67"/>
  <c r="O104" i="67"/>
  <c r="M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O64" i="67" s="1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O57" i="67" s="1"/>
  <c r="L57" i="67"/>
  <c r="N56" i="67"/>
  <c r="L56" i="67"/>
  <c r="N55" i="67"/>
  <c r="L55" i="67"/>
  <c r="N54" i="67"/>
  <c r="L54" i="67"/>
  <c r="N53" i="67"/>
  <c r="L53" i="67"/>
  <c r="N52" i="67"/>
  <c r="L52" i="67"/>
  <c r="O52" i="67" s="1"/>
  <c r="N51" i="67"/>
  <c r="L51" i="67"/>
  <c r="N50" i="67"/>
  <c r="L50" i="67"/>
  <c r="O50" i="67" s="1"/>
  <c r="N49" i="67"/>
  <c r="O49" i="67" s="1"/>
  <c r="L49" i="67"/>
  <c r="N48" i="67"/>
  <c r="L48" i="67"/>
  <c r="N47" i="67"/>
  <c r="O47" i="67" s="1"/>
  <c r="L47" i="67"/>
  <c r="N46" i="67"/>
  <c r="L46" i="67"/>
  <c r="N45" i="67"/>
  <c r="O45" i="67" s="1"/>
  <c r="L45" i="67"/>
  <c r="N44" i="67"/>
  <c r="L44" i="67"/>
  <c r="N43" i="67"/>
  <c r="O43" i="67" s="1"/>
  <c r="L43" i="67"/>
  <c r="N42" i="67"/>
  <c r="L42" i="67"/>
  <c r="N41" i="67"/>
  <c r="O41" i="67" s="1"/>
  <c r="L41" i="67"/>
  <c r="N40" i="67"/>
  <c r="L40" i="67"/>
  <c r="N39" i="67"/>
  <c r="O39" i="67" s="1"/>
  <c r="L39" i="67"/>
  <c r="N38" i="67"/>
  <c r="L38" i="67"/>
  <c r="N37" i="67"/>
  <c r="O37" i="67" s="1"/>
  <c r="L37" i="67"/>
  <c r="N36" i="67"/>
  <c r="L36" i="67"/>
  <c r="O36" i="67" s="1"/>
  <c r="N35" i="67"/>
  <c r="O35" i="67" s="1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O26" i="67" s="1"/>
  <c r="N25" i="67"/>
  <c r="O25" i="67" s="1"/>
  <c r="L25" i="67"/>
  <c r="N24" i="67"/>
  <c r="L24" i="67"/>
  <c r="N23" i="67"/>
  <c r="O23" i="67" s="1"/>
  <c r="L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M105" i="66"/>
  <c r="O104" i="66"/>
  <c r="M104" i="66"/>
  <c r="D96" i="66"/>
  <c r="L93" i="66"/>
  <c r="J93" i="66"/>
  <c r="D91" i="66"/>
  <c r="D89" i="66"/>
  <c r="N72" i="66"/>
  <c r="L72" i="66"/>
  <c r="N71" i="66"/>
  <c r="L71" i="66"/>
  <c r="N70" i="66"/>
  <c r="O70" i="66" s="1"/>
  <c r="L70" i="66"/>
  <c r="N69" i="66"/>
  <c r="L69" i="66"/>
  <c r="N68" i="66"/>
  <c r="L68" i="66"/>
  <c r="N67" i="66"/>
  <c r="L67" i="66"/>
  <c r="O67" i="66" s="1"/>
  <c r="N66" i="66"/>
  <c r="L66" i="66"/>
  <c r="N65" i="66"/>
  <c r="L65" i="66"/>
  <c r="O65" i="66" s="1"/>
  <c r="N64" i="66"/>
  <c r="L64" i="66"/>
  <c r="N63" i="66"/>
  <c r="L63" i="66"/>
  <c r="O63" i="66" s="1"/>
  <c r="N62" i="66"/>
  <c r="L62" i="66"/>
  <c r="N61" i="66"/>
  <c r="L61" i="66"/>
  <c r="O61" i="66" s="1"/>
  <c r="N60" i="66"/>
  <c r="O60" i="66" s="1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O48" i="66" s="1"/>
  <c r="L48" i="66"/>
  <c r="N47" i="66"/>
  <c r="L47" i="66"/>
  <c r="N46" i="66"/>
  <c r="O46" i="66" s="1"/>
  <c r="L46" i="66"/>
  <c r="N45" i="66"/>
  <c r="L45" i="66"/>
  <c r="N44" i="66"/>
  <c r="L44" i="66"/>
  <c r="N43" i="66"/>
  <c r="L43" i="66"/>
  <c r="N42" i="66"/>
  <c r="O42" i="66" s="1"/>
  <c r="L42" i="66"/>
  <c r="N41" i="66"/>
  <c r="L41" i="66"/>
  <c r="N40" i="66"/>
  <c r="L40" i="66"/>
  <c r="N39" i="66"/>
  <c r="L39" i="66"/>
  <c r="N38" i="66"/>
  <c r="L38" i="66"/>
  <c r="N37" i="66"/>
  <c r="L37" i="66"/>
  <c r="N36" i="66"/>
  <c r="O36" i="66" s="1"/>
  <c r="L36" i="66"/>
  <c r="N35" i="66"/>
  <c r="L35" i="66"/>
  <c r="N34" i="66"/>
  <c r="O34" i="66" s="1"/>
  <c r="L34" i="66"/>
  <c r="N33" i="66"/>
  <c r="L33" i="66"/>
  <c r="N32" i="66"/>
  <c r="O32" i="66" s="1"/>
  <c r="L32" i="66"/>
  <c r="N31" i="66"/>
  <c r="L31" i="66"/>
  <c r="N30" i="66"/>
  <c r="L30" i="66"/>
  <c r="N29" i="66"/>
  <c r="L29" i="66"/>
  <c r="N28" i="66"/>
  <c r="L28" i="66"/>
  <c r="N27" i="66"/>
  <c r="L27" i="66"/>
  <c r="N26" i="66"/>
  <c r="O26" i="66" s="1"/>
  <c r="L26" i="66"/>
  <c r="N25" i="66"/>
  <c r="L25" i="66"/>
  <c r="N24" i="66"/>
  <c r="L24" i="66"/>
  <c r="N23" i="66"/>
  <c r="L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M105" i="65"/>
  <c r="O104" i="65"/>
  <c r="M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O65" i="65" s="1"/>
  <c r="L65" i="65"/>
  <c r="N64" i="65"/>
  <c r="L64" i="65"/>
  <c r="N63" i="65"/>
  <c r="O63" i="65" s="1"/>
  <c r="L63" i="65"/>
  <c r="N62" i="65"/>
  <c r="L62" i="65"/>
  <c r="N61" i="65"/>
  <c r="O61" i="65" s="1"/>
  <c r="L61" i="65"/>
  <c r="N60" i="65"/>
  <c r="L60" i="65"/>
  <c r="N59" i="65"/>
  <c r="L59" i="65"/>
  <c r="N58" i="65"/>
  <c r="L58" i="65"/>
  <c r="N57" i="65"/>
  <c r="O57" i="65" s="1"/>
  <c r="L57" i="65"/>
  <c r="N56" i="65"/>
  <c r="L56" i="65"/>
  <c r="N55" i="65"/>
  <c r="O55" i="65" s="1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O45" i="65" s="1"/>
  <c r="L45" i="65"/>
  <c r="N44" i="65"/>
  <c r="L44" i="65"/>
  <c r="N43" i="65"/>
  <c r="O43" i="65" s="1"/>
  <c r="L43" i="65"/>
  <c r="N42" i="65"/>
  <c r="L42" i="65"/>
  <c r="N41" i="65"/>
  <c r="O41" i="65" s="1"/>
  <c r="L41" i="65"/>
  <c r="N40" i="65"/>
  <c r="L40" i="65"/>
  <c r="N39" i="65"/>
  <c r="O39" i="65" s="1"/>
  <c r="L39" i="65"/>
  <c r="N38" i="65"/>
  <c r="L38" i="65"/>
  <c r="N37" i="65"/>
  <c r="O37" i="65" s="1"/>
  <c r="L37" i="65"/>
  <c r="N36" i="65"/>
  <c r="L36" i="65"/>
  <c r="N35" i="65"/>
  <c r="O35" i="65" s="1"/>
  <c r="L35" i="65"/>
  <c r="N34" i="65"/>
  <c r="L34" i="65"/>
  <c r="N33" i="65"/>
  <c r="O33" i="65" s="1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L25" i="65"/>
  <c r="N24" i="65"/>
  <c r="L24" i="65"/>
  <c r="N23" i="65"/>
  <c r="L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O67" i="64" s="1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O57" i="64" s="1"/>
  <c r="N56" i="64"/>
  <c r="L56" i="64"/>
  <c r="N55" i="64"/>
  <c r="L55" i="64"/>
  <c r="N54" i="64"/>
  <c r="L54" i="64"/>
  <c r="N53" i="64"/>
  <c r="L53" i="64"/>
  <c r="O53" i="64" s="1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L26" i="64"/>
  <c r="N25" i="64"/>
  <c r="L25" i="64"/>
  <c r="N24" i="64"/>
  <c r="L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O22" i="34" s="1"/>
  <c r="K22" i="34"/>
  <c r="L22" i="34" s="1"/>
  <c r="M21" i="22"/>
  <c r="N21" i="22"/>
  <c r="O21" i="22" s="1"/>
  <c r="K21" i="22"/>
  <c r="L21" i="22" s="1"/>
  <c r="M22" i="23"/>
  <c r="N22" i="23" s="1"/>
  <c r="K22" i="23"/>
  <c r="L22" i="23" s="1"/>
  <c r="O22" i="23"/>
  <c r="M22" i="24"/>
  <c r="N22" i="24" s="1"/>
  <c r="K22" i="24"/>
  <c r="L22" i="24" s="1"/>
  <c r="M23" i="27"/>
  <c r="N23" i="27" s="1"/>
  <c r="K23" i="27"/>
  <c r="L23" i="27" s="1"/>
  <c r="M24" i="28"/>
  <c r="N24" i="28" s="1"/>
  <c r="O24" i="28"/>
  <c r="L24" i="28"/>
  <c r="K24" i="28"/>
  <c r="M23" i="29"/>
  <c r="N23" i="29"/>
  <c r="O23" i="29" s="1"/>
  <c r="K23" i="29"/>
  <c r="L23" i="29" s="1"/>
  <c r="M23" i="30"/>
  <c r="N23" i="30" s="1"/>
  <c r="O23" i="30" s="1"/>
  <c r="K23" i="30"/>
  <c r="L23" i="30"/>
  <c r="M22" i="31"/>
  <c r="N22" i="31" s="1"/>
  <c r="K22" i="31"/>
  <c r="L22" i="31"/>
  <c r="M22" i="32"/>
  <c r="N22" i="32" s="1"/>
  <c r="O22" i="32" s="1"/>
  <c r="L22" i="32"/>
  <c r="K22" i="32"/>
  <c r="M20" i="39"/>
  <c r="N20" i="39" s="1"/>
  <c r="O20" i="39"/>
  <c r="K20" i="39"/>
  <c r="L20" i="39" s="1"/>
  <c r="M20" i="41"/>
  <c r="N20" i="41"/>
  <c r="O20" i="41" s="1"/>
  <c r="L20" i="41"/>
  <c r="K20" i="41"/>
  <c r="M20" i="42"/>
  <c r="N20" i="42" s="1"/>
  <c r="K20" i="42"/>
  <c r="L20" i="42" s="1"/>
  <c r="M20" i="43"/>
  <c r="N20" i="43" s="1"/>
  <c r="K20" i="43"/>
  <c r="L20" i="43" s="1"/>
  <c r="M20" i="44"/>
  <c r="N20" i="44" s="1"/>
  <c r="O20" i="44" s="1"/>
  <c r="K20" i="44"/>
  <c r="L20" i="44" s="1"/>
  <c r="N19" i="45"/>
  <c r="M19" i="45"/>
  <c r="K19" i="45"/>
  <c r="L19" i="45"/>
  <c r="O19" i="45" s="1"/>
  <c r="M18" i="46"/>
  <c r="N18" i="46" s="1"/>
  <c r="K18" i="46"/>
  <c r="L18" i="46" s="1"/>
  <c r="M18" i="53"/>
  <c r="N18" i="53" s="1"/>
  <c r="K18" i="53"/>
  <c r="L18" i="53" s="1"/>
  <c r="M18" i="54"/>
  <c r="N18" i="54" s="1"/>
  <c r="O18" i="54" s="1"/>
  <c r="L18" i="54"/>
  <c r="K18" i="54"/>
  <c r="M18" i="55"/>
  <c r="N18" i="55"/>
  <c r="K18" i="55"/>
  <c r="L18" i="55" s="1"/>
  <c r="M18" i="56"/>
  <c r="N18" i="56"/>
  <c r="K18" i="56"/>
  <c r="L18" i="56" s="1"/>
  <c r="M18" i="57"/>
  <c r="N18" i="57"/>
  <c r="K18" i="57"/>
  <c r="L18" i="57" s="1"/>
  <c r="M18" i="58"/>
  <c r="N18" i="58"/>
  <c r="K18" i="58"/>
  <c r="L18" i="58" s="1"/>
  <c r="M17" i="59"/>
  <c r="N17" i="59"/>
  <c r="K17" i="59"/>
  <c r="L17" i="59" s="1"/>
  <c r="M17" i="61"/>
  <c r="N17" i="61"/>
  <c r="K17" i="61"/>
  <c r="L17" i="61" s="1"/>
  <c r="M17" i="63"/>
  <c r="N17" i="63"/>
  <c r="K17" i="63"/>
  <c r="L17" i="63" s="1"/>
  <c r="M17" i="62"/>
  <c r="N17" i="62"/>
  <c r="K17" i="62"/>
  <c r="L17" i="62" s="1"/>
  <c r="M17" i="60"/>
  <c r="N17" i="60"/>
  <c r="O17" i="60" s="1"/>
  <c r="L17" i="60"/>
  <c r="K17" i="60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/>
  <c r="K21" i="21"/>
  <c r="L21" i="21" s="1"/>
  <c r="M21" i="20"/>
  <c r="N21" i="20"/>
  <c r="K21" i="20"/>
  <c r="L21" i="20" s="1"/>
  <c r="N102" i="20"/>
  <c r="L102" i="20"/>
  <c r="N102" i="19"/>
  <c r="L102" i="19"/>
  <c r="M21" i="19"/>
  <c r="N21" i="19"/>
  <c r="K21" i="19"/>
  <c r="L21" i="19" s="1"/>
  <c r="N102" i="18"/>
  <c r="L102" i="18"/>
  <c r="M21" i="18"/>
  <c r="N21" i="18" s="1"/>
  <c r="K21" i="18"/>
  <c r="L21" i="18"/>
  <c r="N102" i="17"/>
  <c r="L102" i="17"/>
  <c r="M21" i="17"/>
  <c r="N21" i="17"/>
  <c r="K21" i="17"/>
  <c r="L21" i="17" s="1"/>
  <c r="N102" i="3"/>
  <c r="O102" i="3"/>
  <c r="L102" i="3"/>
  <c r="M102" i="3" s="1"/>
  <c r="M21" i="3"/>
  <c r="N21" i="3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/>
  <c r="I18" i="21"/>
  <c r="I19" i="21"/>
  <c r="M20" i="21"/>
  <c r="N20" i="2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O66" i="63" s="1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O56" i="63" s="1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O43" i="63" s="1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L26" i="63"/>
  <c r="N25" i="63"/>
  <c r="L25" i="63"/>
  <c r="N24" i="63"/>
  <c r="L24" i="63"/>
  <c r="N23" i="63"/>
  <c r="C17" i="63"/>
  <c r="C18" i="63"/>
  <c r="C19" i="63" s="1"/>
  <c r="C20" i="63" s="1"/>
  <c r="C21" i="63" s="1"/>
  <c r="C22" i="63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M106" i="62"/>
  <c r="O105" i="62"/>
  <c r="M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L25" i="62"/>
  <c r="N24" i="62"/>
  <c r="L24" i="62"/>
  <c r="N23" i="62"/>
  <c r="O23" i="62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M106" i="61"/>
  <c r="O105" i="61"/>
  <c r="M105" i="61"/>
  <c r="O104" i="61"/>
  <c r="D96" i="61"/>
  <c r="L93" i="61"/>
  <c r="J93" i="61"/>
  <c r="D91" i="61"/>
  <c r="D89" i="61"/>
  <c r="N72" i="61"/>
  <c r="O72" i="61" s="1"/>
  <c r="L72" i="61"/>
  <c r="N71" i="61"/>
  <c r="L71" i="61"/>
  <c r="N70" i="61"/>
  <c r="O70" i="61" s="1"/>
  <c r="L70" i="61"/>
  <c r="N69" i="61"/>
  <c r="L69" i="61"/>
  <c r="N68" i="61"/>
  <c r="O68" i="61" s="1"/>
  <c r="L68" i="61"/>
  <c r="N67" i="61"/>
  <c r="L67" i="61"/>
  <c r="N66" i="61"/>
  <c r="O66" i="61" s="1"/>
  <c r="L66" i="61"/>
  <c r="N65" i="61"/>
  <c r="L65" i="61"/>
  <c r="N64" i="61"/>
  <c r="O64" i="61" s="1"/>
  <c r="L64" i="61"/>
  <c r="N63" i="61"/>
  <c r="L63" i="61"/>
  <c r="N62" i="61"/>
  <c r="O62" i="61" s="1"/>
  <c r="L62" i="61"/>
  <c r="N61" i="61"/>
  <c r="L61" i="61"/>
  <c r="N60" i="61"/>
  <c r="O60" i="61" s="1"/>
  <c r="L60" i="61"/>
  <c r="N59" i="61"/>
  <c r="L59" i="61"/>
  <c r="N58" i="61"/>
  <c r="O58" i="61" s="1"/>
  <c r="L58" i="61"/>
  <c r="N57" i="61"/>
  <c r="L57" i="61"/>
  <c r="N56" i="61"/>
  <c r="L56" i="61"/>
  <c r="N55" i="61"/>
  <c r="L55" i="61"/>
  <c r="N54" i="61"/>
  <c r="O54" i="61" s="1"/>
  <c r="L54" i="61"/>
  <c r="N53" i="61"/>
  <c r="L53" i="61"/>
  <c r="N52" i="61"/>
  <c r="L52" i="61"/>
  <c r="N51" i="61"/>
  <c r="L51" i="61"/>
  <c r="N50" i="61"/>
  <c r="O50" i="61" s="1"/>
  <c r="L50" i="61"/>
  <c r="N49" i="61"/>
  <c r="L49" i="61"/>
  <c r="N48" i="61"/>
  <c r="L48" i="61"/>
  <c r="N47" i="61"/>
  <c r="L47" i="61"/>
  <c r="N46" i="61"/>
  <c r="L46" i="61"/>
  <c r="N45" i="61"/>
  <c r="L45" i="61"/>
  <c r="N44" i="61"/>
  <c r="O44" i="61" s="1"/>
  <c r="L44" i="61"/>
  <c r="N43" i="61"/>
  <c r="L43" i="61"/>
  <c r="N42" i="61"/>
  <c r="O42" i="61" s="1"/>
  <c r="L42" i="61"/>
  <c r="N41" i="61"/>
  <c r="L41" i="61"/>
  <c r="N40" i="61"/>
  <c r="O40" i="61" s="1"/>
  <c r="L40" i="61"/>
  <c r="N39" i="61"/>
  <c r="L39" i="61"/>
  <c r="N38" i="61"/>
  <c r="L38" i="61"/>
  <c r="N37" i="61"/>
  <c r="L37" i="61"/>
  <c r="N36" i="61"/>
  <c r="O36" i="61" s="1"/>
  <c r="L36" i="61"/>
  <c r="N35" i="61"/>
  <c r="L35" i="61"/>
  <c r="N34" i="61"/>
  <c r="L34" i="61"/>
  <c r="N33" i="61"/>
  <c r="L33" i="61"/>
  <c r="N32" i="61"/>
  <c r="L32" i="61"/>
  <c r="N31" i="61"/>
  <c r="L31" i="61"/>
  <c r="N30" i="61"/>
  <c r="O30" i="61" s="1"/>
  <c r="L30" i="61"/>
  <c r="N29" i="61"/>
  <c r="L29" i="61"/>
  <c r="N28" i="61"/>
  <c r="O28" i="61" s="1"/>
  <c r="L28" i="61"/>
  <c r="N27" i="61"/>
  <c r="L27" i="61"/>
  <c r="N26" i="61"/>
  <c r="L26" i="61"/>
  <c r="N25" i="61"/>
  <c r="L25" i="61"/>
  <c r="N24" i="61"/>
  <c r="O24" i="61" s="1"/>
  <c r="L24" i="6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M106" i="60"/>
  <c r="O105" i="60"/>
  <c r="M105" i="60"/>
  <c r="O104" i="60"/>
  <c r="D96" i="60"/>
  <c r="L93" i="60"/>
  <c r="J93" i="60"/>
  <c r="D91" i="60"/>
  <c r="D89" i="60"/>
  <c r="N72" i="60"/>
  <c r="L72" i="60"/>
  <c r="N71" i="60"/>
  <c r="L71" i="60"/>
  <c r="N70" i="60"/>
  <c r="O70" i="60" s="1"/>
  <c r="L70" i="60"/>
  <c r="N69" i="60"/>
  <c r="L69" i="60"/>
  <c r="N68" i="60"/>
  <c r="L68" i="60"/>
  <c r="N67" i="60"/>
  <c r="L67" i="60"/>
  <c r="N66" i="60"/>
  <c r="O66" i="60" s="1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O58" i="60" s="1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O48" i="60" s="1"/>
  <c r="L48" i="60"/>
  <c r="N47" i="60"/>
  <c r="L47" i="60"/>
  <c r="N46" i="60"/>
  <c r="O46" i="60" s="1"/>
  <c r="L46" i="60"/>
  <c r="N45" i="60"/>
  <c r="L45" i="60"/>
  <c r="O45" i="60" s="1"/>
  <c r="N44" i="60"/>
  <c r="O44" i="60" s="1"/>
  <c r="L44" i="60"/>
  <c r="N43" i="60"/>
  <c r="L43" i="60"/>
  <c r="N42" i="60"/>
  <c r="O42" i="60" s="1"/>
  <c r="L42" i="60"/>
  <c r="N41" i="60"/>
  <c r="L41" i="60"/>
  <c r="N40" i="60"/>
  <c r="O40" i="60" s="1"/>
  <c r="L40" i="60"/>
  <c r="N39" i="60"/>
  <c r="L39" i="60"/>
  <c r="N38" i="60"/>
  <c r="O38" i="60" s="1"/>
  <c r="L38" i="60"/>
  <c r="N37" i="60"/>
  <c r="L37" i="60"/>
  <c r="N36" i="60"/>
  <c r="O36" i="60" s="1"/>
  <c r="L36" i="60"/>
  <c r="N35" i="60"/>
  <c r="L35" i="60"/>
  <c r="N34" i="60"/>
  <c r="O34" i="60" s="1"/>
  <c r="L34" i="60"/>
  <c r="N33" i="60"/>
  <c r="L33" i="60"/>
  <c r="N32" i="60"/>
  <c r="L32" i="60"/>
  <c r="N31" i="60"/>
  <c r="L31" i="60"/>
  <c r="N30" i="60"/>
  <c r="O30" i="60" s="1"/>
  <c r="L30" i="60"/>
  <c r="N29" i="60"/>
  <c r="L29" i="60"/>
  <c r="N28" i="60"/>
  <c r="L28" i="60"/>
  <c r="N27" i="60"/>
  <c r="L27" i="60"/>
  <c r="N26" i="60"/>
  <c r="O26" i="60" s="1"/>
  <c r="L26" i="60"/>
  <c r="N25" i="60"/>
  <c r="L25" i="60"/>
  <c r="N24" i="60"/>
  <c r="O24" i="60" s="1"/>
  <c r="L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M106" i="59"/>
  <c r="O105" i="59"/>
  <c r="M105" i="59"/>
  <c r="O104" i="59"/>
  <c r="D96" i="59"/>
  <c r="L93" i="59"/>
  <c r="J93" i="59"/>
  <c r="D91" i="59"/>
  <c r="D89" i="59"/>
  <c r="N72" i="59"/>
  <c r="L72" i="59"/>
  <c r="N71" i="59"/>
  <c r="L71" i="59"/>
  <c r="N70" i="59"/>
  <c r="O70" i="59" s="1"/>
  <c r="L70" i="59"/>
  <c r="N69" i="59"/>
  <c r="L69" i="59"/>
  <c r="N68" i="59"/>
  <c r="O68" i="59" s="1"/>
  <c r="L68" i="59"/>
  <c r="N67" i="59"/>
  <c r="L67" i="59"/>
  <c r="N66" i="59"/>
  <c r="O66" i="59" s="1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O54" i="59" s="1"/>
  <c r="L54" i="59"/>
  <c r="N53" i="59"/>
  <c r="L53" i="59"/>
  <c r="N52" i="59"/>
  <c r="O52" i="59" s="1"/>
  <c r="L52" i="59"/>
  <c r="N51" i="59"/>
  <c r="L51" i="59"/>
  <c r="N50" i="59"/>
  <c r="O50" i="59" s="1"/>
  <c r="L50" i="59"/>
  <c r="N49" i="59"/>
  <c r="L49" i="59"/>
  <c r="N48" i="59"/>
  <c r="O48" i="59" s="1"/>
  <c r="L48" i="59"/>
  <c r="N47" i="59"/>
  <c r="O47" i="59" s="1"/>
  <c r="L47" i="59"/>
  <c r="N46" i="59"/>
  <c r="O46" i="59" s="1"/>
  <c r="L46" i="59"/>
  <c r="N45" i="59"/>
  <c r="L45" i="59"/>
  <c r="N44" i="59"/>
  <c r="O44" i="59" s="1"/>
  <c r="L44" i="59"/>
  <c r="N43" i="59"/>
  <c r="L43" i="59"/>
  <c r="N42" i="59"/>
  <c r="O42" i="59" s="1"/>
  <c r="L42" i="59"/>
  <c r="N41" i="59"/>
  <c r="L41" i="59"/>
  <c r="N40" i="59"/>
  <c r="O40" i="59" s="1"/>
  <c r="L40" i="59"/>
  <c r="N39" i="59"/>
  <c r="L39" i="59"/>
  <c r="N38" i="59"/>
  <c r="O38" i="59" s="1"/>
  <c r="L38" i="59"/>
  <c r="N37" i="59"/>
  <c r="L37" i="59"/>
  <c r="N36" i="59"/>
  <c r="L36" i="59"/>
  <c r="N35" i="59"/>
  <c r="O35" i="59" s="1"/>
  <c r="L35" i="59"/>
  <c r="N34" i="59"/>
  <c r="O34" i="59" s="1"/>
  <c r="L34" i="59"/>
  <c r="N33" i="59"/>
  <c r="L33" i="59"/>
  <c r="N32" i="59"/>
  <c r="O32" i="59" s="1"/>
  <c r="L32" i="59"/>
  <c r="N31" i="59"/>
  <c r="L31" i="59"/>
  <c r="N30" i="59"/>
  <c r="O30" i="59" s="1"/>
  <c r="L30" i="59"/>
  <c r="N29" i="59"/>
  <c r="L29" i="59"/>
  <c r="N28" i="59"/>
  <c r="O28" i="59" s="1"/>
  <c r="L28" i="59"/>
  <c r="N27" i="59"/>
  <c r="L27" i="59"/>
  <c r="N26" i="59"/>
  <c r="O26" i="59" s="1"/>
  <c r="L26" i="59"/>
  <c r="N25" i="59"/>
  <c r="L25" i="59"/>
  <c r="N24" i="59"/>
  <c r="O24" i="59" s="1"/>
  <c r="L24" i="59"/>
  <c r="N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K17" i="58"/>
  <c r="M17" i="57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K18" i="45"/>
  <c r="N100" i="44"/>
  <c r="L100" i="44"/>
  <c r="M100" i="44" s="1"/>
  <c r="M19" i="44"/>
  <c r="K19" i="44"/>
  <c r="N100" i="43"/>
  <c r="L100" i="43"/>
  <c r="M100" i="43" s="1"/>
  <c r="P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N102" i="32"/>
  <c r="L102" i="32"/>
  <c r="M102" i="32" s="1"/>
  <c r="P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N104" i="28"/>
  <c r="L104" i="28"/>
  <c r="M23" i="28"/>
  <c r="K23" i="28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/>
  <c r="K20" i="22"/>
  <c r="N101" i="20"/>
  <c r="L101" i="20"/>
  <c r="M20" i="20"/>
  <c r="K20" i="20"/>
  <c r="N101" i="19"/>
  <c r="L101" i="19"/>
  <c r="M20" i="19"/>
  <c r="K20" i="19"/>
  <c r="N101" i="18"/>
  <c r="L101" i="18"/>
  <c r="M20" i="18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I10" i="82" s="1"/>
  <c r="F81" i="2"/>
  <c r="F87" i="2"/>
  <c r="F86" i="2"/>
  <c r="F90" i="2"/>
  <c r="C17" i="3"/>
  <c r="C18" i="3"/>
  <c r="C19" i="3" s="1"/>
  <c r="C20" i="3" s="1"/>
  <c r="C21" i="3" s="1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P18" i="36"/>
  <c r="F87" i="1"/>
  <c r="F88" i="1" s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/>
  <c r="C22" i="24" s="1"/>
  <c r="C23" i="24" s="1"/>
  <c r="C24" i="24" s="1"/>
  <c r="C25" i="24" s="1"/>
  <c r="C26" i="24" s="1"/>
  <c r="C27" i="24" s="1"/>
  <c r="C28" i="24" s="1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P35" i="36"/>
  <c r="C17" i="34"/>
  <c r="C18" i="34"/>
  <c r="C19" i="34" s="1"/>
  <c r="C20" i="34" s="1"/>
  <c r="C21" i="34" s="1"/>
  <c r="C22" i="34" s="1"/>
  <c r="C23" i="34" s="1"/>
  <c r="C24" i="34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68" s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17" i="58"/>
  <c r="N24" i="58"/>
  <c r="L25" i="58"/>
  <c r="N25" i="58"/>
  <c r="L26" i="58"/>
  <c r="N26" i="58"/>
  <c r="O26" i="58" s="1"/>
  <c r="L27" i="58"/>
  <c r="N27" i="58"/>
  <c r="L28" i="58"/>
  <c r="N28" i="58"/>
  <c r="O28" i="58" s="1"/>
  <c r="L29" i="58"/>
  <c r="N29" i="58"/>
  <c r="L30" i="58"/>
  <c r="N30" i="58"/>
  <c r="L31" i="58"/>
  <c r="N31" i="58"/>
  <c r="L32" i="58"/>
  <c r="N32" i="58"/>
  <c r="O32" i="58" s="1"/>
  <c r="L33" i="58"/>
  <c r="N33" i="58"/>
  <c r="O33" i="58" s="1"/>
  <c r="L34" i="58"/>
  <c r="N34" i="58"/>
  <c r="O34" i="58" s="1"/>
  <c r="L35" i="58"/>
  <c r="N35" i="58"/>
  <c r="O35" i="58" s="1"/>
  <c r="L36" i="58"/>
  <c r="N36" i="58"/>
  <c r="O36" i="58" s="1"/>
  <c r="L37" i="58"/>
  <c r="N37" i="58"/>
  <c r="O37" i="58" s="1"/>
  <c r="L38" i="58"/>
  <c r="N38" i="58"/>
  <c r="L39" i="58"/>
  <c r="N39" i="58"/>
  <c r="O39" i="58" s="1"/>
  <c r="L40" i="58"/>
  <c r="N40" i="58"/>
  <c r="L41" i="58"/>
  <c r="N41" i="58"/>
  <c r="L42" i="58"/>
  <c r="N42" i="58"/>
  <c r="O42" i="58" s="1"/>
  <c r="L43" i="58"/>
  <c r="N43" i="58"/>
  <c r="O43" i="58" s="1"/>
  <c r="L44" i="58"/>
  <c r="N44" i="58"/>
  <c r="L45" i="58"/>
  <c r="N45" i="58"/>
  <c r="O45" i="58" s="1"/>
  <c r="L46" i="58"/>
  <c r="N46" i="58"/>
  <c r="O46" i="58" s="1"/>
  <c r="L47" i="58"/>
  <c r="N47" i="58"/>
  <c r="O47" i="58" s="1"/>
  <c r="L48" i="58"/>
  <c r="N48" i="58"/>
  <c r="O48" i="58" s="1"/>
  <c r="L49" i="58"/>
  <c r="N49" i="58"/>
  <c r="L50" i="58"/>
  <c r="N50" i="58"/>
  <c r="O50" i="58" s="1"/>
  <c r="L51" i="58"/>
  <c r="N51" i="58"/>
  <c r="O51" i="58" s="1"/>
  <c r="L52" i="58"/>
  <c r="N52" i="58"/>
  <c r="L53" i="58"/>
  <c r="N53" i="58"/>
  <c r="O53" i="58" s="1"/>
  <c r="L54" i="58"/>
  <c r="N54" i="58"/>
  <c r="O54" i="58" s="1"/>
  <c r="L55" i="58"/>
  <c r="N55" i="58"/>
  <c r="L56" i="58"/>
  <c r="N56" i="58"/>
  <c r="O56" i="58" s="1"/>
  <c r="L57" i="58"/>
  <c r="N57" i="58"/>
  <c r="L58" i="58"/>
  <c r="N58" i="58"/>
  <c r="L59" i="58"/>
  <c r="N59" i="58"/>
  <c r="L60" i="58"/>
  <c r="N60" i="58"/>
  <c r="O60" i="58" s="1"/>
  <c r="L61" i="58"/>
  <c r="N61" i="58"/>
  <c r="O61" i="58" s="1"/>
  <c r="L62" i="58"/>
  <c r="N62" i="58"/>
  <c r="O62" i="58" s="1"/>
  <c r="L63" i="58"/>
  <c r="N63" i="58"/>
  <c r="L64" i="58"/>
  <c r="N64" i="58"/>
  <c r="O64" i="58" s="1"/>
  <c r="L65" i="58"/>
  <c r="N65" i="58"/>
  <c r="L66" i="58"/>
  <c r="N66" i="58"/>
  <c r="L67" i="58"/>
  <c r="N67" i="58"/>
  <c r="O67" i="58" s="1"/>
  <c r="L68" i="58"/>
  <c r="N68" i="58"/>
  <c r="O68" i="58" s="1"/>
  <c r="L69" i="58"/>
  <c r="N69" i="58"/>
  <c r="L70" i="58"/>
  <c r="N70" i="58"/>
  <c r="O70" i="58" s="1"/>
  <c r="L71" i="58"/>
  <c r="N71" i="58"/>
  <c r="O71" i="58" s="1"/>
  <c r="L72" i="58"/>
  <c r="N72" i="58"/>
  <c r="D89" i="58"/>
  <c r="D91" i="58"/>
  <c r="J93" i="58"/>
  <c r="L93" i="58"/>
  <c r="D96" i="58"/>
  <c r="M99" i="58"/>
  <c r="O99" i="58"/>
  <c r="O105" i="58"/>
  <c r="M106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17" i="57"/>
  <c r="O17" i="57"/>
  <c r="N24" i="57"/>
  <c r="L25" i="57"/>
  <c r="N25" i="57"/>
  <c r="L26" i="57"/>
  <c r="N26" i="57"/>
  <c r="L27" i="57"/>
  <c r="N27" i="57"/>
  <c r="L28" i="57"/>
  <c r="N28" i="57"/>
  <c r="L29" i="57"/>
  <c r="N29" i="57"/>
  <c r="L30" i="57"/>
  <c r="N30" i="57"/>
  <c r="O30" i="57" s="1"/>
  <c r="L31" i="57"/>
  <c r="N31" i="57"/>
  <c r="L32" i="57"/>
  <c r="N32" i="57"/>
  <c r="L33" i="57"/>
  <c r="N33" i="57"/>
  <c r="L34" i="57"/>
  <c r="N34" i="57"/>
  <c r="L35" i="57"/>
  <c r="N35" i="57"/>
  <c r="L36" i="57"/>
  <c r="N36" i="57"/>
  <c r="O36" i="57" s="1"/>
  <c r="L37" i="57"/>
  <c r="N37" i="57"/>
  <c r="L38" i="57"/>
  <c r="N38" i="57"/>
  <c r="O38" i="57" s="1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O46" i="57" s="1"/>
  <c r="L47" i="57"/>
  <c r="N47" i="57"/>
  <c r="L48" i="57"/>
  <c r="N48" i="57"/>
  <c r="O48" i="57" s="1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O56" i="57" s="1"/>
  <c r="L57" i="57"/>
  <c r="N57" i="57"/>
  <c r="L58" i="57"/>
  <c r="N58" i="57"/>
  <c r="O58" i="57" s="1"/>
  <c r="L59" i="57"/>
  <c r="N59" i="57"/>
  <c r="L60" i="57"/>
  <c r="N60" i="57"/>
  <c r="L61" i="57"/>
  <c r="N61" i="57"/>
  <c r="L62" i="57"/>
  <c r="N62" i="57"/>
  <c r="O62" i="57" s="1"/>
  <c r="L63" i="57"/>
  <c r="N63" i="57"/>
  <c r="L64" i="57"/>
  <c r="N64" i="57"/>
  <c r="O64" i="57" s="1"/>
  <c r="L65" i="57"/>
  <c r="N65" i="57"/>
  <c r="L66" i="57"/>
  <c r="N66" i="57"/>
  <c r="O66" i="57" s="1"/>
  <c r="L67" i="57"/>
  <c r="N67" i="57"/>
  <c r="L68" i="57"/>
  <c r="N68" i="57"/>
  <c r="L69" i="57"/>
  <c r="N69" i="57"/>
  <c r="L70" i="57"/>
  <c r="N70" i="57"/>
  <c r="L71" i="57"/>
  <c r="N71" i="57"/>
  <c r="L72" i="57"/>
  <c r="N72" i="57"/>
  <c r="O72" i="57" s="1"/>
  <c r="D89" i="57"/>
  <c r="D91" i="57"/>
  <c r="J93" i="57"/>
  <c r="L93" i="57"/>
  <c r="D96" i="57"/>
  <c r="M99" i="57"/>
  <c r="O99" i="57"/>
  <c r="O105" i="57"/>
  <c r="M106" i="57"/>
  <c r="O106" i="57"/>
  <c r="M107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O17" i="56" s="1"/>
  <c r="N24" i="56"/>
  <c r="L25" i="56"/>
  <c r="N25" i="56"/>
  <c r="L26" i="56"/>
  <c r="N26" i="56"/>
  <c r="L27" i="56"/>
  <c r="N27" i="56"/>
  <c r="O27" i="56" s="1"/>
  <c r="L28" i="56"/>
  <c r="N28" i="56"/>
  <c r="L29" i="56"/>
  <c r="N29" i="56"/>
  <c r="L30" i="56"/>
  <c r="N30" i="56"/>
  <c r="L31" i="56"/>
  <c r="N31" i="56"/>
  <c r="L32" i="56"/>
  <c r="N32" i="56"/>
  <c r="O32" i="56" s="1"/>
  <c r="L33" i="56"/>
  <c r="N33" i="56"/>
  <c r="L34" i="56"/>
  <c r="N34" i="56"/>
  <c r="O34" i="56" s="1"/>
  <c r="L35" i="56"/>
  <c r="N35" i="56"/>
  <c r="O35" i="56" s="1"/>
  <c r="L36" i="56"/>
  <c r="N36" i="56"/>
  <c r="O36" i="56" s="1"/>
  <c r="L37" i="56"/>
  <c r="N37" i="56"/>
  <c r="L38" i="56"/>
  <c r="N38" i="56"/>
  <c r="O38" i="56" s="1"/>
  <c r="L39" i="56"/>
  <c r="N39" i="56"/>
  <c r="L40" i="56"/>
  <c r="N40" i="56"/>
  <c r="O40" i="56" s="1"/>
  <c r="L41" i="56"/>
  <c r="N41" i="56"/>
  <c r="L42" i="56"/>
  <c r="N42" i="56"/>
  <c r="O42" i="56" s="1"/>
  <c r="L43" i="56"/>
  <c r="N43" i="56"/>
  <c r="L44" i="56"/>
  <c r="N44" i="56"/>
  <c r="O44" i="56" s="1"/>
  <c r="L45" i="56"/>
  <c r="N45" i="56"/>
  <c r="O45" i="56" s="1"/>
  <c r="L46" i="56"/>
  <c r="N46" i="56"/>
  <c r="O46" i="56" s="1"/>
  <c r="L47" i="56"/>
  <c r="N47" i="56"/>
  <c r="O47" i="56" s="1"/>
  <c r="L48" i="56"/>
  <c r="N48" i="56"/>
  <c r="O48" i="56" s="1"/>
  <c r="L49" i="56"/>
  <c r="N49" i="56"/>
  <c r="O49" i="56" s="1"/>
  <c r="L50" i="56"/>
  <c r="N50" i="56"/>
  <c r="L51" i="56"/>
  <c r="N51" i="56"/>
  <c r="L52" i="56"/>
  <c r="N52" i="56"/>
  <c r="O52" i="56" s="1"/>
  <c r="L53" i="56"/>
  <c r="N53" i="56"/>
  <c r="L54" i="56"/>
  <c r="N54" i="56"/>
  <c r="L55" i="56"/>
  <c r="N55" i="56"/>
  <c r="O55" i="56" s="1"/>
  <c r="L56" i="56"/>
  <c r="N56" i="56"/>
  <c r="O56" i="56" s="1"/>
  <c r="L57" i="56"/>
  <c r="N57" i="56"/>
  <c r="O57" i="56" s="1"/>
  <c r="L58" i="56"/>
  <c r="N58" i="56"/>
  <c r="O58" i="56" s="1"/>
  <c r="L59" i="56"/>
  <c r="N59" i="56"/>
  <c r="O59" i="56" s="1"/>
  <c r="L60" i="56"/>
  <c r="N60" i="56"/>
  <c r="L61" i="56"/>
  <c r="N61" i="56"/>
  <c r="L62" i="56"/>
  <c r="N62" i="56"/>
  <c r="O62" i="56" s="1"/>
  <c r="L63" i="56"/>
  <c r="N63" i="56"/>
  <c r="L64" i="56"/>
  <c r="N64" i="56"/>
  <c r="O64" i="56" s="1"/>
  <c r="L65" i="56"/>
  <c r="N65" i="56"/>
  <c r="O65" i="56" s="1"/>
  <c r="L66" i="56"/>
  <c r="N66" i="56"/>
  <c r="L67" i="56"/>
  <c r="N67" i="56"/>
  <c r="O67" i="56" s="1"/>
  <c r="L68" i="56"/>
  <c r="N68" i="56"/>
  <c r="L69" i="56"/>
  <c r="N69" i="56"/>
  <c r="O69" i="56" s="1"/>
  <c r="L70" i="56"/>
  <c r="N70" i="56"/>
  <c r="L71" i="56"/>
  <c r="N71" i="56"/>
  <c r="O71" i="56" s="1"/>
  <c r="L72" i="56"/>
  <c r="N72" i="56"/>
  <c r="O72" i="56" s="1"/>
  <c r="D89" i="56"/>
  <c r="D91" i="56"/>
  <c r="J93" i="56"/>
  <c r="L93" i="56"/>
  <c r="D96" i="56"/>
  <c r="M99" i="56"/>
  <c r="O99" i="56"/>
  <c r="O105" i="56"/>
  <c r="M106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O17" i="55"/>
  <c r="N17" i="55"/>
  <c r="N24" i="55"/>
  <c r="L25" i="55"/>
  <c r="N25" i="55"/>
  <c r="L26" i="55"/>
  <c r="N26" i="55"/>
  <c r="O26" i="55" s="1"/>
  <c r="L27" i="55"/>
  <c r="N27" i="55"/>
  <c r="L28" i="55"/>
  <c r="N28" i="55"/>
  <c r="L29" i="55"/>
  <c r="N29" i="55"/>
  <c r="L30" i="55"/>
  <c r="N30" i="55"/>
  <c r="O30" i="55" s="1"/>
  <c r="L31" i="55"/>
  <c r="N31" i="55"/>
  <c r="L32" i="55"/>
  <c r="N32" i="55"/>
  <c r="O32" i="55" s="1"/>
  <c r="L33" i="55"/>
  <c r="N33" i="55"/>
  <c r="L34" i="55"/>
  <c r="N34" i="55"/>
  <c r="O34" i="55" s="1"/>
  <c r="L35" i="55"/>
  <c r="N35" i="55"/>
  <c r="L36" i="55"/>
  <c r="N36" i="55"/>
  <c r="O36" i="55" s="1"/>
  <c r="L37" i="55"/>
  <c r="N37" i="55"/>
  <c r="L38" i="55"/>
  <c r="N38" i="55"/>
  <c r="O38" i="55" s="1"/>
  <c r="L39" i="55"/>
  <c r="N39" i="55"/>
  <c r="L40" i="55"/>
  <c r="N40" i="55"/>
  <c r="O40" i="55" s="1"/>
  <c r="L41" i="55"/>
  <c r="N41" i="55"/>
  <c r="L42" i="55"/>
  <c r="N42" i="55"/>
  <c r="O42" i="55" s="1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O50" i="55" s="1"/>
  <c r="L51" i="55"/>
  <c r="N51" i="55"/>
  <c r="L52" i="55"/>
  <c r="N52" i="55"/>
  <c r="L53" i="55"/>
  <c r="N53" i="55"/>
  <c r="L54" i="55"/>
  <c r="N54" i="55"/>
  <c r="O54" i="55" s="1"/>
  <c r="L55" i="55"/>
  <c r="N55" i="55"/>
  <c r="L56" i="55"/>
  <c r="N56" i="55"/>
  <c r="O56" i="55" s="1"/>
  <c r="L57" i="55"/>
  <c r="N57" i="55"/>
  <c r="L58" i="55"/>
  <c r="N58" i="55"/>
  <c r="O58" i="55" s="1"/>
  <c r="L59" i="55"/>
  <c r="N59" i="55"/>
  <c r="L60" i="55"/>
  <c r="N60" i="55"/>
  <c r="O60" i="55" s="1"/>
  <c r="L61" i="55"/>
  <c r="N61" i="55"/>
  <c r="L62" i="55"/>
  <c r="N62" i="55"/>
  <c r="L63" i="55"/>
  <c r="N63" i="55"/>
  <c r="L64" i="55"/>
  <c r="N64" i="55"/>
  <c r="L65" i="55"/>
  <c r="N65" i="55"/>
  <c r="L66" i="55"/>
  <c r="N66" i="55"/>
  <c r="O66" i="55" s="1"/>
  <c r="L67" i="55"/>
  <c r="N67" i="55"/>
  <c r="L68" i="55"/>
  <c r="N68" i="55"/>
  <c r="O68" i="55" s="1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P99" i="55" s="1"/>
  <c r="O99" i="55"/>
  <c r="O105" i="55"/>
  <c r="M106" i="55"/>
  <c r="O106" i="55"/>
  <c r="M107" i="55"/>
  <c r="O107" i="55"/>
  <c r="P107" i="55" s="1"/>
  <c r="M108" i="55"/>
  <c r="O108" i="55"/>
  <c r="M109" i="55"/>
  <c r="O109" i="55"/>
  <c r="P109" i="55" s="1"/>
  <c r="M110" i="55"/>
  <c r="O110" i="55"/>
  <c r="M111" i="55"/>
  <c r="O111" i="55"/>
  <c r="P111" i="55" s="1"/>
  <c r="M112" i="55"/>
  <c r="O112" i="55"/>
  <c r="M113" i="55"/>
  <c r="O113" i="55"/>
  <c r="P113" i="55" s="1"/>
  <c r="M114" i="55"/>
  <c r="O114" i="55"/>
  <c r="M115" i="55"/>
  <c r="O115" i="55"/>
  <c r="P115" i="55" s="1"/>
  <c r="M116" i="55"/>
  <c r="O116" i="55"/>
  <c r="M117" i="55"/>
  <c r="O117" i="55"/>
  <c r="P117" i="55" s="1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P129" i="55" s="1"/>
  <c r="M130" i="55"/>
  <c r="O130" i="55"/>
  <c r="M131" i="55"/>
  <c r="O131" i="55"/>
  <c r="P131" i="55" s="1"/>
  <c r="M132" i="55"/>
  <c r="O132" i="55"/>
  <c r="M133" i="55"/>
  <c r="O133" i="55"/>
  <c r="P133" i="55" s="1"/>
  <c r="M134" i="55"/>
  <c r="O134" i="55"/>
  <c r="M135" i="55"/>
  <c r="O135" i="55"/>
  <c r="P135" i="55" s="1"/>
  <c r="M136" i="55"/>
  <c r="O136" i="55"/>
  <c r="M137" i="55"/>
  <c r="O137" i="55"/>
  <c r="P137" i="55" s="1"/>
  <c r="M138" i="55"/>
  <c r="O138" i="55"/>
  <c r="M139" i="55"/>
  <c r="O139" i="55"/>
  <c r="P139" i="55" s="1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P145" i="55" s="1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P151" i="55" s="1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N24" i="54"/>
  <c r="L25" i="54"/>
  <c r="N25" i="54"/>
  <c r="L26" i="54"/>
  <c r="N26" i="54"/>
  <c r="L27" i="54"/>
  <c r="N27" i="54"/>
  <c r="L28" i="54"/>
  <c r="N28" i="54"/>
  <c r="L29" i="54"/>
  <c r="O29" i="54" s="1"/>
  <c r="N29" i="54"/>
  <c r="L30" i="54"/>
  <c r="N30" i="54"/>
  <c r="L31" i="54"/>
  <c r="N31" i="54"/>
  <c r="L32" i="54"/>
  <c r="N32" i="54"/>
  <c r="L33" i="54"/>
  <c r="N33" i="54"/>
  <c r="L34" i="54"/>
  <c r="N34" i="54"/>
  <c r="L35" i="54"/>
  <c r="O35" i="54" s="1"/>
  <c r="N35" i="54"/>
  <c r="L36" i="54"/>
  <c r="N36" i="54"/>
  <c r="L37" i="54"/>
  <c r="N37" i="54"/>
  <c r="L38" i="54"/>
  <c r="N38" i="54"/>
  <c r="L39" i="54"/>
  <c r="O39" i="54" s="1"/>
  <c r="N39" i="54"/>
  <c r="L40" i="54"/>
  <c r="N40" i="54"/>
  <c r="L41" i="54"/>
  <c r="N41" i="54"/>
  <c r="L42" i="54"/>
  <c r="N42" i="54"/>
  <c r="L43" i="54"/>
  <c r="O43" i="54" s="1"/>
  <c r="N43" i="54"/>
  <c r="L44" i="54"/>
  <c r="N44" i="54"/>
  <c r="L45" i="54"/>
  <c r="O45" i="54" s="1"/>
  <c r="N45" i="54"/>
  <c r="L46" i="54"/>
  <c r="N46" i="54"/>
  <c r="L47" i="54"/>
  <c r="N47" i="54"/>
  <c r="L48" i="54"/>
  <c r="N48" i="54"/>
  <c r="L49" i="54"/>
  <c r="N49" i="54"/>
  <c r="L50" i="54"/>
  <c r="N50" i="54"/>
  <c r="L51" i="54"/>
  <c r="O51" i="54" s="1"/>
  <c r="N51" i="54"/>
  <c r="L52" i="54"/>
  <c r="N52" i="54"/>
  <c r="L53" i="54"/>
  <c r="O53" i="54" s="1"/>
  <c r="N53" i="54"/>
  <c r="L54" i="54"/>
  <c r="N54" i="54"/>
  <c r="L55" i="54"/>
  <c r="O55" i="54" s="1"/>
  <c r="N55" i="54"/>
  <c r="L56" i="54"/>
  <c r="N56" i="54"/>
  <c r="L57" i="54"/>
  <c r="N57" i="54"/>
  <c r="L58" i="54"/>
  <c r="N58" i="54"/>
  <c r="O58" i="54" s="1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O65" i="54" s="1"/>
  <c r="N65" i="54"/>
  <c r="L66" i="54"/>
  <c r="N66" i="54"/>
  <c r="L67" i="54"/>
  <c r="N67" i="54"/>
  <c r="L68" i="54"/>
  <c r="N68" i="54"/>
  <c r="L69" i="54"/>
  <c r="O69" i="54" s="1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M106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N24" i="53"/>
  <c r="L25" i="53"/>
  <c r="N25" i="53"/>
  <c r="L26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O35" i="53" s="1"/>
  <c r="N35" i="53"/>
  <c r="L36" i="53"/>
  <c r="N36" i="53"/>
  <c r="L37" i="53"/>
  <c r="O37" i="53" s="1"/>
  <c r="N37" i="53"/>
  <c r="L38" i="53"/>
  <c r="N38" i="53"/>
  <c r="L39" i="53"/>
  <c r="N39" i="53"/>
  <c r="L40" i="53"/>
  <c r="N40" i="53"/>
  <c r="L41" i="53"/>
  <c r="O41" i="53" s="1"/>
  <c r="N41" i="53"/>
  <c r="L42" i="53"/>
  <c r="N42" i="53"/>
  <c r="L43" i="53"/>
  <c r="N43" i="53"/>
  <c r="L44" i="53"/>
  <c r="N44" i="53"/>
  <c r="O44" i="53" s="1"/>
  <c r="L45" i="53"/>
  <c r="N45" i="53"/>
  <c r="L46" i="53"/>
  <c r="N46" i="53"/>
  <c r="L47" i="53"/>
  <c r="O47" i="53" s="1"/>
  <c r="N47" i="53"/>
  <c r="L48" i="53"/>
  <c r="N48" i="53"/>
  <c r="L49" i="53"/>
  <c r="N49" i="53"/>
  <c r="L50" i="53"/>
  <c r="N50" i="53"/>
  <c r="L51" i="53"/>
  <c r="N51" i="53"/>
  <c r="L52" i="53"/>
  <c r="N52" i="53"/>
  <c r="O52" i="53" s="1"/>
  <c r="L53" i="53"/>
  <c r="N53" i="53"/>
  <c r="L54" i="53"/>
  <c r="N54" i="53"/>
  <c r="L55" i="53"/>
  <c r="N55" i="53"/>
  <c r="L56" i="53"/>
  <c r="N56" i="53"/>
  <c r="O56" i="53" s="1"/>
  <c r="L57" i="53"/>
  <c r="O57" i="53" s="1"/>
  <c r="N57" i="53"/>
  <c r="L58" i="53"/>
  <c r="N58" i="53"/>
  <c r="O58" i="53" s="1"/>
  <c r="L59" i="53"/>
  <c r="N59" i="53"/>
  <c r="L60" i="53"/>
  <c r="N60" i="53"/>
  <c r="O60" i="53" s="1"/>
  <c r="L61" i="53"/>
  <c r="N61" i="53"/>
  <c r="L62" i="53"/>
  <c r="N62" i="53"/>
  <c r="L63" i="53"/>
  <c r="O63" i="53" s="1"/>
  <c r="N63" i="53"/>
  <c r="L64" i="53"/>
  <c r="N64" i="53"/>
  <c r="L65" i="53"/>
  <c r="O65" i="53" s="1"/>
  <c r="N65" i="53"/>
  <c r="L66" i="53"/>
  <c r="N66" i="53"/>
  <c r="L67" i="53"/>
  <c r="O67" i="53" s="1"/>
  <c r="N67" i="53"/>
  <c r="L68" i="53"/>
  <c r="N68" i="53"/>
  <c r="O68" i="53" s="1"/>
  <c r="L69" i="53"/>
  <c r="N69" i="53"/>
  <c r="L70" i="53"/>
  <c r="N70" i="53"/>
  <c r="O70" i="53" s="1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O105" i="53"/>
  <c r="M106" i="53"/>
  <c r="O106" i="53"/>
  <c r="M107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P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O17" i="45"/>
  <c r="P1" i="46"/>
  <c r="P83" i="46" s="1"/>
  <c r="O3" i="46"/>
  <c r="D8" i="46"/>
  <c r="D90" i="46"/>
  <c r="K11" i="46"/>
  <c r="L17" i="46"/>
  <c r="N17" i="46"/>
  <c r="N24" i="46"/>
  <c r="L25" i="46"/>
  <c r="N25" i="46"/>
  <c r="L26" i="46"/>
  <c r="N26" i="46"/>
  <c r="L27" i="46"/>
  <c r="N27" i="46"/>
  <c r="O27" i="46" s="1"/>
  <c r="L28" i="46"/>
  <c r="N28" i="46"/>
  <c r="L29" i="46"/>
  <c r="N29" i="46"/>
  <c r="O29" i="46" s="1"/>
  <c r="L30" i="46"/>
  <c r="N30" i="46"/>
  <c r="L31" i="46"/>
  <c r="N31" i="46"/>
  <c r="O31" i="46" s="1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O41" i="46" s="1"/>
  <c r="L42" i="46"/>
  <c r="N42" i="46"/>
  <c r="L43" i="46"/>
  <c r="N43" i="46"/>
  <c r="L44" i="46"/>
  <c r="N44" i="46"/>
  <c r="L45" i="46"/>
  <c r="N45" i="46"/>
  <c r="L46" i="46"/>
  <c r="N46" i="46"/>
  <c r="L47" i="46"/>
  <c r="N47" i="46"/>
  <c r="O47" i="46" s="1"/>
  <c r="L48" i="46"/>
  <c r="N48" i="46"/>
  <c r="L49" i="46"/>
  <c r="N49" i="46"/>
  <c r="L50" i="46"/>
  <c r="N50" i="46"/>
  <c r="L51" i="46"/>
  <c r="N51" i="46"/>
  <c r="O51" i="46" s="1"/>
  <c r="L52" i="46"/>
  <c r="N52" i="46"/>
  <c r="L53" i="46"/>
  <c r="N53" i="46"/>
  <c r="O53" i="46" s="1"/>
  <c r="L54" i="46"/>
  <c r="N54" i="46"/>
  <c r="L55" i="46"/>
  <c r="N55" i="46"/>
  <c r="L56" i="46"/>
  <c r="N56" i="46"/>
  <c r="L57" i="46"/>
  <c r="N57" i="46"/>
  <c r="O57" i="46" s="1"/>
  <c r="L58" i="46"/>
  <c r="N58" i="46"/>
  <c r="L59" i="46"/>
  <c r="N59" i="46"/>
  <c r="O59" i="46" s="1"/>
  <c r="L60" i="46"/>
  <c r="N60" i="46"/>
  <c r="L61" i="46"/>
  <c r="N61" i="46"/>
  <c r="L62" i="46"/>
  <c r="N62" i="46"/>
  <c r="L63" i="46"/>
  <c r="N63" i="46"/>
  <c r="O63" i="46" s="1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O71" i="46" s="1"/>
  <c r="L72" i="46"/>
  <c r="N72" i="46"/>
  <c r="D89" i="46"/>
  <c r="D91" i="46"/>
  <c r="J93" i="46"/>
  <c r="L93" i="46"/>
  <c r="D96" i="46"/>
  <c r="M99" i="46"/>
  <c r="O99" i="46"/>
  <c r="O105" i="46"/>
  <c r="M106" i="46"/>
  <c r="O106" i="46"/>
  <c r="M107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M20" i="32"/>
  <c r="N20" i="32" s="1"/>
  <c r="O20" i="32" s="1"/>
  <c r="M20" i="31"/>
  <c r="M21" i="30"/>
  <c r="M21" i="29"/>
  <c r="M22" i="28"/>
  <c r="M21" i="27"/>
  <c r="M20" i="24"/>
  <c r="M20" i="23"/>
  <c r="M19" i="22"/>
  <c r="M19" i="21"/>
  <c r="M19" i="20"/>
  <c r="M19" i="19"/>
  <c r="M19" i="18"/>
  <c r="M19" i="17"/>
  <c r="M19" i="3"/>
  <c r="K18" i="3"/>
  <c r="K18" i="17"/>
  <c r="K18" i="18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/>
  <c r="K19" i="34"/>
  <c r="K17" i="39"/>
  <c r="L17" i="39" s="1"/>
  <c r="K17" i="41"/>
  <c r="L17" i="41"/>
  <c r="K17" i="42"/>
  <c r="K17" i="43"/>
  <c r="L17" i="43" s="1"/>
  <c r="K17" i="44"/>
  <c r="W43" i="36"/>
  <c r="D17" i="25"/>
  <c r="I14" i="25"/>
  <c r="D17" i="26"/>
  <c r="I14" i="26"/>
  <c r="D17" i="33"/>
  <c r="I14" i="33"/>
  <c r="E17" i="33" s="1"/>
  <c r="F17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K19" i="35"/>
  <c r="L19" i="35" s="1"/>
  <c r="P1" i="45"/>
  <c r="P83" i="45" s="1"/>
  <c r="O3" i="45"/>
  <c r="D8" i="45"/>
  <c r="K11" i="45"/>
  <c r="L17" i="45"/>
  <c r="B18" i="45"/>
  <c r="L18" i="45"/>
  <c r="N18" i="45"/>
  <c r="N25" i="45"/>
  <c r="O25" i="45" s="1"/>
  <c r="L26" i="45"/>
  <c r="N26" i="45"/>
  <c r="L27" i="45"/>
  <c r="N27" i="45"/>
  <c r="L28" i="45"/>
  <c r="N28" i="45"/>
  <c r="L29" i="45"/>
  <c r="N29" i="45"/>
  <c r="L30" i="45"/>
  <c r="N30" i="45"/>
  <c r="L31" i="45"/>
  <c r="N31" i="45"/>
  <c r="O31" i="45" s="1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O45" i="45" s="1"/>
  <c r="L46" i="45"/>
  <c r="N46" i="45"/>
  <c r="L47" i="45"/>
  <c r="N47" i="45"/>
  <c r="O47" i="45" s="1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O59" i="45" s="1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O106" i="45"/>
  <c r="M107" i="45"/>
  <c r="O107" i="45"/>
  <c r="M108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O17" i="44" s="1"/>
  <c r="M17" i="43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D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C46" i="33"/>
  <c r="C47" i="33" s="1"/>
  <c r="C48" i="33" s="1"/>
  <c r="C49" i="33" s="1"/>
  <c r="C50" i="33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8" i="17"/>
  <c r="D90" i="17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8" i="13"/>
  <c r="D90" i="13" s="1"/>
  <c r="D8" i="3"/>
  <c r="D90" i="3" s="1"/>
  <c r="D90" i="18"/>
  <c r="D90" i="20"/>
  <c r="D90" i="23"/>
  <c r="D90" i="30"/>
  <c r="D90" i="34"/>
  <c r="D90" i="35"/>
  <c r="D90" i="44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7" i="44"/>
  <c r="L18" i="44"/>
  <c r="L19" i="44"/>
  <c r="N19" i="44"/>
  <c r="O19" i="44" s="1"/>
  <c r="N26" i="44"/>
  <c r="O26" i="44" s="1"/>
  <c r="L27" i="44"/>
  <c r="N27" i="44"/>
  <c r="L28" i="44"/>
  <c r="N28" i="44"/>
  <c r="O28" i="44" s="1"/>
  <c r="L29" i="44"/>
  <c r="N29" i="44"/>
  <c r="L30" i="44"/>
  <c r="N30" i="44"/>
  <c r="O30" i="44" s="1"/>
  <c r="L31" i="44"/>
  <c r="N31" i="44"/>
  <c r="L32" i="44"/>
  <c r="N32" i="44"/>
  <c r="O32" i="44" s="1"/>
  <c r="L33" i="44"/>
  <c r="N33" i="44"/>
  <c r="L34" i="44"/>
  <c r="N34" i="44"/>
  <c r="L35" i="44"/>
  <c r="N35" i="44"/>
  <c r="L36" i="44"/>
  <c r="N36" i="44"/>
  <c r="O36" i="44" s="1"/>
  <c r="L37" i="44"/>
  <c r="N37" i="44"/>
  <c r="L38" i="44"/>
  <c r="N38" i="44"/>
  <c r="L39" i="44"/>
  <c r="N39" i="44"/>
  <c r="L40" i="44"/>
  <c r="N40" i="44"/>
  <c r="O40" i="44" s="1"/>
  <c r="L41" i="44"/>
  <c r="N41" i="44"/>
  <c r="O41" i="44" s="1"/>
  <c r="L42" i="44"/>
  <c r="N42" i="44"/>
  <c r="L43" i="44"/>
  <c r="N43" i="44"/>
  <c r="L44" i="44"/>
  <c r="N44" i="44"/>
  <c r="O44" i="44" s="1"/>
  <c r="L45" i="44"/>
  <c r="N45" i="44"/>
  <c r="L46" i="44"/>
  <c r="N46" i="44"/>
  <c r="L47" i="44"/>
  <c r="N47" i="44"/>
  <c r="L48" i="44"/>
  <c r="N48" i="44"/>
  <c r="O48" i="44" s="1"/>
  <c r="L49" i="44"/>
  <c r="N49" i="44"/>
  <c r="L50" i="44"/>
  <c r="N50" i="44"/>
  <c r="O50" i="44" s="1"/>
  <c r="L51" i="44"/>
  <c r="N51" i="44"/>
  <c r="L52" i="44"/>
  <c r="N52" i="44"/>
  <c r="L53" i="44"/>
  <c r="N53" i="44"/>
  <c r="L54" i="44"/>
  <c r="N54" i="44"/>
  <c r="O54" i="44" s="1"/>
  <c r="L55" i="44"/>
  <c r="N55" i="44"/>
  <c r="L56" i="44"/>
  <c r="N56" i="44"/>
  <c r="O56" i="44" s="1"/>
  <c r="L57" i="44"/>
  <c r="N57" i="44"/>
  <c r="L58" i="44"/>
  <c r="N58" i="44"/>
  <c r="O58" i="44" s="1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O66" i="44" s="1"/>
  <c r="L67" i="44"/>
  <c r="N67" i="44"/>
  <c r="L68" i="44"/>
  <c r="N68" i="44"/>
  <c r="O68" i="44" s="1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O107" i="44"/>
  <c r="M108" i="44"/>
  <c r="O108" i="44"/>
  <c r="M109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7" i="43"/>
  <c r="O17" i="43"/>
  <c r="L18" i="43"/>
  <c r="N18" i="43"/>
  <c r="O18" i="43" s="1"/>
  <c r="L19" i="43"/>
  <c r="N19" i="43"/>
  <c r="N26" i="43"/>
  <c r="L27" i="43"/>
  <c r="N27" i="43"/>
  <c r="L28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O107" i="43"/>
  <c r="M108" i="43"/>
  <c r="O108" i="43"/>
  <c r="M109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O18" i="42" s="1"/>
  <c r="N18" i="42"/>
  <c r="L19" i="42"/>
  <c r="N19" i="42"/>
  <c r="N26" i="42"/>
  <c r="O26" i="42" s="1"/>
  <c r="L27" i="42"/>
  <c r="N27" i="42"/>
  <c r="L28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O34" i="42" s="1"/>
  <c r="L35" i="42"/>
  <c r="N35" i="42"/>
  <c r="L36" i="42"/>
  <c r="N36" i="42"/>
  <c r="O36" i="42" s="1"/>
  <c r="L37" i="42"/>
  <c r="N37" i="42"/>
  <c r="L38" i="42"/>
  <c r="N38" i="42"/>
  <c r="O38" i="42" s="1"/>
  <c r="L39" i="42"/>
  <c r="N39" i="42"/>
  <c r="L40" i="42"/>
  <c r="N40" i="42"/>
  <c r="O40" i="42" s="1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L46" i="42"/>
  <c r="N46" i="42"/>
  <c r="O46" i="42" s="1"/>
  <c r="L47" i="42"/>
  <c r="N47" i="42"/>
  <c r="L48" i="42"/>
  <c r="N48" i="42"/>
  <c r="O48" i="42" s="1"/>
  <c r="L49" i="42"/>
  <c r="N49" i="42"/>
  <c r="L50" i="42"/>
  <c r="N50" i="42"/>
  <c r="L51" i="42"/>
  <c r="N51" i="42"/>
  <c r="L52" i="42"/>
  <c r="N52" i="42"/>
  <c r="O52" i="42" s="1"/>
  <c r="L53" i="42"/>
  <c r="N53" i="42"/>
  <c r="L54" i="42"/>
  <c r="N54" i="42"/>
  <c r="O54" i="42" s="1"/>
  <c r="L55" i="42"/>
  <c r="O55" i="42" s="1"/>
  <c r="N55" i="42"/>
  <c r="L56" i="42"/>
  <c r="N56" i="42"/>
  <c r="O56" i="42" s="1"/>
  <c r="L57" i="42"/>
  <c r="N57" i="42"/>
  <c r="L58" i="42"/>
  <c r="N58" i="42"/>
  <c r="L59" i="42"/>
  <c r="O59" i="42" s="1"/>
  <c r="N59" i="42"/>
  <c r="L60" i="42"/>
  <c r="N60" i="42"/>
  <c r="O60" i="42" s="1"/>
  <c r="L61" i="42"/>
  <c r="N61" i="42"/>
  <c r="L62" i="42"/>
  <c r="N62" i="42"/>
  <c r="O62" i="42" s="1"/>
  <c r="L63" i="42"/>
  <c r="N63" i="42"/>
  <c r="L64" i="42"/>
  <c r="N64" i="42"/>
  <c r="O64" i="42" s="1"/>
  <c r="L65" i="42"/>
  <c r="N65" i="42"/>
  <c r="L66" i="42"/>
  <c r="N66" i="42"/>
  <c r="O66" i="42" s="1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O107" i="42"/>
  <c r="M108" i="42"/>
  <c r="O108" i="42"/>
  <c r="M109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O17" i="41" s="1"/>
  <c r="L18" i="41"/>
  <c r="N18" i="41"/>
  <c r="O18" i="41"/>
  <c r="L19" i="41"/>
  <c r="N19" i="41"/>
  <c r="N26" i="41"/>
  <c r="L27" i="41"/>
  <c r="N27" i="41"/>
  <c r="O27" i="41" s="1"/>
  <c r="L28" i="41"/>
  <c r="N28" i="41"/>
  <c r="L29" i="41"/>
  <c r="N29" i="41"/>
  <c r="O29" i="41" s="1"/>
  <c r="L30" i="41"/>
  <c r="N30" i="41"/>
  <c r="L31" i="41"/>
  <c r="N31" i="41"/>
  <c r="L32" i="41"/>
  <c r="N32" i="41"/>
  <c r="L33" i="41"/>
  <c r="N33" i="41"/>
  <c r="O33" i="41" s="1"/>
  <c r="L34" i="41"/>
  <c r="N34" i="41"/>
  <c r="L35" i="41"/>
  <c r="N35" i="41"/>
  <c r="O35" i="41" s="1"/>
  <c r="L36" i="41"/>
  <c r="N36" i="41"/>
  <c r="L37" i="41"/>
  <c r="N37" i="41"/>
  <c r="O37" i="41" s="1"/>
  <c r="L38" i="41"/>
  <c r="N38" i="41"/>
  <c r="L39" i="41"/>
  <c r="N39" i="41"/>
  <c r="O39" i="41" s="1"/>
  <c r="L40" i="41"/>
  <c r="N40" i="41"/>
  <c r="L41" i="41"/>
  <c r="N41" i="41"/>
  <c r="O41" i="41" s="1"/>
  <c r="L42" i="41"/>
  <c r="N42" i="41"/>
  <c r="L43" i="41"/>
  <c r="N43" i="41"/>
  <c r="O43" i="41" s="1"/>
  <c r="L44" i="41"/>
  <c r="N44" i="41"/>
  <c r="L45" i="41"/>
  <c r="N45" i="41"/>
  <c r="O45" i="41" s="1"/>
  <c r="L46" i="41"/>
  <c r="N46" i="41"/>
  <c r="L47" i="41"/>
  <c r="N47" i="41"/>
  <c r="L48" i="41"/>
  <c r="N48" i="41"/>
  <c r="L49" i="41"/>
  <c r="N49" i="41"/>
  <c r="O49" i="41" s="1"/>
  <c r="L50" i="41"/>
  <c r="N50" i="41"/>
  <c r="L51" i="41"/>
  <c r="N51" i="41"/>
  <c r="O51" i="41" s="1"/>
  <c r="L52" i="41"/>
  <c r="N52" i="41"/>
  <c r="L53" i="41"/>
  <c r="N53" i="41"/>
  <c r="O53" i="41" s="1"/>
  <c r="L54" i="41"/>
  <c r="N54" i="41"/>
  <c r="L55" i="41"/>
  <c r="N55" i="41"/>
  <c r="O55" i="41" s="1"/>
  <c r="L56" i="41"/>
  <c r="N56" i="41"/>
  <c r="L57" i="41"/>
  <c r="N57" i="41"/>
  <c r="O57" i="41" s="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O65" i="41" s="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O99" i="41"/>
  <c r="P99" i="41" s="1"/>
  <c r="O100" i="41"/>
  <c r="P100" i="41"/>
  <c r="M101" i="41"/>
  <c r="O101" i="41"/>
  <c r="O107" i="41"/>
  <c r="M108" i="41"/>
  <c r="O108" i="41"/>
  <c r="M109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N26" i="39"/>
  <c r="O26" i="39" s="1"/>
  <c r="L27" i="39"/>
  <c r="N27" i="39"/>
  <c r="L28" i="39"/>
  <c r="N28" i="39"/>
  <c r="L29" i="39"/>
  <c r="N29" i="39"/>
  <c r="L30" i="39"/>
  <c r="N30" i="39"/>
  <c r="L31" i="39"/>
  <c r="N31" i="39"/>
  <c r="O31" i="39" s="1"/>
  <c r="L32" i="39"/>
  <c r="N32" i="39"/>
  <c r="O32" i="39" s="1"/>
  <c r="L33" i="39"/>
  <c r="N33" i="39"/>
  <c r="L34" i="39"/>
  <c r="N34" i="39"/>
  <c r="O34" i="39" s="1"/>
  <c r="L35" i="39"/>
  <c r="N35" i="39"/>
  <c r="L36" i="39"/>
  <c r="N36" i="39"/>
  <c r="O36" i="39" s="1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O44" i="39" s="1"/>
  <c r="L45" i="39"/>
  <c r="N45" i="39"/>
  <c r="L46" i="39"/>
  <c r="N46" i="39"/>
  <c r="O46" i="39" s="1"/>
  <c r="L47" i="39"/>
  <c r="N47" i="39"/>
  <c r="L48" i="39"/>
  <c r="N48" i="39"/>
  <c r="O48" i="39" s="1"/>
  <c r="L49" i="39"/>
  <c r="N49" i="39"/>
  <c r="L50" i="39"/>
  <c r="N50" i="39"/>
  <c r="L51" i="39"/>
  <c r="N51" i="39"/>
  <c r="O51" i="39" s="1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O64" i="39" s="1"/>
  <c r="L65" i="39"/>
  <c r="N65" i="39"/>
  <c r="L66" i="39"/>
  <c r="N66" i="39"/>
  <c r="O66" i="39" s="1"/>
  <c r="L67" i="39"/>
  <c r="N67" i="39"/>
  <c r="L68" i="39"/>
  <c r="N68" i="39"/>
  <c r="O68" i="39" s="1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P101" i="39" s="1"/>
  <c r="O107" i="39"/>
  <c r="M108" i="39"/>
  <c r="O108" i="39"/>
  <c r="M109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O17" i="35" s="1"/>
  <c r="I18" i="35"/>
  <c r="L18" i="35"/>
  <c r="N18" i="35"/>
  <c r="O18" i="35" s="1"/>
  <c r="L20" i="35"/>
  <c r="O20" i="35" s="1"/>
  <c r="N20" i="35"/>
  <c r="L21" i="35"/>
  <c r="N21" i="35"/>
  <c r="O21" i="35" s="1"/>
  <c r="L22" i="35"/>
  <c r="N22" i="35"/>
  <c r="L23" i="35"/>
  <c r="N23" i="35"/>
  <c r="L24" i="35"/>
  <c r="N24" i="35"/>
  <c r="L25" i="35"/>
  <c r="N25" i="35"/>
  <c r="O25" i="35" s="1"/>
  <c r="L26" i="35"/>
  <c r="N26" i="35"/>
  <c r="L27" i="35"/>
  <c r="N27" i="35"/>
  <c r="O27" i="35" s="1"/>
  <c r="L28" i="35"/>
  <c r="N28" i="35"/>
  <c r="O28" i="35" s="1"/>
  <c r="L29" i="35"/>
  <c r="N29" i="35"/>
  <c r="O29" i="35" s="1"/>
  <c r="L30" i="35"/>
  <c r="N30" i="35"/>
  <c r="L31" i="35"/>
  <c r="N31" i="35"/>
  <c r="L32" i="35"/>
  <c r="N32" i="35"/>
  <c r="O32" i="35" s="1"/>
  <c r="L33" i="35"/>
  <c r="N33" i="35"/>
  <c r="O33" i="35" s="1"/>
  <c r="L34" i="35"/>
  <c r="N34" i="35"/>
  <c r="O34" i="35" s="1"/>
  <c r="L35" i="35"/>
  <c r="N35" i="35"/>
  <c r="O35" i="35" s="1"/>
  <c r="L36" i="35"/>
  <c r="N36" i="35"/>
  <c r="L37" i="35"/>
  <c r="N37" i="35"/>
  <c r="O37" i="35" s="1"/>
  <c r="L38" i="35"/>
  <c r="N38" i="35"/>
  <c r="O38" i="35" s="1"/>
  <c r="L39" i="35"/>
  <c r="N39" i="35"/>
  <c r="O39" i="35" s="1"/>
  <c r="L40" i="35"/>
  <c r="N40" i="35"/>
  <c r="O40" i="35" s="1"/>
  <c r="L41" i="35"/>
  <c r="N41" i="35"/>
  <c r="O41" i="35" s="1"/>
  <c r="L42" i="35"/>
  <c r="N42" i="35"/>
  <c r="O42" i="35" s="1"/>
  <c r="L43" i="35"/>
  <c r="N43" i="35"/>
  <c r="L44" i="35"/>
  <c r="N44" i="35"/>
  <c r="L45" i="35"/>
  <c r="N45" i="35"/>
  <c r="O45" i="35" s="1"/>
  <c r="L46" i="35"/>
  <c r="N46" i="35"/>
  <c r="O46" i="35" s="1"/>
  <c r="L47" i="35"/>
  <c r="N47" i="35"/>
  <c r="O47" i="35" s="1"/>
  <c r="L48" i="35"/>
  <c r="N48" i="35"/>
  <c r="L49" i="35"/>
  <c r="N49" i="35"/>
  <c r="O49" i="35" s="1"/>
  <c r="L50" i="35"/>
  <c r="N50" i="35"/>
  <c r="L51" i="35"/>
  <c r="N51" i="35"/>
  <c r="O51" i="35" s="1"/>
  <c r="L52" i="35"/>
  <c r="N52" i="35"/>
  <c r="O52" i="35" s="1"/>
  <c r="L53" i="35"/>
  <c r="N53" i="35"/>
  <c r="O53" i="35" s="1"/>
  <c r="L54" i="35"/>
  <c r="N54" i="35"/>
  <c r="L55" i="35"/>
  <c r="N55" i="35"/>
  <c r="O55" i="35" s="1"/>
  <c r="L56" i="35"/>
  <c r="N56" i="35"/>
  <c r="L57" i="35"/>
  <c r="N57" i="35"/>
  <c r="O57" i="35" s="1"/>
  <c r="L58" i="35"/>
  <c r="N58" i="35"/>
  <c r="L59" i="35"/>
  <c r="N59" i="35"/>
  <c r="O59" i="35" s="1"/>
  <c r="L60" i="35"/>
  <c r="N60" i="35"/>
  <c r="O60" i="35" s="1"/>
  <c r="L61" i="35"/>
  <c r="N61" i="35"/>
  <c r="L62" i="35"/>
  <c r="N62" i="35"/>
  <c r="L63" i="35"/>
  <c r="N63" i="35"/>
  <c r="O63" i="35" s="1"/>
  <c r="L64" i="35"/>
  <c r="N64" i="35"/>
  <c r="L65" i="35"/>
  <c r="N65" i="35"/>
  <c r="O65" i="35" s="1"/>
  <c r="L66" i="35"/>
  <c r="N66" i="35"/>
  <c r="L67" i="35"/>
  <c r="N67" i="35"/>
  <c r="O67" i="35" s="1"/>
  <c r="L68" i="35"/>
  <c r="N68" i="35"/>
  <c r="O68" i="35" s="1"/>
  <c r="L69" i="35"/>
  <c r="N69" i="35"/>
  <c r="O69" i="35" s="1"/>
  <c r="L70" i="35"/>
  <c r="N70" i="35"/>
  <c r="O70" i="35" s="1"/>
  <c r="L71" i="35"/>
  <c r="N71" i="35"/>
  <c r="O71" i="35" s="1"/>
  <c r="L72" i="35"/>
  <c r="N72" i="35"/>
  <c r="O72" i="35" s="1"/>
  <c r="O87" i="35"/>
  <c r="D91" i="35"/>
  <c r="J93" i="35"/>
  <c r="L93" i="35"/>
  <c r="D96" i="35"/>
  <c r="J99" i="35"/>
  <c r="M99" i="35"/>
  <c r="O99" i="35"/>
  <c r="P99" i="35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O18" i="34" s="1"/>
  <c r="L19" i="34"/>
  <c r="N19" i="34"/>
  <c r="L20" i="34"/>
  <c r="N20" i="34"/>
  <c r="O20" i="34"/>
  <c r="L21" i="34"/>
  <c r="N21" i="34"/>
  <c r="N28" i="34"/>
  <c r="L29" i="34"/>
  <c r="N29" i="34"/>
  <c r="L30" i="34"/>
  <c r="N30" i="34"/>
  <c r="O30" i="34" s="1"/>
  <c r="L31" i="34"/>
  <c r="N31" i="34"/>
  <c r="O31" i="34" s="1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O38" i="34" s="1"/>
  <c r="L39" i="34"/>
  <c r="N39" i="34"/>
  <c r="O39" i="34" s="1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O49" i="34" s="1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O60" i="34" s="1"/>
  <c r="L61" i="34"/>
  <c r="N61" i="34"/>
  <c r="L62" i="34"/>
  <c r="N62" i="34"/>
  <c r="L63" i="34"/>
  <c r="N63" i="34"/>
  <c r="L64" i="34"/>
  <c r="N64" i="34"/>
  <c r="O64" i="34" s="1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M110" i="34"/>
  <c r="O110" i="34"/>
  <c r="M111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O19" i="33" s="1"/>
  <c r="L20" i="33"/>
  <c r="N20" i="33"/>
  <c r="L21" i="33"/>
  <c r="N21" i="33"/>
  <c r="O21" i="33" s="1"/>
  <c r="L22" i="33"/>
  <c r="N22" i="33"/>
  <c r="L23" i="33"/>
  <c r="N23" i="33"/>
  <c r="O23" i="33" s="1"/>
  <c r="L24" i="33"/>
  <c r="N24" i="33"/>
  <c r="L25" i="33"/>
  <c r="N25" i="33"/>
  <c r="O25" i="33" s="1"/>
  <c r="L26" i="33"/>
  <c r="N26" i="33"/>
  <c r="L27" i="33"/>
  <c r="N27" i="33"/>
  <c r="O27" i="33" s="1"/>
  <c r="L28" i="33"/>
  <c r="N28" i="33"/>
  <c r="L29" i="33"/>
  <c r="N29" i="33"/>
  <c r="O29" i="33" s="1"/>
  <c r="L30" i="33"/>
  <c r="N30" i="33"/>
  <c r="L31" i="33"/>
  <c r="N31" i="33"/>
  <c r="O31" i="33" s="1"/>
  <c r="L32" i="33"/>
  <c r="N32" i="33"/>
  <c r="L33" i="33"/>
  <c r="N33" i="33"/>
  <c r="L34" i="33"/>
  <c r="N34" i="33"/>
  <c r="L35" i="33"/>
  <c r="N35" i="33"/>
  <c r="L36" i="33"/>
  <c r="N36" i="33"/>
  <c r="L37" i="33"/>
  <c r="N37" i="33"/>
  <c r="O37" i="33" s="1"/>
  <c r="L38" i="33"/>
  <c r="N38" i="33"/>
  <c r="L39" i="33"/>
  <c r="N39" i="33"/>
  <c r="L40" i="33"/>
  <c r="N40" i="33"/>
  <c r="L41" i="33"/>
  <c r="N41" i="33"/>
  <c r="O41" i="33" s="1"/>
  <c r="L42" i="33"/>
  <c r="N42" i="33"/>
  <c r="L43" i="33"/>
  <c r="N43" i="33"/>
  <c r="O43" i="33" s="1"/>
  <c r="L44" i="33"/>
  <c r="N44" i="33"/>
  <c r="L45" i="33"/>
  <c r="N45" i="33"/>
  <c r="O45" i="33" s="1"/>
  <c r="L46" i="33"/>
  <c r="N46" i="33"/>
  <c r="L47" i="33"/>
  <c r="N47" i="33"/>
  <c r="O47" i="33" s="1"/>
  <c r="L48" i="33"/>
  <c r="N48" i="33"/>
  <c r="L49" i="33"/>
  <c r="N49" i="33"/>
  <c r="L50" i="33"/>
  <c r="N50" i="33"/>
  <c r="L51" i="33"/>
  <c r="N51" i="33"/>
  <c r="L52" i="33"/>
  <c r="N52" i="33"/>
  <c r="L53" i="33"/>
  <c r="N53" i="33"/>
  <c r="O53" i="33" s="1"/>
  <c r="L54" i="33"/>
  <c r="N54" i="33"/>
  <c r="L55" i="33"/>
  <c r="N55" i="33"/>
  <c r="O55" i="33" s="1"/>
  <c r="L56" i="33"/>
  <c r="N56" i="33"/>
  <c r="L57" i="33"/>
  <c r="N57" i="33"/>
  <c r="L58" i="33"/>
  <c r="N58" i="33"/>
  <c r="L59" i="33"/>
  <c r="N59" i="33"/>
  <c r="L60" i="33"/>
  <c r="N60" i="33"/>
  <c r="L61" i="33"/>
  <c r="N61" i="33"/>
  <c r="O61" i="33" s="1"/>
  <c r="L62" i="33"/>
  <c r="N62" i="33"/>
  <c r="L63" i="33"/>
  <c r="N63" i="33"/>
  <c r="O63" i="33" s="1"/>
  <c r="L64" i="33"/>
  <c r="N64" i="33"/>
  <c r="L65" i="33"/>
  <c r="N65" i="33"/>
  <c r="L66" i="33"/>
  <c r="N66" i="33"/>
  <c r="L67" i="33"/>
  <c r="N67" i="33"/>
  <c r="O67" i="33" s="1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O19" i="32"/>
  <c r="L20" i="32"/>
  <c r="L21" i="32"/>
  <c r="N21" i="32"/>
  <c r="N28" i="32"/>
  <c r="L29" i="32"/>
  <c r="N29" i="32"/>
  <c r="L30" i="32"/>
  <c r="N30" i="32"/>
  <c r="L31" i="32"/>
  <c r="O31" i="32" s="1"/>
  <c r="N31" i="32"/>
  <c r="L32" i="32"/>
  <c r="N32" i="32"/>
  <c r="O32" i="32" s="1"/>
  <c r="L33" i="32"/>
  <c r="N33" i="32"/>
  <c r="L34" i="32"/>
  <c r="N34" i="32"/>
  <c r="O34" i="32" s="1"/>
  <c r="L35" i="32"/>
  <c r="N35" i="32"/>
  <c r="L36" i="32"/>
  <c r="N36" i="32"/>
  <c r="O36" i="32" s="1"/>
  <c r="L37" i="32"/>
  <c r="N37" i="32"/>
  <c r="L38" i="32"/>
  <c r="N38" i="32"/>
  <c r="L39" i="32"/>
  <c r="N39" i="32"/>
  <c r="L40" i="32"/>
  <c r="N40" i="32"/>
  <c r="L41" i="32"/>
  <c r="N41" i="32"/>
  <c r="L42" i="32"/>
  <c r="N42" i="32"/>
  <c r="O42" i="32" s="1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O52" i="32" s="1"/>
  <c r="L53" i="32"/>
  <c r="N53" i="32"/>
  <c r="L54" i="32"/>
  <c r="N54" i="32"/>
  <c r="L55" i="32"/>
  <c r="N55" i="32"/>
  <c r="L56" i="32"/>
  <c r="N56" i="32"/>
  <c r="O56" i="32" s="1"/>
  <c r="L57" i="32"/>
  <c r="N57" i="32"/>
  <c r="L58" i="32"/>
  <c r="N58" i="32"/>
  <c r="O58" i="32" s="1"/>
  <c r="L59" i="32"/>
  <c r="N59" i="32"/>
  <c r="L60" i="32"/>
  <c r="N60" i="32"/>
  <c r="L61" i="32"/>
  <c r="N61" i="32"/>
  <c r="L62" i="32"/>
  <c r="N62" i="32"/>
  <c r="O62" i="32" s="1"/>
  <c r="L63" i="32"/>
  <c r="N63" i="32"/>
  <c r="L64" i="32"/>
  <c r="N64" i="32"/>
  <c r="O64" i="32" s="1"/>
  <c r="L65" i="32"/>
  <c r="N65" i="32"/>
  <c r="L66" i="32"/>
  <c r="N66" i="32"/>
  <c r="L67" i="32"/>
  <c r="N67" i="32"/>
  <c r="L68" i="32"/>
  <c r="N68" i="32"/>
  <c r="O68" i="32" s="1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/>
  <c r="O102" i="32"/>
  <c r="M103" i="32"/>
  <c r="O103" i="32"/>
  <c r="M110" i="32"/>
  <c r="O110" i="32"/>
  <c r="M111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/>
  <c r="I18" i="31"/>
  <c r="L18" i="31"/>
  <c r="N18" i="31"/>
  <c r="O18" i="31"/>
  <c r="N19" i="31"/>
  <c r="O19" i="31" s="1"/>
  <c r="L20" i="31"/>
  <c r="N20" i="31"/>
  <c r="L21" i="31"/>
  <c r="N21" i="31"/>
  <c r="O28" i="31"/>
  <c r="N28" i="31"/>
  <c r="L29" i="31"/>
  <c r="N29" i="31"/>
  <c r="L30" i="31"/>
  <c r="O30" i="31" s="1"/>
  <c r="N30" i="31"/>
  <c r="L31" i="31"/>
  <c r="N31" i="31"/>
  <c r="L32" i="31"/>
  <c r="N32" i="31"/>
  <c r="L33" i="31"/>
  <c r="N33" i="31"/>
  <c r="L34" i="31"/>
  <c r="N34" i="31"/>
  <c r="L35" i="31"/>
  <c r="N35" i="31"/>
  <c r="L36" i="31"/>
  <c r="O36" i="31" s="1"/>
  <c r="N36" i="31"/>
  <c r="L37" i="31"/>
  <c r="N37" i="31"/>
  <c r="L38" i="31"/>
  <c r="O38" i="31" s="1"/>
  <c r="N38" i="31"/>
  <c r="L39" i="31"/>
  <c r="N39" i="31"/>
  <c r="L40" i="31"/>
  <c r="N40" i="31"/>
  <c r="L41" i="31"/>
  <c r="N41" i="31"/>
  <c r="L42" i="31"/>
  <c r="O42" i="31" s="1"/>
  <c r="N42" i="31"/>
  <c r="L43" i="31"/>
  <c r="N43" i="31"/>
  <c r="L44" i="31"/>
  <c r="O44" i="31" s="1"/>
  <c r="N44" i="31"/>
  <c r="L45" i="31"/>
  <c r="N45" i="31"/>
  <c r="L46" i="31"/>
  <c r="N46" i="31"/>
  <c r="L47" i="31"/>
  <c r="N47" i="31"/>
  <c r="L48" i="31"/>
  <c r="O48" i="31" s="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O66" i="31" s="1"/>
  <c r="N66" i="31"/>
  <c r="L67" i="31"/>
  <c r="N67" i="31"/>
  <c r="O67" i="31" s="1"/>
  <c r="L68" i="31"/>
  <c r="O68" i="31" s="1"/>
  <c r="N68" i="31"/>
  <c r="L69" i="31"/>
  <c r="N69" i="31"/>
  <c r="L70" i="31"/>
  <c r="O70" i="31" s="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O101" i="31"/>
  <c r="P101" i="31"/>
  <c r="O102" i="31"/>
  <c r="M103" i="31"/>
  <c r="O103" i="31"/>
  <c r="M110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O17" i="30" s="1"/>
  <c r="I18" i="30"/>
  <c r="L18" i="30"/>
  <c r="N18" i="30"/>
  <c r="O18" i="30" s="1"/>
  <c r="I19" i="30"/>
  <c r="L19" i="30"/>
  <c r="N19" i="30"/>
  <c r="O19" i="30" s="1"/>
  <c r="L20" i="30"/>
  <c r="O20" i="30" s="1"/>
  <c r="N20" i="30"/>
  <c r="L21" i="30"/>
  <c r="N21" i="30"/>
  <c r="L22" i="30"/>
  <c r="N22" i="30"/>
  <c r="N29" i="30"/>
  <c r="O29" i="30" s="1"/>
  <c r="L30" i="30"/>
  <c r="N30" i="30"/>
  <c r="L31" i="30"/>
  <c r="N31" i="30"/>
  <c r="L32" i="30"/>
  <c r="N32" i="30"/>
  <c r="L33" i="30"/>
  <c r="N33" i="30"/>
  <c r="L34" i="30"/>
  <c r="N34" i="30"/>
  <c r="L35" i="30"/>
  <c r="N35" i="30"/>
  <c r="O35" i="30" s="1"/>
  <c r="L36" i="30"/>
  <c r="N36" i="30"/>
  <c r="L37" i="30"/>
  <c r="N37" i="30"/>
  <c r="O37" i="30" s="1"/>
  <c r="L38" i="30"/>
  <c r="N38" i="30"/>
  <c r="L39" i="30"/>
  <c r="N39" i="30"/>
  <c r="O39" i="30" s="1"/>
  <c r="L40" i="30"/>
  <c r="N40" i="30"/>
  <c r="L41" i="30"/>
  <c r="N41" i="30"/>
  <c r="O41" i="30" s="1"/>
  <c r="L42" i="30"/>
  <c r="N42" i="30"/>
  <c r="L43" i="30"/>
  <c r="N43" i="30"/>
  <c r="O43" i="30" s="1"/>
  <c r="L44" i="30"/>
  <c r="N44" i="30"/>
  <c r="L45" i="30"/>
  <c r="N45" i="30"/>
  <c r="L46" i="30"/>
  <c r="N46" i="30"/>
  <c r="L47" i="30"/>
  <c r="N47" i="30"/>
  <c r="O47" i="30" s="1"/>
  <c r="L48" i="30"/>
  <c r="N48" i="30"/>
  <c r="L49" i="30"/>
  <c r="N49" i="30"/>
  <c r="L50" i="30"/>
  <c r="O50" i="30" s="1"/>
  <c r="N50" i="30"/>
  <c r="L51" i="30"/>
  <c r="N51" i="30"/>
  <c r="O51" i="30" s="1"/>
  <c r="L52" i="30"/>
  <c r="N52" i="30"/>
  <c r="L53" i="30"/>
  <c r="N53" i="30"/>
  <c r="L54" i="30"/>
  <c r="N54" i="30"/>
  <c r="L55" i="30"/>
  <c r="N55" i="30"/>
  <c r="O55" i="30" s="1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O63" i="30" s="1"/>
  <c r="L64" i="30"/>
  <c r="N64" i="30"/>
  <c r="L65" i="30"/>
  <c r="N65" i="30"/>
  <c r="O65" i="30" s="1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P99" i="30"/>
  <c r="O99" i="30"/>
  <c r="J100" i="30"/>
  <c r="M100" i="30"/>
  <c r="P100" i="30"/>
  <c r="O100" i="30"/>
  <c r="J101" i="30"/>
  <c r="O101" i="30"/>
  <c r="P101" i="30"/>
  <c r="J102" i="30"/>
  <c r="M102" i="30"/>
  <c r="P102" i="30"/>
  <c r="O103" i="30"/>
  <c r="M104" i="30"/>
  <c r="O104" i="30"/>
  <c r="M111" i="30"/>
  <c r="O111" i="30"/>
  <c r="M112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L20" i="29"/>
  <c r="O20" i="29" s="1"/>
  <c r="N20" i="29"/>
  <c r="L21" i="29"/>
  <c r="N21" i="29"/>
  <c r="L22" i="29"/>
  <c r="N22" i="29"/>
  <c r="O22" i="29" s="1"/>
  <c r="O29" i="29"/>
  <c r="L30" i="29"/>
  <c r="N30" i="29"/>
  <c r="L31" i="29"/>
  <c r="N31" i="29"/>
  <c r="L32" i="29"/>
  <c r="N32" i="29"/>
  <c r="L33" i="29"/>
  <c r="N33" i="29"/>
  <c r="L34" i="29"/>
  <c r="N34" i="29"/>
  <c r="O34" i="29" s="1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O48" i="29" s="1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O60" i="29" s="1"/>
  <c r="L61" i="29"/>
  <c r="N61" i="29"/>
  <c r="L62" i="29"/>
  <c r="N62" i="29"/>
  <c r="L63" i="29"/>
  <c r="N63" i="29"/>
  <c r="L64" i="29"/>
  <c r="N64" i="29"/>
  <c r="O64" i="29" s="1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M111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2" i="28"/>
  <c r="O22" i="28" s="1"/>
  <c r="L23" i="28"/>
  <c r="N23" i="28"/>
  <c r="N30" i="28"/>
  <c r="L31" i="28"/>
  <c r="N31" i="28"/>
  <c r="O31" i="28" s="1"/>
  <c r="L32" i="28"/>
  <c r="N32" i="28"/>
  <c r="L33" i="28"/>
  <c r="N33" i="28"/>
  <c r="O33" i="28" s="1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O40" i="28" s="1"/>
  <c r="N40" i="28"/>
  <c r="L41" i="28"/>
  <c r="N41" i="28"/>
  <c r="L42" i="28"/>
  <c r="N42" i="28"/>
  <c r="L43" i="28"/>
  <c r="N43" i="28"/>
  <c r="L44" i="28"/>
  <c r="O44" i="28" s="1"/>
  <c r="N44" i="28"/>
  <c r="L45" i="28"/>
  <c r="N45" i="28"/>
  <c r="O45" i="28" s="1"/>
  <c r="L46" i="28"/>
  <c r="N46" i="28"/>
  <c r="L47" i="28"/>
  <c r="N47" i="28"/>
  <c r="O47" i="28" s="1"/>
  <c r="L48" i="28"/>
  <c r="N48" i="28"/>
  <c r="L49" i="28"/>
  <c r="N49" i="28"/>
  <c r="O49" i="28" s="1"/>
  <c r="L50" i="28"/>
  <c r="O50" i="28" s="1"/>
  <c r="N50" i="28"/>
  <c r="L51" i="28"/>
  <c r="N51" i="28"/>
  <c r="O51" i="28" s="1"/>
  <c r="L52" i="28"/>
  <c r="O52" i="28" s="1"/>
  <c r="N52" i="28"/>
  <c r="L53" i="28"/>
  <c r="N53" i="28"/>
  <c r="O53" i="28" s="1"/>
  <c r="L54" i="28"/>
  <c r="O54" i="28" s="1"/>
  <c r="N54" i="28"/>
  <c r="L55" i="28"/>
  <c r="N55" i="28"/>
  <c r="O55" i="28" s="1"/>
  <c r="L56" i="28"/>
  <c r="N56" i="28"/>
  <c r="L57" i="28"/>
  <c r="N57" i="28"/>
  <c r="O57" i="28" s="1"/>
  <c r="L58" i="28"/>
  <c r="N58" i="28"/>
  <c r="L59" i="28"/>
  <c r="N59" i="28"/>
  <c r="L60" i="28"/>
  <c r="O60" i="28" s="1"/>
  <c r="N60" i="28"/>
  <c r="L61" i="28"/>
  <c r="N61" i="28"/>
  <c r="O61" i="28" s="1"/>
  <c r="L62" i="28"/>
  <c r="N62" i="28"/>
  <c r="L63" i="28"/>
  <c r="N63" i="28"/>
  <c r="L64" i="28"/>
  <c r="N64" i="28"/>
  <c r="L65" i="28"/>
  <c r="N65" i="28"/>
  <c r="O65" i="28" s="1"/>
  <c r="L66" i="28"/>
  <c r="N66" i="28"/>
  <c r="L67" i="28"/>
  <c r="N67" i="28"/>
  <c r="L68" i="28"/>
  <c r="N68" i="28"/>
  <c r="L69" i="28"/>
  <c r="N69" i="28"/>
  <c r="O69" i="28" s="1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/>
  <c r="J103" i="28"/>
  <c r="M103" i="28"/>
  <c r="M104" i="28"/>
  <c r="P104" i="28" s="1"/>
  <c r="O104" i="28"/>
  <c r="M105" i="28"/>
  <c r="O105" i="28"/>
  <c r="P105" i="28" s="1"/>
  <c r="M112" i="28"/>
  <c r="O112" i="28"/>
  <c r="M113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O17" i="27"/>
  <c r="N17" i="27"/>
  <c r="I18" i="27"/>
  <c r="L18" i="27"/>
  <c r="O18" i="27"/>
  <c r="N18" i="27"/>
  <c r="I19" i="27"/>
  <c r="L19" i="27"/>
  <c r="N19" i="27"/>
  <c r="O19" i="27" s="1"/>
  <c r="L20" i="27"/>
  <c r="N20" i="27"/>
  <c r="O20" i="27" s="1"/>
  <c r="L21" i="27"/>
  <c r="N21" i="27"/>
  <c r="O21" i="27" s="1"/>
  <c r="L22" i="27"/>
  <c r="N22" i="27"/>
  <c r="O22" i="27" s="1"/>
  <c r="N29" i="27"/>
  <c r="L30" i="27"/>
  <c r="N30" i="27"/>
  <c r="L31" i="27"/>
  <c r="N31" i="27"/>
  <c r="L32" i="27"/>
  <c r="N32" i="27"/>
  <c r="L33" i="27"/>
  <c r="N33" i="27"/>
  <c r="O33" i="27" s="1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O42" i="27" s="1"/>
  <c r="L43" i="27"/>
  <c r="N43" i="27"/>
  <c r="O43" i="27" s="1"/>
  <c r="L44" i="27"/>
  <c r="N44" i="27"/>
  <c r="O44" i="27" s="1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O46" i="27" s="1"/>
  <c r="L47" i="27"/>
  <c r="N47" i="27"/>
  <c r="L48" i="27"/>
  <c r="N48" i="27"/>
  <c r="L49" i="27"/>
  <c r="N49" i="27"/>
  <c r="L50" i="27"/>
  <c r="N50" i="27"/>
  <c r="O50" i="27" s="1"/>
  <c r="L51" i="27"/>
  <c r="N51" i="27"/>
  <c r="L52" i="27"/>
  <c r="N52" i="27"/>
  <c r="O52" i="27" s="1"/>
  <c r="L53" i="27"/>
  <c r="N53" i="27"/>
  <c r="O53" i="27" s="1"/>
  <c r="L54" i="27"/>
  <c r="N54" i="27"/>
  <c r="O54" i="27" s="1"/>
  <c r="L55" i="27"/>
  <c r="N55" i="27"/>
  <c r="L56" i="27"/>
  <c r="N56" i="27"/>
  <c r="O56" i="27" s="1"/>
  <c r="L57" i="27"/>
  <c r="N57" i="27"/>
  <c r="L58" i="27"/>
  <c r="N58" i="27"/>
  <c r="O58" i="27" s="1"/>
  <c r="L59" i="27"/>
  <c r="N59" i="27"/>
  <c r="L60" i="27"/>
  <c r="N60" i="27"/>
  <c r="L61" i="27"/>
  <c r="N61" i="27"/>
  <c r="L62" i="27"/>
  <c r="N62" i="27"/>
  <c r="O62" i="27" s="1"/>
  <c r="L63" i="27"/>
  <c r="N63" i="27"/>
  <c r="L64" i="27"/>
  <c r="N64" i="27"/>
  <c r="O64" i="27" s="1"/>
  <c r="L65" i="27"/>
  <c r="N65" i="27"/>
  <c r="L66" i="27"/>
  <c r="N66" i="27"/>
  <c r="O66" i="27" s="1"/>
  <c r="L67" i="27"/>
  <c r="N67" i="27"/>
  <c r="L68" i="27"/>
  <c r="N68" i="27"/>
  <c r="O68" i="27" s="1"/>
  <c r="L69" i="27"/>
  <c r="N69" i="27"/>
  <c r="L70" i="27"/>
  <c r="N70" i="27"/>
  <c r="O70" i="27" s="1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/>
  <c r="J100" i="27"/>
  <c r="M100" i="27"/>
  <c r="O100" i="27"/>
  <c r="P100" i="27"/>
  <c r="J101" i="27"/>
  <c r="M101" i="27"/>
  <c r="P101" i="27" s="1"/>
  <c r="J102" i="27"/>
  <c r="M102" i="27"/>
  <c r="O102" i="27"/>
  <c r="P102" i="27" s="1"/>
  <c r="M103" i="27"/>
  <c r="P103" i="27" s="1"/>
  <c r="O103" i="27"/>
  <c r="M104" i="27"/>
  <c r="O104" i="27"/>
  <c r="M111" i="27"/>
  <c r="O111" i="27"/>
  <c r="M112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O18" i="26" s="1"/>
  <c r="L19" i="26"/>
  <c r="N19" i="26"/>
  <c r="L20" i="26"/>
  <c r="N20" i="26"/>
  <c r="L21" i="26"/>
  <c r="N21" i="26"/>
  <c r="O21" i="26" s="1"/>
  <c r="L22" i="26"/>
  <c r="N22" i="26"/>
  <c r="L23" i="26"/>
  <c r="N23" i="26"/>
  <c r="L24" i="26"/>
  <c r="N24" i="26"/>
  <c r="L25" i="26"/>
  <c r="N25" i="26"/>
  <c r="O25" i="26" s="1"/>
  <c r="L26" i="26"/>
  <c r="N26" i="26"/>
  <c r="O26" i="26" s="1"/>
  <c r="L27" i="26"/>
  <c r="N27" i="26"/>
  <c r="L28" i="26"/>
  <c r="N28" i="26"/>
  <c r="O28" i="26" s="1"/>
  <c r="L29" i="26"/>
  <c r="N29" i="26"/>
  <c r="L30" i="26"/>
  <c r="N30" i="26"/>
  <c r="L31" i="26"/>
  <c r="N31" i="26"/>
  <c r="O31" i="26" s="1"/>
  <c r="L32" i="26"/>
  <c r="N32" i="26"/>
  <c r="L33" i="26"/>
  <c r="N33" i="26"/>
  <c r="L34" i="26"/>
  <c r="N34" i="26"/>
  <c r="L35" i="26"/>
  <c r="N35" i="26"/>
  <c r="L36" i="26"/>
  <c r="N36" i="26"/>
  <c r="L37" i="26"/>
  <c r="N37" i="26"/>
  <c r="O37" i="26" s="1"/>
  <c r="L38" i="26"/>
  <c r="N38" i="26"/>
  <c r="L39" i="26"/>
  <c r="N39" i="26"/>
  <c r="O39" i="26" s="1"/>
  <c r="L40" i="26"/>
  <c r="N40" i="26"/>
  <c r="L41" i="26"/>
  <c r="N41" i="26"/>
  <c r="O41" i="26" s="1"/>
  <c r="L42" i="26"/>
  <c r="N42" i="26"/>
  <c r="L43" i="26"/>
  <c r="N43" i="26"/>
  <c r="L44" i="26"/>
  <c r="N44" i="26"/>
  <c r="L45" i="26"/>
  <c r="N45" i="26"/>
  <c r="L46" i="26"/>
  <c r="N46" i="26"/>
  <c r="L47" i="26"/>
  <c r="N47" i="26"/>
  <c r="O47" i="26" s="1"/>
  <c r="L48" i="26"/>
  <c r="N48" i="26"/>
  <c r="O48" i="26" s="1"/>
  <c r="L49" i="26"/>
  <c r="N49" i="26"/>
  <c r="O49" i="26" s="1"/>
  <c r="L50" i="26"/>
  <c r="N50" i="26"/>
  <c r="L51" i="26"/>
  <c r="N51" i="26"/>
  <c r="O51" i="26" s="1"/>
  <c r="L52" i="26"/>
  <c r="N52" i="26"/>
  <c r="L53" i="26"/>
  <c r="N53" i="26"/>
  <c r="O53" i="26" s="1"/>
  <c r="L54" i="26"/>
  <c r="N54" i="26"/>
  <c r="L55" i="26"/>
  <c r="N55" i="26"/>
  <c r="O55" i="26" s="1"/>
  <c r="L56" i="26"/>
  <c r="N56" i="26"/>
  <c r="L57" i="26"/>
  <c r="N57" i="26"/>
  <c r="O57" i="26" s="1"/>
  <c r="L58" i="26"/>
  <c r="N58" i="26"/>
  <c r="O58" i="26" s="1"/>
  <c r="L59" i="26"/>
  <c r="N59" i="26"/>
  <c r="O59" i="26" s="1"/>
  <c r="L60" i="26"/>
  <c r="N60" i="26"/>
  <c r="O60" i="26" s="1"/>
  <c r="L61" i="26"/>
  <c r="N61" i="26"/>
  <c r="O61" i="26" s="1"/>
  <c r="L62" i="26"/>
  <c r="N62" i="26"/>
  <c r="L63" i="26"/>
  <c r="N63" i="26"/>
  <c r="O63" i="26" s="1"/>
  <c r="L64" i="26"/>
  <c r="N64" i="26"/>
  <c r="O64" i="26" s="1"/>
  <c r="L65" i="26"/>
  <c r="N65" i="26"/>
  <c r="O65" i="26" s="1"/>
  <c r="L66" i="26"/>
  <c r="N66" i="26"/>
  <c r="L67" i="26"/>
  <c r="N67" i="26"/>
  <c r="O67" i="26" s="1"/>
  <c r="L68" i="26"/>
  <c r="N68" i="26"/>
  <c r="O68" i="26" s="1"/>
  <c r="L69" i="26"/>
  <c r="N69" i="26"/>
  <c r="O69" i="26" s="1"/>
  <c r="L70" i="26"/>
  <c r="N70" i="26"/>
  <c r="L71" i="26"/>
  <c r="N71" i="26"/>
  <c r="O71" i="26" s="1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O17" i="25" s="1"/>
  <c r="L18" i="25"/>
  <c r="N18" i="25"/>
  <c r="L19" i="25"/>
  <c r="N19" i="25"/>
  <c r="L20" i="25"/>
  <c r="N20" i="25"/>
  <c r="L21" i="25"/>
  <c r="N21" i="25"/>
  <c r="O21" i="25" s="1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O29" i="25" s="1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O37" i="25" s="1"/>
  <c r="L38" i="25"/>
  <c r="N38" i="25"/>
  <c r="L39" i="25"/>
  <c r="N39" i="25"/>
  <c r="L40" i="25"/>
  <c r="N40" i="25"/>
  <c r="O40" i="25" s="1"/>
  <c r="L41" i="25"/>
  <c r="N41" i="25"/>
  <c r="O41" i="25" s="1"/>
  <c r="L42" i="25"/>
  <c r="N42" i="25"/>
  <c r="L43" i="25"/>
  <c r="N43" i="25"/>
  <c r="O43" i="25" s="1"/>
  <c r="L44" i="25"/>
  <c r="N44" i="25"/>
  <c r="L45" i="25"/>
  <c r="N45" i="25"/>
  <c r="O45" i="25" s="1"/>
  <c r="L46" i="25"/>
  <c r="N46" i="25"/>
  <c r="O46" i="25" s="1"/>
  <c r="L47" i="25"/>
  <c r="N47" i="25"/>
  <c r="O47" i="25" s="1"/>
  <c r="L48" i="25"/>
  <c r="N48" i="25"/>
  <c r="L49" i="25"/>
  <c r="N49" i="25"/>
  <c r="L50" i="25"/>
  <c r="N50" i="25"/>
  <c r="O50" i="25" s="1"/>
  <c r="L51" i="25"/>
  <c r="N51" i="25"/>
  <c r="O51" i="25" s="1"/>
  <c r="L52" i="25"/>
  <c r="N52" i="25"/>
  <c r="L53" i="25"/>
  <c r="N53" i="25"/>
  <c r="L54" i="25"/>
  <c r="N54" i="25"/>
  <c r="L55" i="25"/>
  <c r="N55" i="25"/>
  <c r="O55" i="25" s="1"/>
  <c r="L56" i="25"/>
  <c r="N56" i="25"/>
  <c r="L57" i="25"/>
  <c r="N57" i="25"/>
  <c r="O57" i="25" s="1"/>
  <c r="L58" i="25"/>
  <c r="N58" i="25"/>
  <c r="L59" i="25"/>
  <c r="N59" i="25"/>
  <c r="L60" i="25"/>
  <c r="N60" i="25"/>
  <c r="L61" i="25"/>
  <c r="N61" i="25"/>
  <c r="L62" i="25"/>
  <c r="N62" i="25"/>
  <c r="L63" i="25"/>
  <c r="N63" i="25"/>
  <c r="O63" i="25" s="1"/>
  <c r="L64" i="25"/>
  <c r="N64" i="25"/>
  <c r="L65" i="25"/>
  <c r="N65" i="25"/>
  <c r="O65" i="25" s="1"/>
  <c r="L66" i="25"/>
  <c r="N66" i="25"/>
  <c r="O66" i="25" s="1"/>
  <c r="L67" i="25"/>
  <c r="N67" i="25"/>
  <c r="O67" i="25" s="1"/>
  <c r="L68" i="25"/>
  <c r="N68" i="25"/>
  <c r="O68" i="25" s="1"/>
  <c r="L69" i="25"/>
  <c r="N69" i="25"/>
  <c r="O69" i="25" s="1"/>
  <c r="L70" i="25"/>
  <c r="N70" i="25"/>
  <c r="O70" i="25" s="1"/>
  <c r="L71" i="25"/>
  <c r="N71" i="25"/>
  <c r="O71" i="25" s="1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O18" i="24" s="1"/>
  <c r="L19" i="24"/>
  <c r="N19" i="24"/>
  <c r="O19" i="24" s="1"/>
  <c r="L20" i="24"/>
  <c r="N20" i="24"/>
  <c r="O20" i="24"/>
  <c r="L21" i="24"/>
  <c r="N21" i="24"/>
  <c r="N28" i="24"/>
  <c r="O28" i="24" s="1"/>
  <c r="L29" i="24"/>
  <c r="N29" i="24"/>
  <c r="O29" i="24" s="1"/>
  <c r="L30" i="24"/>
  <c r="N30" i="24"/>
  <c r="L31" i="24"/>
  <c r="N31" i="24"/>
  <c r="O31" i="24" s="1"/>
  <c r="L32" i="24"/>
  <c r="N32" i="24"/>
  <c r="O32" i="24" s="1"/>
  <c r="L33" i="24"/>
  <c r="N33" i="24"/>
  <c r="O33" i="24" s="1"/>
  <c r="L34" i="24"/>
  <c r="N34" i="24"/>
  <c r="O34" i="24" s="1"/>
  <c r="L35" i="24"/>
  <c r="N35" i="24"/>
  <c r="L36" i="24"/>
  <c r="N36" i="24"/>
  <c r="O36" i="24" s="1"/>
  <c r="L37" i="24"/>
  <c r="N37" i="24"/>
  <c r="O37" i="24" s="1"/>
  <c r="L38" i="24"/>
  <c r="N38" i="24"/>
  <c r="L39" i="24"/>
  <c r="N39" i="24"/>
  <c r="O39" i="24" s="1"/>
  <c r="L40" i="24"/>
  <c r="N40" i="24"/>
  <c r="L41" i="24"/>
  <c r="N41" i="24"/>
  <c r="O41" i="24" s="1"/>
  <c r="L42" i="24"/>
  <c r="N42" i="24"/>
  <c r="O42" i="24" s="1"/>
  <c r="L43" i="24"/>
  <c r="N43" i="24"/>
  <c r="O43" i="24" s="1"/>
  <c r="L44" i="24"/>
  <c r="N44" i="24"/>
  <c r="O44" i="24" s="1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P99" i="24" s="1"/>
  <c r="O99" i="24"/>
  <c r="J100" i="24"/>
  <c r="M100" i="24"/>
  <c r="P100" i="24" s="1"/>
  <c r="O100" i="24"/>
  <c r="J101" i="24"/>
  <c r="M101" i="24"/>
  <c r="P101" i="24" s="1"/>
  <c r="O101" i="24"/>
  <c r="M102" i="24"/>
  <c r="O102" i="24"/>
  <c r="P102" i="24" s="1"/>
  <c r="M103" i="24"/>
  <c r="O103" i="24"/>
  <c r="M110" i="24"/>
  <c r="O110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O18" i="23" s="1"/>
  <c r="L19" i="23"/>
  <c r="N19" i="23"/>
  <c r="O19" i="23"/>
  <c r="L20" i="23"/>
  <c r="O20" i="23"/>
  <c r="N20" i="23"/>
  <c r="L21" i="23"/>
  <c r="O21" i="23" s="1"/>
  <c r="N21" i="23"/>
  <c r="N28" i="23"/>
  <c r="O28" i="23" s="1"/>
  <c r="L29" i="23"/>
  <c r="N29" i="23"/>
  <c r="L30" i="23"/>
  <c r="N30" i="23"/>
  <c r="O30" i="23" s="1"/>
  <c r="L31" i="23"/>
  <c r="N31" i="23"/>
  <c r="L32" i="23"/>
  <c r="N32" i="23"/>
  <c r="O32" i="23" s="1"/>
  <c r="L33" i="23"/>
  <c r="N33" i="23"/>
  <c r="L34" i="23"/>
  <c r="N34" i="23"/>
  <c r="O34" i="23" s="1"/>
  <c r="L35" i="23"/>
  <c r="N35" i="23"/>
  <c r="L36" i="23"/>
  <c r="N36" i="23"/>
  <c r="O36" i="23" s="1"/>
  <c r="L37" i="23"/>
  <c r="N37" i="23"/>
  <c r="L38" i="23"/>
  <c r="N38" i="23"/>
  <c r="O38" i="23" s="1"/>
  <c r="L39" i="23"/>
  <c r="N39" i="23"/>
  <c r="L40" i="23"/>
  <c r="N40" i="23"/>
  <c r="L41" i="23"/>
  <c r="N41" i="23"/>
  <c r="L42" i="23"/>
  <c r="N42" i="23"/>
  <c r="O42" i="23" s="1"/>
  <c r="L43" i="23"/>
  <c r="N43" i="23"/>
  <c r="L44" i="23"/>
  <c r="N44" i="23"/>
  <c r="L45" i="23"/>
  <c r="N45" i="23"/>
  <c r="L46" i="23"/>
  <c r="N46" i="23"/>
  <c r="L47" i="23"/>
  <c r="N47" i="23"/>
  <c r="L48" i="23"/>
  <c r="N48" i="23"/>
  <c r="O48" i="23" s="1"/>
  <c r="L49" i="23"/>
  <c r="N49" i="23"/>
  <c r="L50" i="23"/>
  <c r="N50" i="23"/>
  <c r="O50" i="23" s="1"/>
  <c r="L51" i="23"/>
  <c r="N51" i="23"/>
  <c r="L52" i="23"/>
  <c r="N52" i="23"/>
  <c r="O52" i="23" s="1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O60" i="23" s="1"/>
  <c r="L61" i="23"/>
  <c r="N61" i="23"/>
  <c r="L62" i="23"/>
  <c r="N62" i="23"/>
  <c r="L63" i="23"/>
  <c r="N63" i="23"/>
  <c r="L64" i="23"/>
  <c r="N64" i="23"/>
  <c r="L65" i="23"/>
  <c r="N65" i="23"/>
  <c r="L66" i="23"/>
  <c r="N66" i="23"/>
  <c r="O66" i="23" s="1"/>
  <c r="L67" i="23"/>
  <c r="N67" i="23"/>
  <c r="L68" i="23"/>
  <c r="N68" i="23"/>
  <c r="O68" i="23" s="1"/>
  <c r="L69" i="23"/>
  <c r="N69" i="23"/>
  <c r="L70" i="23"/>
  <c r="N70" i="23"/>
  <c r="O70" i="23" s="1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P101" i="23" s="1"/>
  <c r="M102" i="23"/>
  <c r="O102" i="23"/>
  <c r="M103" i="23"/>
  <c r="O103" i="23"/>
  <c r="M110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O17" i="22" s="1"/>
  <c r="N17" i="22"/>
  <c r="L18" i="22"/>
  <c r="N18" i="22"/>
  <c r="O18" i="22" s="1"/>
  <c r="L19" i="22"/>
  <c r="N19" i="22"/>
  <c r="O19" i="22"/>
  <c r="L20" i="22"/>
  <c r="N27" i="22"/>
  <c r="O27" i="22" s="1"/>
  <c r="L28" i="22"/>
  <c r="N28" i="22"/>
  <c r="L29" i="22"/>
  <c r="N29" i="22"/>
  <c r="L30" i="22"/>
  <c r="N30" i="22"/>
  <c r="L31" i="22"/>
  <c r="N31" i="22"/>
  <c r="L32" i="22"/>
  <c r="N32" i="22"/>
  <c r="L33" i="22"/>
  <c r="N33" i="22"/>
  <c r="O33" i="22" s="1"/>
  <c r="L34" i="22"/>
  <c r="N34" i="22"/>
  <c r="L35" i="22"/>
  <c r="N35" i="22"/>
  <c r="O35" i="22" s="1"/>
  <c r="L36" i="22"/>
  <c r="N36" i="22"/>
  <c r="L37" i="22"/>
  <c r="N37" i="22"/>
  <c r="O37" i="22" s="1"/>
  <c r="L38" i="22"/>
  <c r="N38" i="22"/>
  <c r="L39" i="22"/>
  <c r="N39" i="22"/>
  <c r="L40" i="22"/>
  <c r="N40" i="22"/>
  <c r="L41" i="22"/>
  <c r="N41" i="22"/>
  <c r="O41" i="22" s="1"/>
  <c r="L42" i="22"/>
  <c r="N42" i="22"/>
  <c r="L43" i="22"/>
  <c r="N43" i="22"/>
  <c r="O43" i="22" s="1"/>
  <c r="L44" i="22"/>
  <c r="N44" i="22"/>
  <c r="L45" i="22"/>
  <c r="N45" i="22"/>
  <c r="O45" i="22" s="1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O48" i="22" s="1"/>
  <c r="L49" i="22"/>
  <c r="N49" i="22"/>
  <c r="L50" i="22"/>
  <c r="N50" i="22"/>
  <c r="L51" i="22"/>
  <c r="N51" i="22"/>
  <c r="L52" i="22"/>
  <c r="N52" i="22"/>
  <c r="O52" i="22" s="1"/>
  <c r="L53" i="22"/>
  <c r="O53" i="22" s="1"/>
  <c r="N53" i="22"/>
  <c r="L54" i="22"/>
  <c r="N54" i="22"/>
  <c r="O54" i="22" s="1"/>
  <c r="L55" i="22"/>
  <c r="N55" i="22"/>
  <c r="L56" i="22"/>
  <c r="N56" i="22"/>
  <c r="O56" i="22" s="1"/>
  <c r="L57" i="22"/>
  <c r="N57" i="22"/>
  <c r="L58" i="22"/>
  <c r="N58" i="22"/>
  <c r="L59" i="22"/>
  <c r="N59" i="22"/>
  <c r="L60" i="22"/>
  <c r="N60" i="22"/>
  <c r="L61" i="22"/>
  <c r="N61" i="22"/>
  <c r="L62" i="22"/>
  <c r="N62" i="22"/>
  <c r="O62" i="22" s="1"/>
  <c r="L63" i="22"/>
  <c r="O63" i="22" s="1"/>
  <c r="N63" i="22"/>
  <c r="L64" i="22"/>
  <c r="N64" i="22"/>
  <c r="O64" i="22" s="1"/>
  <c r="L65" i="22"/>
  <c r="N65" i="22"/>
  <c r="L66" i="22"/>
  <c r="N66" i="22"/>
  <c r="L67" i="22"/>
  <c r="N67" i="22"/>
  <c r="L68" i="22"/>
  <c r="N68" i="22"/>
  <c r="O68" i="22" s="1"/>
  <c r="L69" i="22"/>
  <c r="O69" i="22" s="1"/>
  <c r="N69" i="22"/>
  <c r="L70" i="22"/>
  <c r="N70" i="22"/>
  <c r="O70" i="22" s="1"/>
  <c r="L71" i="22"/>
  <c r="N71" i="22"/>
  <c r="L72" i="22"/>
  <c r="N72" i="22"/>
  <c r="O72" i="22" s="1"/>
  <c r="D89" i="22"/>
  <c r="D91" i="22"/>
  <c r="J93" i="22"/>
  <c r="L93" i="22"/>
  <c r="D96" i="22"/>
  <c r="J99" i="22"/>
  <c r="M99" i="22"/>
  <c r="O99" i="22"/>
  <c r="P99" i="22"/>
  <c r="J100" i="22"/>
  <c r="M100" i="22"/>
  <c r="O100" i="22"/>
  <c r="P100" i="22"/>
  <c r="M101" i="22"/>
  <c r="O101" i="22"/>
  <c r="M102" i="22"/>
  <c r="O102" i="22"/>
  <c r="M109" i="22"/>
  <c r="O109" i="22"/>
  <c r="M110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/>
  <c r="L18" i="21"/>
  <c r="O18" i="21"/>
  <c r="N18" i="21"/>
  <c r="L19" i="21"/>
  <c r="O19" i="21" s="1"/>
  <c r="N19" i="21"/>
  <c r="L20" i="21"/>
  <c r="N27" i="21"/>
  <c r="L28" i="21"/>
  <c r="N28" i="21"/>
  <c r="L29" i="21"/>
  <c r="N29" i="21"/>
  <c r="L30" i="21"/>
  <c r="N30" i="21"/>
  <c r="O30" i="21" s="1"/>
  <c r="L31" i="21"/>
  <c r="N31" i="21"/>
  <c r="L32" i="21"/>
  <c r="N32" i="21"/>
  <c r="L33" i="21"/>
  <c r="N33" i="21"/>
  <c r="L34" i="21"/>
  <c r="N34" i="21"/>
  <c r="O34" i="21" s="1"/>
  <c r="L35" i="21"/>
  <c r="N35" i="21"/>
  <c r="L36" i="21"/>
  <c r="N36" i="21"/>
  <c r="O36" i="21" s="1"/>
  <c r="L37" i="21"/>
  <c r="N37" i="21"/>
  <c r="L38" i="21"/>
  <c r="N38" i="21"/>
  <c r="L39" i="21"/>
  <c r="N39" i="21"/>
  <c r="L40" i="21"/>
  <c r="N40" i="21"/>
  <c r="O40" i="21" s="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O48" i="21" s="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O56" i="21" s="1"/>
  <c r="L57" i="21"/>
  <c r="N57" i="21"/>
  <c r="L58" i="21"/>
  <c r="N58" i="21"/>
  <c r="O58" i="21" s="1"/>
  <c r="L59" i="21"/>
  <c r="N59" i="21"/>
  <c r="L60" i="21"/>
  <c r="N60" i="21"/>
  <c r="O60" i="21" s="1"/>
  <c r="L61" i="21"/>
  <c r="N61" i="21"/>
  <c r="L62" i="21"/>
  <c r="N62" i="21"/>
  <c r="O62" i="21" s="1"/>
  <c r="L63" i="21"/>
  <c r="N63" i="21"/>
  <c r="L64" i="21"/>
  <c r="N64" i="21"/>
  <c r="O64" i="21" s="1"/>
  <c r="L65" i="21"/>
  <c r="N65" i="21"/>
  <c r="L66" i="21"/>
  <c r="N66" i="21"/>
  <c r="O66" i="21" s="1"/>
  <c r="L67" i="21"/>
  <c r="N67" i="21"/>
  <c r="L68" i="21"/>
  <c r="N68" i="21"/>
  <c r="O68" i="21" s="1"/>
  <c r="L69" i="21"/>
  <c r="N69" i="21"/>
  <c r="L70" i="21"/>
  <c r="N70" i="21"/>
  <c r="O70" i="21" s="1"/>
  <c r="L71" i="21"/>
  <c r="N71" i="21"/>
  <c r="L72" i="21"/>
  <c r="N72" i="21"/>
  <c r="O72" i="21" s="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M109" i="21"/>
  <c r="O109" i="21"/>
  <c r="M110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O18" i="20" s="1"/>
  <c r="N18" i="20"/>
  <c r="L19" i="20"/>
  <c r="N19" i="20"/>
  <c r="O19" i="20" s="1"/>
  <c r="L20" i="20"/>
  <c r="N20" i="20"/>
  <c r="N27" i="20"/>
  <c r="L28" i="20"/>
  <c r="N28" i="20"/>
  <c r="L29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O47" i="20" s="1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M109" i="20"/>
  <c r="O109" i="20"/>
  <c r="M110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O18" i="19" s="1"/>
  <c r="N18" i="19"/>
  <c r="L19" i="19"/>
  <c r="N19" i="19"/>
  <c r="O19" i="19" s="1"/>
  <c r="L20" i="19"/>
  <c r="N20" i="19"/>
  <c r="N27" i="19"/>
  <c r="L28" i="19"/>
  <c r="N28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O41" i="19" s="1"/>
  <c r="L42" i="19"/>
  <c r="N42" i="19"/>
  <c r="L43" i="19"/>
  <c r="N43" i="19"/>
  <c r="O43" i="19" s="1"/>
  <c r="L44" i="19"/>
  <c r="N44" i="19"/>
  <c r="C45" i="19"/>
  <c r="L45" i="19"/>
  <c r="N45" i="19"/>
  <c r="C46" i="19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O68" i="19" s="1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/>
  <c r="M102" i="19"/>
  <c r="O102" i="19"/>
  <c r="M109" i="19"/>
  <c r="O109" i="19"/>
  <c r="M110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O17" i="18" s="1"/>
  <c r="N17" i="18"/>
  <c r="L18" i="18"/>
  <c r="N18" i="18"/>
  <c r="L19" i="18"/>
  <c r="N19" i="18"/>
  <c r="O19" i="18" s="1"/>
  <c r="L20" i="18"/>
  <c r="O20" i="18" s="1"/>
  <c r="N20" i="18"/>
  <c r="N27" i="18"/>
  <c r="L28" i="18"/>
  <c r="N28" i="18"/>
  <c r="L29" i="18"/>
  <c r="N29" i="18"/>
  <c r="O29" i="18" s="1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O41" i="18" s="1"/>
  <c r="L42" i="18"/>
  <c r="N42" i="18"/>
  <c r="L43" i="18"/>
  <c r="N43" i="18"/>
  <c r="L44" i="18"/>
  <c r="N44" i="18"/>
  <c r="C45" i="18"/>
  <c r="C46" i="18" s="1"/>
  <c r="C47" i="18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O46" i="18" s="1"/>
  <c r="L47" i="18"/>
  <c r="N47" i="18"/>
  <c r="L48" i="18"/>
  <c r="N48" i="18"/>
  <c r="L49" i="18"/>
  <c r="N49" i="18"/>
  <c r="L50" i="18"/>
  <c r="N50" i="18"/>
  <c r="O50" i="18" s="1"/>
  <c r="L51" i="18"/>
  <c r="N51" i="18"/>
  <c r="L52" i="18"/>
  <c r="N52" i="18"/>
  <c r="O52" i="18" s="1"/>
  <c r="L53" i="18"/>
  <c r="N53" i="18"/>
  <c r="L54" i="18"/>
  <c r="N54" i="18"/>
  <c r="L55" i="18"/>
  <c r="N55" i="18"/>
  <c r="L56" i="18"/>
  <c r="N56" i="18"/>
  <c r="O56" i="18" s="1"/>
  <c r="L57" i="18"/>
  <c r="N57" i="18"/>
  <c r="L58" i="18"/>
  <c r="N58" i="18"/>
  <c r="L59" i="18"/>
  <c r="N59" i="18"/>
  <c r="L60" i="18"/>
  <c r="N60" i="18"/>
  <c r="L61" i="18"/>
  <c r="N61" i="18"/>
  <c r="L62" i="18"/>
  <c r="N62" i="18"/>
  <c r="O62" i="18" s="1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M109" i="18"/>
  <c r="O109" i="18"/>
  <c r="M110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O17" i="17" s="1"/>
  <c r="N17" i="17"/>
  <c r="L18" i="17"/>
  <c r="O18" i="17"/>
  <c r="N18" i="17"/>
  <c r="L19" i="17"/>
  <c r="O19" i="17" s="1"/>
  <c r="N19" i="17"/>
  <c r="L20" i="17"/>
  <c r="N20" i="17"/>
  <c r="N27" i="17"/>
  <c r="L28" i="17"/>
  <c r="N28" i="17"/>
  <c r="L29" i="17"/>
  <c r="N29" i="17"/>
  <c r="L30" i="17"/>
  <c r="N30" i="17"/>
  <c r="L31" i="17"/>
  <c r="N31" i="17"/>
  <c r="L32" i="17"/>
  <c r="N32" i="17"/>
  <c r="O32" i="17" s="1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O40" i="17" s="1"/>
  <c r="L41" i="17"/>
  <c r="N41" i="17"/>
  <c r="L42" i="17"/>
  <c r="N42" i="17"/>
  <c r="O42" i="17" s="1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O52" i="17" s="1"/>
  <c r="L53" i="17"/>
  <c r="N53" i="17"/>
  <c r="L54" i="17"/>
  <c r="N54" i="17"/>
  <c r="O54" i="17" s="1"/>
  <c r="L55" i="17"/>
  <c r="N55" i="17"/>
  <c r="L56" i="17"/>
  <c r="N56" i="17"/>
  <c r="O56" i="17" s="1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M109" i="17"/>
  <c r="O109" i="17"/>
  <c r="M110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89" i="2"/>
  <c r="I11" i="13"/>
  <c r="K11" i="13"/>
  <c r="L17" i="13"/>
  <c r="N17" i="13"/>
  <c r="O17" i="13" s="1"/>
  <c r="L18" i="13"/>
  <c r="N18" i="13"/>
  <c r="L19" i="13"/>
  <c r="N19" i="13"/>
  <c r="O19" i="13" s="1"/>
  <c r="L20" i="13"/>
  <c r="N20" i="13"/>
  <c r="L21" i="13"/>
  <c r="N21" i="13"/>
  <c r="O21" i="13" s="1"/>
  <c r="L22" i="13"/>
  <c r="N22" i="13"/>
  <c r="O22" i="13" s="1"/>
  <c r="L23" i="13"/>
  <c r="N23" i="13"/>
  <c r="O23" i="13" s="1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O31" i="13" s="1"/>
  <c r="L32" i="13"/>
  <c r="N32" i="13"/>
  <c r="L33" i="13"/>
  <c r="N33" i="13"/>
  <c r="L34" i="13"/>
  <c r="N34" i="13"/>
  <c r="O34" i="13" s="1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O41" i="13" s="1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O48" i="13" s="1"/>
  <c r="L49" i="13"/>
  <c r="N49" i="13"/>
  <c r="O49" i="13" s="1"/>
  <c r="L50" i="13"/>
  <c r="N50" i="13"/>
  <c r="O50" i="13" s="1"/>
  <c r="L51" i="13"/>
  <c r="N51" i="13"/>
  <c r="L52" i="13"/>
  <c r="N52" i="13"/>
  <c r="O52" i="13" s="1"/>
  <c r="L53" i="13"/>
  <c r="N53" i="13"/>
  <c r="O53" i="13" s="1"/>
  <c r="L54" i="13"/>
  <c r="N54" i="13"/>
  <c r="O54" i="13" s="1"/>
  <c r="L55" i="13"/>
  <c r="N55" i="13"/>
  <c r="O55" i="13" s="1"/>
  <c r="L56" i="13"/>
  <c r="N56" i="13"/>
  <c r="O56" i="13" s="1"/>
  <c r="L57" i="13"/>
  <c r="N57" i="13"/>
  <c r="L58" i="13"/>
  <c r="N58" i="13"/>
  <c r="O58" i="13" s="1"/>
  <c r="L59" i="13"/>
  <c r="N59" i="13"/>
  <c r="O59" i="13" s="1"/>
  <c r="L60" i="13"/>
  <c r="N60" i="13"/>
  <c r="O60" i="13" s="1"/>
  <c r="L61" i="13"/>
  <c r="N61" i="13"/>
  <c r="O61" i="13" s="1"/>
  <c r="L62" i="13"/>
  <c r="N62" i="13"/>
  <c r="O62" i="13" s="1"/>
  <c r="L63" i="13"/>
  <c r="N63" i="13"/>
  <c r="L64" i="13"/>
  <c r="N64" i="13"/>
  <c r="L65" i="13"/>
  <c r="N65" i="13"/>
  <c r="L66" i="13"/>
  <c r="N66" i="13"/>
  <c r="O66" i="13" s="1"/>
  <c r="L67" i="13"/>
  <c r="N67" i="13"/>
  <c r="L68" i="13"/>
  <c r="N68" i="13"/>
  <c r="O68" i="13" s="1"/>
  <c r="L69" i="13"/>
  <c r="N69" i="13"/>
  <c r="O69" i="13" s="1"/>
  <c r="L70" i="13"/>
  <c r="N70" i="13"/>
  <c r="O70" i="13" s="1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L18" i="3"/>
  <c r="O18" i="3"/>
  <c r="N18" i="3"/>
  <c r="L19" i="3"/>
  <c r="N19" i="3"/>
  <c r="O19" i="3"/>
  <c r="L20" i="3"/>
  <c r="O20" i="3" s="1"/>
  <c r="N20" i="3"/>
  <c r="N27" i="3"/>
  <c r="L28" i="3"/>
  <c r="N28" i="3"/>
  <c r="O28" i="3" s="1"/>
  <c r="L29" i="3"/>
  <c r="N29" i="3"/>
  <c r="L30" i="3"/>
  <c r="N30" i="3"/>
  <c r="O30" i="3" s="1"/>
  <c r="L31" i="3"/>
  <c r="N31" i="3"/>
  <c r="L32" i="3"/>
  <c r="N32" i="3"/>
  <c r="O32" i="3" s="1"/>
  <c r="L33" i="3"/>
  <c r="N33" i="3"/>
  <c r="L34" i="3"/>
  <c r="N34" i="3"/>
  <c r="L35" i="3"/>
  <c r="N35" i="3"/>
  <c r="L36" i="3"/>
  <c r="N36" i="3"/>
  <c r="O36" i="3" s="1"/>
  <c r="L37" i="3"/>
  <c r="N37" i="3"/>
  <c r="L38" i="3"/>
  <c r="N38" i="3"/>
  <c r="L39" i="3"/>
  <c r="N39" i="3"/>
  <c r="L40" i="3"/>
  <c r="N40" i="3"/>
  <c r="L41" i="3"/>
  <c r="N41" i="3"/>
  <c r="L42" i="3"/>
  <c r="N42" i="3"/>
  <c r="O42" i="3" s="1"/>
  <c r="L43" i="3"/>
  <c r="N43" i="3"/>
  <c r="L44" i="3"/>
  <c r="N44" i="3"/>
  <c r="C45" i="3"/>
  <c r="C46" i="3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O45" i="3" s="1"/>
  <c r="L46" i="3"/>
  <c r="N46" i="3"/>
  <c r="L47" i="3"/>
  <c r="N47" i="3"/>
  <c r="O47" i="3" s="1"/>
  <c r="L48" i="3"/>
  <c r="N48" i="3"/>
  <c r="L49" i="3"/>
  <c r="N49" i="3"/>
  <c r="O49" i="3" s="1"/>
  <c r="L50" i="3"/>
  <c r="N50" i="3"/>
  <c r="L51" i="3"/>
  <c r="N51" i="3"/>
  <c r="O51" i="3" s="1"/>
  <c r="L52" i="3"/>
  <c r="N52" i="3"/>
  <c r="L53" i="3"/>
  <c r="N53" i="3"/>
  <c r="L54" i="3"/>
  <c r="N54" i="3"/>
  <c r="L55" i="3"/>
  <c r="N55" i="3"/>
  <c r="O55" i="3" s="1"/>
  <c r="L56" i="3"/>
  <c r="N56" i="3"/>
  <c r="L57" i="3"/>
  <c r="N57" i="3"/>
  <c r="L58" i="3"/>
  <c r="N58" i="3"/>
  <c r="L59" i="3"/>
  <c r="N59" i="3"/>
  <c r="O59" i="3" s="1"/>
  <c r="L60" i="3"/>
  <c r="N60" i="3"/>
  <c r="L61" i="3"/>
  <c r="N61" i="3"/>
  <c r="O61" i="3" s="1"/>
  <c r="L62" i="3"/>
  <c r="N62" i="3"/>
  <c r="L63" i="3"/>
  <c r="N63" i="3"/>
  <c r="O63" i="3" s="1"/>
  <c r="L64" i="3"/>
  <c r="N64" i="3"/>
  <c r="L65" i="3"/>
  <c r="N65" i="3"/>
  <c r="O65" i="3" s="1"/>
  <c r="L66" i="3"/>
  <c r="N66" i="3"/>
  <c r="L67" i="3"/>
  <c r="N67" i="3"/>
  <c r="O67" i="3" s="1"/>
  <c r="L68" i="3"/>
  <c r="N68" i="3"/>
  <c r="L69" i="3"/>
  <c r="N69" i="3"/>
  <c r="O69" i="3" s="1"/>
  <c r="L70" i="3"/>
  <c r="N70" i="3"/>
  <c r="L71" i="3"/>
  <c r="N71" i="3"/>
  <c r="O71" i="3" s="1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M109" i="3"/>
  <c r="O109" i="3"/>
  <c r="M110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F18" i="2" s="1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F14" i="1" s="1"/>
  <c r="E19" i="1" s="1"/>
  <c r="D17" i="1"/>
  <c r="E17" i="1"/>
  <c r="D18" i="1"/>
  <c r="E18" i="1"/>
  <c r="F18" i="1" s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18" i="29"/>
  <c r="O21" i="30"/>
  <c r="O20" i="31"/>
  <c r="O18" i="32"/>
  <c r="P99" i="34"/>
  <c r="C45" i="53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7" i="29"/>
  <c r="O19" i="34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O17" i="58"/>
  <c r="B18" i="56"/>
  <c r="O17" i="54"/>
  <c r="O17" i="53"/>
  <c r="O17" i="46"/>
  <c r="B18" i="46"/>
  <c r="P99" i="45"/>
  <c r="O18" i="45"/>
  <c r="P100" i="44"/>
  <c r="O19" i="43"/>
  <c r="P100" i="42"/>
  <c r="B20" i="42"/>
  <c r="O19" i="42"/>
  <c r="O19" i="41"/>
  <c r="P100" i="39"/>
  <c r="O19" i="39"/>
  <c r="B20" i="39"/>
  <c r="P102" i="34"/>
  <c r="O21" i="34"/>
  <c r="B103" i="32"/>
  <c r="B22" i="32"/>
  <c r="O21" i="31"/>
  <c r="P103" i="30"/>
  <c r="O22" i="30"/>
  <c r="O23" i="28"/>
  <c r="B24" i="28"/>
  <c r="O21" i="24"/>
  <c r="P102" i="23"/>
  <c r="P101" i="22"/>
  <c r="P101" i="20"/>
  <c r="O20" i="20"/>
  <c r="O20" i="19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O21" i="17"/>
  <c r="P102" i="3"/>
  <c r="B103" i="3"/>
  <c r="O21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O18" i="56"/>
  <c r="O18" i="57"/>
  <c r="O18" i="58"/>
  <c r="O17" i="59"/>
  <c r="O17" i="61"/>
  <c r="O17" i="63"/>
  <c r="O17" i="62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O21" i="21"/>
  <c r="O21" i="20"/>
  <c r="B103" i="20"/>
  <c r="P102" i="20"/>
  <c r="P102" i="19"/>
  <c r="O21" i="19"/>
  <c r="P102" i="18"/>
  <c r="O21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O18" i="64"/>
  <c r="O17" i="64"/>
  <c r="B19" i="60"/>
  <c r="B20" i="56"/>
  <c r="O19" i="53"/>
  <c r="P100" i="46"/>
  <c r="O19" i="46"/>
  <c r="B22" i="44"/>
  <c r="P102" i="42"/>
  <c r="O21" i="42"/>
  <c r="P102" i="41"/>
  <c r="O23" i="32"/>
  <c r="P104" i="31"/>
  <c r="B25" i="30"/>
  <c r="B106" i="29"/>
  <c r="P106" i="28"/>
  <c r="O24" i="27"/>
  <c r="B24" i="24"/>
  <c r="B24" i="23"/>
  <c r="P103" i="22"/>
  <c r="B104" i="22"/>
  <c r="P103" i="21"/>
  <c r="O22" i="21"/>
  <c r="O22" i="20"/>
  <c r="P103" i="18"/>
  <c r="B104" i="18"/>
  <c r="O22" i="3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9"/>
  <c r="C46" i="79"/>
  <c r="C47" i="79"/>
  <c r="C48" i="79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99" i="69"/>
  <c r="K17" i="74"/>
  <c r="L17" i="74" s="1"/>
  <c r="K17" i="73"/>
  <c r="L17" i="73"/>
  <c r="K17" i="71"/>
  <c r="L17" i="71" s="1"/>
  <c r="M17" i="71"/>
  <c r="N17" i="71"/>
  <c r="O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O17" i="74" s="1"/>
  <c r="K18" i="74"/>
  <c r="L18" i="74"/>
  <c r="M17" i="73"/>
  <c r="N17" i="73" s="1"/>
  <c r="O17" i="73" s="1"/>
  <c r="K18" i="73"/>
  <c r="L18" i="73" s="1"/>
  <c r="K17" i="72"/>
  <c r="L17" i="72" s="1"/>
  <c r="O17" i="72" s="1"/>
  <c r="K18" i="72"/>
  <c r="L18" i="72" s="1"/>
  <c r="K18" i="71"/>
  <c r="L18" i="71"/>
  <c r="M18" i="71"/>
  <c r="N18" i="71" s="1"/>
  <c r="O18" i="71" s="1"/>
  <c r="K17" i="70"/>
  <c r="L17" i="70" s="1"/>
  <c r="B18" i="74"/>
  <c r="B18" i="73"/>
  <c r="B18" i="72"/>
  <c r="B18" i="71"/>
  <c r="B18" i="70"/>
  <c r="B18" i="69"/>
  <c r="M18" i="74"/>
  <c r="N18" i="74"/>
  <c r="O18" i="74" s="1"/>
  <c r="M18" i="73"/>
  <c r="N18" i="73"/>
  <c r="M18" i="72"/>
  <c r="N18" i="72" s="1"/>
  <c r="O18" i="72" s="1"/>
  <c r="K19" i="71"/>
  <c r="L19" i="71"/>
  <c r="M17" i="70"/>
  <c r="N17" i="70"/>
  <c r="K18" i="70"/>
  <c r="L18" i="70"/>
  <c r="B100" i="69"/>
  <c r="K19" i="74"/>
  <c r="L19" i="74"/>
  <c r="K19" i="73"/>
  <c r="L19" i="73" s="1"/>
  <c r="K19" i="72"/>
  <c r="M19" i="71"/>
  <c r="N19" i="71"/>
  <c r="O19" i="71" s="1"/>
  <c r="M18" i="70"/>
  <c r="N18" i="70"/>
  <c r="O18" i="70"/>
  <c r="B19" i="73"/>
  <c r="B19" i="72"/>
  <c r="B19" i="71"/>
  <c r="B19" i="70"/>
  <c r="B19" i="69"/>
  <c r="M19" i="74"/>
  <c r="N19" i="74"/>
  <c r="O19" i="74"/>
  <c r="M19" i="73"/>
  <c r="N19" i="73" s="1"/>
  <c r="O19" i="73" s="1"/>
  <c r="L19" i="72"/>
  <c r="M19" i="72"/>
  <c r="N19" i="72"/>
  <c r="O19" i="72" s="1"/>
  <c r="K20" i="71"/>
  <c r="L20" i="71" s="1"/>
  <c r="O20" i="71" s="1"/>
  <c r="K19" i="70"/>
  <c r="L19" i="70"/>
  <c r="B19" i="74"/>
  <c r="B101" i="69"/>
  <c r="K20" i="74"/>
  <c r="L20" i="74"/>
  <c r="K20" i="73"/>
  <c r="L20" i="73" s="1"/>
  <c r="M20" i="71"/>
  <c r="N20" i="71"/>
  <c r="K20" i="70"/>
  <c r="L20" i="70" s="1"/>
  <c r="M19" i="70"/>
  <c r="N19" i="70" s="1"/>
  <c r="O19" i="70" s="1"/>
  <c r="B20" i="74"/>
  <c r="B20" i="73"/>
  <c r="B20" i="72"/>
  <c r="B20" i="71"/>
  <c r="B20" i="70"/>
  <c r="B20" i="69"/>
  <c r="M20" i="74"/>
  <c r="N20" i="74" s="1"/>
  <c r="M20" i="73"/>
  <c r="N20" i="73"/>
  <c r="O20" i="73" s="1"/>
  <c r="K21" i="71"/>
  <c r="L21" i="71"/>
  <c r="M20" i="70"/>
  <c r="N20" i="70" s="1"/>
  <c r="O20" i="70" s="1"/>
  <c r="B102" i="69"/>
  <c r="K21" i="73"/>
  <c r="L21" i="73"/>
  <c r="M21" i="71"/>
  <c r="N21" i="71" s="1"/>
  <c r="K21" i="70"/>
  <c r="L21" i="70"/>
  <c r="B21" i="74"/>
  <c r="B21" i="73"/>
  <c r="B21" i="71"/>
  <c r="B21" i="70"/>
  <c r="B21" i="69"/>
  <c r="M21" i="73"/>
  <c r="N21" i="73"/>
  <c r="O21" i="73" s="1"/>
  <c r="K22" i="71"/>
  <c r="L22" i="71" s="1"/>
  <c r="M21" i="70"/>
  <c r="N21" i="70" s="1"/>
  <c r="O21" i="70" s="1"/>
  <c r="B103" i="69"/>
  <c r="M22" i="71"/>
  <c r="N22" i="71" s="1"/>
  <c r="O22" i="71" s="1"/>
  <c r="K23" i="70"/>
  <c r="L23" i="70"/>
  <c r="M22" i="70"/>
  <c r="N22" i="70" s="1"/>
  <c r="K22" i="70"/>
  <c r="L22" i="70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O24" i="70" s="1"/>
  <c r="B105" i="69"/>
  <c r="B24" i="71"/>
  <c r="B24" i="70"/>
  <c r="B24" i="69"/>
  <c r="B106" i="69"/>
  <c r="B25" i="70"/>
  <c r="O24" i="69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O20" i="55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I12" i="57"/>
  <c r="I13" i="57" s="1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O22" i="41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3"/>
  <c r="O17" i="82"/>
  <c r="P99" i="79"/>
  <c r="P99" i="75"/>
  <c r="O20" i="63"/>
  <c r="O23" i="44"/>
  <c r="O27" i="28"/>
  <c r="B25" i="22"/>
  <c r="O24" i="18"/>
  <c r="O17" i="85"/>
  <c r="O33" i="79"/>
  <c r="C45" i="13"/>
  <c r="C46" i="13"/>
  <c r="C47" i="13"/>
  <c r="C48" i="13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D18" i="33"/>
  <c r="I12" i="91"/>
  <c r="I13" i="91" s="1"/>
  <c r="I12" i="74"/>
  <c r="I13" i="74"/>
  <c r="I12" i="87"/>
  <c r="I13" i="87" s="1"/>
  <c r="I12" i="42"/>
  <c r="I13" i="42"/>
  <c r="I12" i="24"/>
  <c r="I13" i="24" s="1"/>
  <c r="I12" i="44"/>
  <c r="I13" i="44" s="1"/>
  <c r="I12" i="33"/>
  <c r="I10" i="33"/>
  <c r="D94" i="33" s="1"/>
  <c r="I10" i="18"/>
  <c r="I10" i="89"/>
  <c r="I10" i="23"/>
  <c r="D93" i="23" s="1"/>
  <c r="I10" i="13"/>
  <c r="O56" i="25"/>
  <c r="O56" i="67"/>
  <c r="O40" i="69"/>
  <c r="O51" i="55"/>
  <c r="O39" i="33"/>
  <c r="F89" i="1"/>
  <c r="F91" i="1"/>
  <c r="F92" i="1" s="1"/>
  <c r="F93" i="1" s="1"/>
  <c r="I12" i="26"/>
  <c r="I13" i="26" s="1"/>
  <c r="I12" i="60"/>
  <c r="I13" i="60" s="1"/>
  <c r="I12" i="54"/>
  <c r="I13" i="54" s="1"/>
  <c r="I12" i="43"/>
  <c r="I13" i="43" s="1"/>
  <c r="I12" i="20"/>
  <c r="I13" i="20" s="1"/>
  <c r="I12" i="75"/>
  <c r="I13" i="75" s="1"/>
  <c r="I12" i="59"/>
  <c r="I12" i="29"/>
  <c r="I13" i="29" s="1"/>
  <c r="I12" i="66"/>
  <c r="I13" i="66" s="1"/>
  <c r="I12" i="32"/>
  <c r="I13" i="32" s="1"/>
  <c r="I12" i="73"/>
  <c r="I13" i="73" s="1"/>
  <c r="I12" i="90"/>
  <c r="I13" i="90" s="1"/>
  <c r="I12" i="89"/>
  <c r="I13" i="89" s="1"/>
  <c r="I12" i="88"/>
  <c r="I13" i="88" s="1"/>
  <c r="I12" i="41"/>
  <c r="I13" i="41" s="1"/>
  <c r="I12" i="17"/>
  <c r="I13" i="17" s="1"/>
  <c r="I12" i="18"/>
  <c r="I13" i="18" s="1"/>
  <c r="I12" i="34"/>
  <c r="I13" i="34" s="1"/>
  <c r="I12" i="70"/>
  <c r="I13" i="70" s="1"/>
  <c r="I12" i="79"/>
  <c r="I13" i="79" s="1"/>
  <c r="I12" i="83"/>
  <c r="I13" i="83" s="1"/>
  <c r="I12" i="84"/>
  <c r="I13" i="84" s="1"/>
  <c r="E17" i="84" s="1"/>
  <c r="B20" i="84" s="1"/>
  <c r="I12" i="13"/>
  <c r="I12" i="19"/>
  <c r="I13" i="19" s="1"/>
  <c r="I12" i="67"/>
  <c r="I13" i="67" s="1"/>
  <c r="I12" i="72"/>
  <c r="I13" i="72" s="1"/>
  <c r="I12" i="53"/>
  <c r="I13" i="53" s="1"/>
  <c r="I12" i="45"/>
  <c r="I13" i="45" s="1"/>
  <c r="I12" i="28"/>
  <c r="I13" i="28" s="1"/>
  <c r="I12" i="62"/>
  <c r="I13" i="62" s="1"/>
  <c r="I12" i="56"/>
  <c r="I12" i="21"/>
  <c r="I13" i="21" s="1"/>
  <c r="I12" i="25"/>
  <c r="I12" i="69"/>
  <c r="I13" i="69" s="1"/>
  <c r="I12" i="80"/>
  <c r="I13" i="80"/>
  <c r="I12" i="58"/>
  <c r="I12" i="65"/>
  <c r="I12" i="82"/>
  <c r="I13" i="82"/>
  <c r="I12" i="64"/>
  <c r="I13" i="64" s="1"/>
  <c r="I12" i="78"/>
  <c r="I13" i="78" s="1"/>
  <c r="I12" i="86"/>
  <c r="I13" i="86" s="1"/>
  <c r="I12" i="30"/>
  <c r="I13" i="30" s="1"/>
  <c r="I12" i="61"/>
  <c r="I13" i="61" s="1"/>
  <c r="I12" i="77"/>
  <c r="I13" i="77" s="1"/>
  <c r="I12" i="46"/>
  <c r="I13" i="46" s="1"/>
  <c r="I12" i="23"/>
  <c r="I13" i="23" s="1"/>
  <c r="I12" i="31"/>
  <c r="I13" i="31" s="1"/>
  <c r="I12" i="22"/>
  <c r="I12" i="81"/>
  <c r="I13" i="81" s="1"/>
  <c r="I12" i="85"/>
  <c r="I13" i="85" s="1"/>
  <c r="I12" i="92"/>
  <c r="I13" i="92" s="1"/>
  <c r="I12" i="39"/>
  <c r="I13" i="39" s="1"/>
  <c r="I12" i="63"/>
  <c r="I13" i="63" s="1"/>
  <c r="I12" i="76"/>
  <c r="I13" i="76" s="1"/>
  <c r="I12" i="35"/>
  <c r="I13" i="35" s="1"/>
  <c r="I12" i="71"/>
  <c r="I13" i="71" s="1"/>
  <c r="I12" i="55"/>
  <c r="I12" i="3"/>
  <c r="I12" i="27"/>
  <c r="I13" i="27" s="1"/>
  <c r="I10" i="83"/>
  <c r="I10" i="78"/>
  <c r="D93" i="78" s="1"/>
  <c r="I10" i="85"/>
  <c r="D94" i="85" s="1"/>
  <c r="I10" i="61"/>
  <c r="N6" i="61" s="1"/>
  <c r="I10" i="46"/>
  <c r="D94" i="46" s="1"/>
  <c r="I10" i="90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56"/>
  <c r="D92" i="56" s="1"/>
  <c r="B105" i="56" s="1"/>
  <c r="A2" i="1"/>
  <c r="A2" i="2" s="1"/>
  <c r="I13" i="36"/>
  <c r="I10" i="74"/>
  <c r="I10" i="35"/>
  <c r="D93" i="35" s="1"/>
  <c r="C99" i="35" s="1"/>
  <c r="I10" i="17"/>
  <c r="D94" i="17" s="1"/>
  <c r="I10" i="73"/>
  <c r="N6" i="73" s="1"/>
  <c r="O71" i="33"/>
  <c r="C55" i="1"/>
  <c r="C39" i="1"/>
  <c r="C8" i="1"/>
  <c r="C56" i="1"/>
  <c r="C62" i="1"/>
  <c r="C79" i="1"/>
  <c r="C76" i="1"/>
  <c r="B104" i="45"/>
  <c r="O24" i="46"/>
  <c r="O48" i="67"/>
  <c r="E17" i="26"/>
  <c r="F17" i="26" s="1"/>
  <c r="O29" i="65"/>
  <c r="O37" i="82"/>
  <c r="O62" i="83"/>
  <c r="O56" i="73"/>
  <c r="O30" i="74"/>
  <c r="O52" i="82"/>
  <c r="O33" i="67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E21" i="35"/>
  <c r="F21" i="35" s="1"/>
  <c r="I25" i="20"/>
  <c r="I22" i="58"/>
  <c r="I19" i="79"/>
  <c r="B26" i="19"/>
  <c r="B22" i="62"/>
  <c r="O33" i="25"/>
  <c r="O52" i="39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3" i="3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O64" i="96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18" i="94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O72" i="93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O33" i="92"/>
  <c r="B18" i="91"/>
  <c r="O67" i="89"/>
  <c r="O17" i="88"/>
  <c r="B18" i="88"/>
  <c r="O17" i="87"/>
  <c r="O62" i="86"/>
  <c r="O18" i="85"/>
  <c r="O18" i="83"/>
  <c r="O68" i="83"/>
  <c r="O70" i="83"/>
  <c r="O32" i="82"/>
  <c r="B19" i="82"/>
  <c r="P99" i="81"/>
  <c r="O69" i="81"/>
  <c r="O18" i="80"/>
  <c r="B19" i="80"/>
  <c r="P100" i="79"/>
  <c r="P100" i="78"/>
  <c r="P100" i="77"/>
  <c r="B20" i="77"/>
  <c r="P100" i="75"/>
  <c r="O66" i="75"/>
  <c r="B105" i="74"/>
  <c r="O50" i="73"/>
  <c r="O53" i="72"/>
  <c r="O55" i="71"/>
  <c r="O37" i="71"/>
  <c r="O58" i="71"/>
  <c r="O46" i="69"/>
  <c r="O42" i="67"/>
  <c r="O46" i="67"/>
  <c r="O66" i="67"/>
  <c r="O59" i="67"/>
  <c r="B102" i="66"/>
  <c r="B21" i="66"/>
  <c r="B21" i="65"/>
  <c r="B103" i="64"/>
  <c r="O31" i="64"/>
  <c r="O27" i="60"/>
  <c r="O64" i="60"/>
  <c r="B103" i="61"/>
  <c r="O61" i="61"/>
  <c r="B104" i="58"/>
  <c r="B23" i="58"/>
  <c r="B23" i="57"/>
  <c r="B23" i="55"/>
  <c r="O59" i="53"/>
  <c r="P102" i="46"/>
  <c r="P103" i="46"/>
  <c r="O52" i="46"/>
  <c r="B23" i="46"/>
  <c r="B24" i="45"/>
  <c r="O67" i="41"/>
  <c r="B106" i="39"/>
  <c r="O62" i="34"/>
  <c r="O35" i="31"/>
  <c r="B27" i="31"/>
  <c r="O45" i="29"/>
  <c r="B29" i="28"/>
  <c r="B27" i="24"/>
  <c r="B26" i="20"/>
  <c r="O60" i="18"/>
  <c r="B26" i="18"/>
  <c r="P106" i="3"/>
  <c r="O25" i="3"/>
  <c r="B100" i="80"/>
  <c r="B100" i="81"/>
  <c r="J99" i="85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8" i="33"/>
  <c r="I13" i="56"/>
  <c r="I13" i="65"/>
  <c r="I13" i="25"/>
  <c r="O53" i="25"/>
  <c r="D93" i="90"/>
  <c r="O38" i="24"/>
  <c r="O35" i="25"/>
  <c r="O60" i="33"/>
  <c r="O56" i="33"/>
  <c r="O50" i="33"/>
  <c r="O64" i="35"/>
  <c r="B106" i="43"/>
  <c r="O35" i="28"/>
  <c r="O36" i="33"/>
  <c r="O36" i="35"/>
  <c r="O41" i="55"/>
  <c r="I10" i="28"/>
  <c r="D94" i="28" s="1"/>
  <c r="I10" i="75"/>
  <c r="D94" i="75" s="1"/>
  <c r="O55" i="70"/>
  <c r="O63" i="70"/>
  <c r="O35" i="72"/>
  <c r="I12" i="96"/>
  <c r="I13" i="96" s="1"/>
  <c r="I12" i="94"/>
  <c r="I12" i="95"/>
  <c r="I13" i="95" s="1"/>
  <c r="O29" i="77"/>
  <c r="P100" i="82"/>
  <c r="I13" i="55"/>
  <c r="I13" i="22"/>
  <c r="E17" i="25"/>
  <c r="F17" i="25" s="1"/>
  <c r="D18" i="13"/>
  <c r="B104" i="54"/>
  <c r="G17" i="13"/>
  <c r="I13" i="13"/>
  <c r="H17" i="13" s="1"/>
  <c r="F48" i="1"/>
  <c r="F52" i="1" s="1"/>
  <c r="D94" i="89"/>
  <c r="O62" i="17"/>
  <c r="O31" i="25"/>
  <c r="O20" i="25"/>
  <c r="O46" i="33"/>
  <c r="O64" i="13"/>
  <c r="O55" i="21"/>
  <c r="O49" i="25"/>
  <c r="O68" i="33"/>
  <c r="O26" i="33"/>
  <c r="O46" i="26"/>
  <c r="O22" i="33"/>
  <c r="O20" i="33"/>
  <c r="O41" i="45"/>
  <c r="O31" i="55"/>
  <c r="O69" i="67"/>
  <c r="O29" i="79"/>
  <c r="O55" i="74"/>
  <c r="O24" i="80"/>
  <c r="P99" i="91"/>
  <c r="B100" i="85"/>
  <c r="B106" i="41"/>
  <c r="E93" i="36"/>
  <c r="I13" i="68"/>
  <c r="C99" i="90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3" i="59"/>
  <c r="D94" i="78"/>
  <c r="O20" i="26"/>
  <c r="O42" i="33"/>
  <c r="O41" i="70"/>
  <c r="O41" i="79"/>
  <c r="O65" i="74"/>
  <c r="O55" i="75"/>
  <c r="O71" i="72"/>
  <c r="O41" i="77"/>
  <c r="O36" i="81"/>
  <c r="O48" i="83"/>
  <c r="O56" i="81"/>
  <c r="C99" i="78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3" i="58"/>
  <c r="I13" i="94"/>
  <c r="O33" i="2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E18" i="33"/>
  <c r="F18" i="33" s="1"/>
  <c r="O39" i="22"/>
  <c r="O50" i="29"/>
  <c r="O48" i="3"/>
  <c r="C73" i="1"/>
  <c r="C77" i="1"/>
  <c r="C10" i="1"/>
  <c r="C59" i="1"/>
  <c r="C22" i="1"/>
  <c r="C82" i="1"/>
  <c r="C14" i="1"/>
  <c r="C28" i="1"/>
  <c r="O69" i="21"/>
  <c r="O51" i="21"/>
  <c r="O60" i="25"/>
  <c r="O23" i="26"/>
  <c r="O62" i="33"/>
  <c r="O58" i="33"/>
  <c r="O48" i="35"/>
  <c r="O62" i="44"/>
  <c r="O23" i="25"/>
  <c r="O57" i="72"/>
  <c r="O35" i="45"/>
  <c r="O38" i="67"/>
  <c r="O61" i="67"/>
  <c r="O63" i="64"/>
  <c r="O42" i="83"/>
  <c r="O63" i="88"/>
  <c r="O19" i="89"/>
  <c r="C99" i="96"/>
  <c r="B101" i="85"/>
  <c r="D94" i="20"/>
  <c r="E18" i="13"/>
  <c r="F18" i="13" s="1"/>
  <c r="G18" i="13" s="1"/>
  <c r="B18" i="13"/>
  <c r="I13" i="3"/>
  <c r="B109" i="30"/>
  <c r="G17" i="33"/>
  <c r="I13" i="33"/>
  <c r="H17" i="33" s="1"/>
  <c r="O55" i="31"/>
  <c r="O30" i="33"/>
  <c r="O44" i="25"/>
  <c r="O43" i="35"/>
  <c r="C50" i="1"/>
  <c r="C80" i="1"/>
  <c r="C61" i="1"/>
  <c r="O28" i="17"/>
  <c r="O59" i="25"/>
  <c r="O35" i="33"/>
  <c r="O24" i="33"/>
  <c r="O63" i="44"/>
  <c r="O56" i="39"/>
  <c r="O66" i="62"/>
  <c r="O47" i="64"/>
  <c r="O34" i="67"/>
  <c r="O67" i="70"/>
  <c r="O32" i="77"/>
  <c r="O69" i="78"/>
  <c r="O28" i="83"/>
  <c r="O21" i="86"/>
  <c r="O72" i="87"/>
  <c r="O39" i="88"/>
  <c r="B102" i="65"/>
  <c r="D19" i="13"/>
  <c r="E19" i="13" s="1"/>
  <c r="B104" i="61"/>
  <c r="B106" i="42"/>
  <c r="B108" i="31"/>
  <c r="B19" i="13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/>
  <c r="B18" i="90"/>
  <c r="O17" i="90"/>
  <c r="O19" i="90"/>
  <c r="O17" i="89"/>
  <c r="B19" i="84"/>
  <c r="D13" i="66"/>
  <c r="I14" i="66" s="1"/>
  <c r="D13" i="76"/>
  <c r="I14" i="76" s="1"/>
  <c r="D13" i="86"/>
  <c r="I14" i="86" s="1"/>
  <c r="D13" i="31"/>
  <c r="I14" i="31" s="1"/>
  <c r="D13" i="21"/>
  <c r="I14" i="21" s="1"/>
  <c r="D13" i="35"/>
  <c r="D13" i="94"/>
  <c r="I14" i="94" s="1"/>
  <c r="D13" i="58"/>
  <c r="I14" i="58" s="1"/>
  <c r="D13" i="65"/>
  <c r="I14" i="65" s="1"/>
  <c r="D13" i="92"/>
  <c r="I14" i="92" s="1"/>
  <c r="D13" i="73"/>
  <c r="I14" i="73" s="1"/>
  <c r="D13" i="27"/>
  <c r="I14" i="27" s="1"/>
  <c r="D13" i="3"/>
  <c r="I14" i="3" s="1"/>
  <c r="D13" i="18"/>
  <c r="I14" i="18" s="1"/>
  <c r="D13" i="13"/>
  <c r="D13" i="55"/>
  <c r="I14" i="55" s="1"/>
  <c r="D13" i="42"/>
  <c r="I14" i="42" s="1"/>
  <c r="D13" i="20"/>
  <c r="I14" i="20" s="1"/>
  <c r="D13" i="67"/>
  <c r="I14" i="67" s="1"/>
  <c r="D23" i="67" s="1"/>
  <c r="B23" i="67" s="1"/>
  <c r="D13" i="26"/>
  <c r="D13" i="34"/>
  <c r="I14" i="34" s="1"/>
  <c r="D13" i="74"/>
  <c r="I14" i="74" s="1"/>
  <c r="D13" i="75"/>
  <c r="I14" i="75" s="1"/>
  <c r="D13" i="90"/>
  <c r="I14" i="90" s="1"/>
  <c r="D13" i="95"/>
  <c r="I14" i="95" s="1"/>
  <c r="D13" i="63"/>
  <c r="I14" i="63" s="1"/>
  <c r="D13" i="61"/>
  <c r="I14" i="61" s="1"/>
  <c r="D13" i="19"/>
  <c r="I14" i="19" s="1"/>
  <c r="D13" i="81"/>
  <c r="I14" i="81" s="1"/>
  <c r="D13" i="70"/>
  <c r="I14" i="70" s="1"/>
  <c r="D13" i="44"/>
  <c r="I14" i="44"/>
  <c r="D13" i="68"/>
  <c r="I14" i="68" s="1"/>
  <c r="D13" i="85"/>
  <c r="I14" i="85" s="1"/>
  <c r="D13" i="69"/>
  <c r="I14" i="69" s="1"/>
  <c r="D13" i="22"/>
  <c r="I14" i="22" s="1"/>
  <c r="D13" i="80"/>
  <c r="I14" i="80" s="1"/>
  <c r="D13" i="39"/>
  <c r="I14" i="39" s="1"/>
  <c r="D13" i="54"/>
  <c r="I14" i="54" s="1"/>
  <c r="D13" i="84"/>
  <c r="I14" i="84" s="1"/>
  <c r="O33" i="13"/>
  <c r="O44" i="17"/>
  <c r="I12" i="93"/>
  <c r="O51" i="74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I13" i="93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D13" i="87"/>
  <c r="I14" i="87" s="1"/>
  <c r="D13" i="91"/>
  <c r="I14" i="91" s="1"/>
  <c r="D13" i="89"/>
  <c r="I14" i="89" s="1"/>
  <c r="D13" i="72"/>
  <c r="I14" i="72" s="1"/>
  <c r="D13" i="17"/>
  <c r="I14" i="17" s="1"/>
  <c r="D13" i="71"/>
  <c r="I14" i="71" s="1"/>
  <c r="D13" i="33"/>
  <c r="D13" i="46"/>
  <c r="I14" i="46" s="1"/>
  <c r="D13" i="93"/>
  <c r="I14" i="93" s="1"/>
  <c r="D13" i="25"/>
  <c r="D13" i="82"/>
  <c r="I14" i="82" s="1"/>
  <c r="D13" i="62"/>
  <c r="I14" i="62" s="1"/>
  <c r="D13" i="79"/>
  <c r="I14" i="79" s="1"/>
  <c r="D13" i="53"/>
  <c r="I14" i="53" s="1"/>
  <c r="D13" i="96"/>
  <c r="I14" i="96" s="1"/>
  <c r="D13" i="88"/>
  <c r="I14" i="88" s="1"/>
  <c r="D13" i="23"/>
  <c r="I14" i="23" s="1"/>
  <c r="E29" i="23" s="1"/>
  <c r="D13" i="32"/>
  <c r="I14" i="32" s="1"/>
  <c r="D13" i="28"/>
  <c r="I14" i="28" s="1"/>
  <c r="D13" i="24"/>
  <c r="I14" i="24" s="1"/>
  <c r="D13" i="45"/>
  <c r="I14" i="45" s="1"/>
  <c r="D13" i="64"/>
  <c r="I14" i="64" s="1"/>
  <c r="D13" i="41"/>
  <c r="I14" i="41" s="1"/>
  <c r="D13" i="78"/>
  <c r="I14" i="78" s="1"/>
  <c r="D13" i="59"/>
  <c r="I14" i="59"/>
  <c r="D13" i="77"/>
  <c r="I14" i="77" s="1"/>
  <c r="D13" i="29"/>
  <c r="I14" i="29" s="1"/>
  <c r="D13" i="43"/>
  <c r="I14" i="43" s="1"/>
  <c r="D13" i="57"/>
  <c r="I14" i="57"/>
  <c r="B100" i="92"/>
  <c r="G17" i="25"/>
  <c r="D18" i="25"/>
  <c r="P99" i="67"/>
  <c r="O17" i="70"/>
  <c r="P100" i="3"/>
  <c r="O23" i="70"/>
  <c r="O22" i="70"/>
  <c r="O21" i="71"/>
  <c r="O20" i="74"/>
  <c r="O21" i="74"/>
  <c r="O23" i="71"/>
  <c r="O18" i="73"/>
  <c r="O53" i="21"/>
  <c r="P103" i="24"/>
  <c r="O20" i="28"/>
  <c r="P103" i="29"/>
  <c r="O21" i="29"/>
  <c r="P102" i="31"/>
  <c r="O18" i="18"/>
  <c r="P101" i="34"/>
  <c r="O20" i="21"/>
  <c r="O18" i="55"/>
  <c r="O23" i="27"/>
  <c r="O20" i="42"/>
  <c r="O22" i="31"/>
  <c r="O24" i="29"/>
  <c r="P104" i="32"/>
  <c r="O22" i="67"/>
  <c r="P103" i="19"/>
  <c r="P103" i="20"/>
  <c r="P100" i="58"/>
  <c r="P99" i="62"/>
  <c r="O17" i="65"/>
  <c r="O21" i="39"/>
  <c r="O21" i="44"/>
  <c r="P100" i="55"/>
  <c r="P99" i="61"/>
  <c r="O21" i="69"/>
  <c r="O23" i="3"/>
  <c r="O20" i="69"/>
  <c r="P104" i="17"/>
  <c r="O24" i="31"/>
  <c r="O22" i="44"/>
  <c r="O21" i="45"/>
  <c r="P101" i="61"/>
  <c r="O19" i="64"/>
  <c r="O18" i="65"/>
  <c r="O18" i="66"/>
  <c r="O17" i="79"/>
  <c r="O25" i="29"/>
  <c r="O24" i="34"/>
  <c r="P103" i="41"/>
  <c r="P105" i="32"/>
  <c r="P103" i="43"/>
  <c r="O20" i="61"/>
  <c r="P100" i="64"/>
  <c r="P99" i="68"/>
  <c r="O17" i="78"/>
  <c r="O23" i="21"/>
  <c r="O25" i="27"/>
  <c r="P102" i="45"/>
  <c r="O20" i="54"/>
  <c r="P99" i="66"/>
  <c r="P100" i="83"/>
  <c r="O24" i="19"/>
  <c r="O24" i="21"/>
  <c r="O26" i="27"/>
  <c r="P107" i="29"/>
  <c r="P106" i="31"/>
  <c r="P106" i="34"/>
  <c r="P105" i="3"/>
  <c r="P104" i="39"/>
  <c r="P104" i="42"/>
  <c r="O21" i="46"/>
  <c r="P102" i="54"/>
  <c r="O21" i="57"/>
  <c r="P101" i="64"/>
  <c r="O19" i="67"/>
  <c r="O26" i="69"/>
  <c r="O18" i="77"/>
  <c r="P99" i="85"/>
  <c r="O21" i="53"/>
  <c r="O20" i="59"/>
  <c r="O20" i="60"/>
  <c r="P100" i="67"/>
  <c r="P106" i="18"/>
  <c r="P107" i="34"/>
  <c r="O22" i="55"/>
  <c r="O22" i="57"/>
  <c r="O21" i="59"/>
  <c r="O21" i="63"/>
  <c r="O20" i="66"/>
  <c r="P105" i="44"/>
  <c r="O21" i="60"/>
  <c r="O19" i="79"/>
  <c r="O25" i="18"/>
  <c r="O25" i="21"/>
  <c r="P106" i="22"/>
  <c r="P108" i="29"/>
  <c r="O26" i="31"/>
  <c r="P105" i="39"/>
  <c r="O24" i="44"/>
  <c r="P103" i="53"/>
  <c r="P103" i="57"/>
  <c r="P102" i="59"/>
  <c r="P102" i="63"/>
  <c r="P101" i="65"/>
  <c r="O20" i="67"/>
  <c r="P101" i="67"/>
  <c r="P105" i="73"/>
  <c r="O66" i="96"/>
  <c r="P108" i="69"/>
  <c r="P107" i="71"/>
  <c r="O55" i="94"/>
  <c r="O19" i="76"/>
  <c r="B18" i="25"/>
  <c r="E18" i="25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F18" i="25"/>
  <c r="D19" i="25" s="1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G18" i="25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H17" i="25"/>
  <c r="I17" i="25" s="1"/>
  <c r="O61" i="27"/>
  <c r="O41" i="31"/>
  <c r="O71" i="20"/>
  <c r="O47" i="21"/>
  <c r="O45" i="21"/>
  <c r="O27" i="44"/>
  <c r="O66" i="46"/>
  <c r="O59" i="59"/>
  <c r="O55" i="64"/>
  <c r="O59" i="64"/>
  <c r="O61" i="64"/>
  <c r="O22" i="65"/>
  <c r="O39" i="55"/>
  <c r="O29" i="55"/>
  <c r="O55" i="44"/>
  <c r="O70" i="64"/>
  <c r="O65" i="67"/>
  <c r="O33" i="71"/>
  <c r="O36" i="77"/>
  <c r="O64" i="89"/>
  <c r="O47" i="90"/>
  <c r="O69" i="79"/>
  <c r="O56" i="80"/>
  <c r="O58" i="80"/>
  <c r="O62" i="80"/>
  <c r="O40" i="83"/>
  <c r="O52" i="83"/>
  <c r="O24" i="85"/>
  <c r="O58" i="85"/>
  <c r="O62" i="67"/>
  <c r="O67" i="71"/>
  <c r="O69" i="71"/>
  <c r="O35" i="74"/>
  <c r="O41" i="74"/>
  <c r="O47" i="74"/>
  <c r="O49" i="74"/>
  <c r="O23" i="78"/>
  <c r="O37" i="79"/>
  <c r="O43" i="79"/>
  <c r="O70" i="86"/>
  <c r="O19" i="92"/>
  <c r="O29" i="92"/>
  <c r="O53" i="92"/>
  <c r="O45" i="95"/>
  <c r="O69" i="95"/>
  <c r="O17" i="96"/>
  <c r="O28" i="96"/>
  <c r="O30" i="96"/>
  <c r="O20" i="96"/>
  <c r="O31" i="95"/>
  <c r="O61" i="95"/>
  <c r="O55" i="95"/>
  <c r="O21" i="94"/>
  <c r="B18" i="93"/>
  <c r="O64" i="93"/>
  <c r="O27" i="92"/>
  <c r="O59" i="92"/>
  <c r="O64" i="92"/>
  <c r="P99" i="92"/>
  <c r="O25" i="91"/>
  <c r="O33" i="90"/>
  <c r="P99" i="90"/>
  <c r="P99" i="89"/>
  <c r="O23" i="88"/>
  <c r="O19" i="88"/>
  <c r="P99" i="88"/>
  <c r="O23" i="87"/>
  <c r="P99" i="86"/>
  <c r="P100" i="85"/>
  <c r="O68" i="85"/>
  <c r="O46" i="85"/>
  <c r="B101" i="83"/>
  <c r="O24" i="83"/>
  <c r="O47" i="83"/>
  <c r="O66" i="83"/>
  <c r="O20" i="83"/>
  <c r="B20" i="83"/>
  <c r="B101" i="82"/>
  <c r="O34" i="82"/>
  <c r="O38" i="82"/>
  <c r="O68" i="82"/>
  <c r="O26" i="82"/>
  <c r="O70" i="82"/>
  <c r="B20" i="82"/>
  <c r="O51" i="81"/>
  <c r="P100" i="80"/>
  <c r="O60" i="80"/>
  <c r="O22" i="80"/>
  <c r="O28" i="80"/>
  <c r="O42" i="80"/>
  <c r="O44" i="80"/>
  <c r="O48" i="80"/>
  <c r="O35" i="80"/>
  <c r="B102" i="79"/>
  <c r="O49" i="79"/>
  <c r="O65" i="79"/>
  <c r="O35" i="79"/>
  <c r="O53" i="79"/>
  <c r="O59" i="79"/>
  <c r="O23" i="79"/>
  <c r="O47" i="79"/>
  <c r="N6" i="78"/>
  <c r="O61" i="78"/>
  <c r="O35" i="77"/>
  <c r="O63" i="77"/>
  <c r="O49" i="77"/>
  <c r="B21" i="75"/>
  <c r="B106" i="74"/>
  <c r="O39" i="74"/>
  <c r="O53" i="74"/>
  <c r="O52" i="74"/>
  <c r="O37" i="74"/>
  <c r="O69" i="74"/>
  <c r="O46" i="73"/>
  <c r="B105" i="72"/>
  <c r="O62" i="72"/>
  <c r="O29" i="71"/>
  <c r="O31" i="71"/>
  <c r="O63" i="71"/>
  <c r="O65" i="71"/>
  <c r="O35" i="70"/>
  <c r="O37" i="70"/>
  <c r="O43" i="70"/>
  <c r="O57" i="70"/>
  <c r="O69" i="70"/>
  <c r="O61" i="70"/>
  <c r="O65" i="70"/>
  <c r="O45" i="70"/>
  <c r="O56" i="69"/>
  <c r="O29" i="69"/>
  <c r="O70" i="69"/>
  <c r="O44" i="68"/>
  <c r="B22" i="68"/>
  <c r="B103" i="67"/>
  <c r="O24" i="67"/>
  <c r="O70" i="67"/>
  <c r="O60" i="67"/>
  <c r="O27" i="67"/>
  <c r="O44" i="67"/>
  <c r="O45" i="66"/>
  <c r="B22" i="66"/>
  <c r="O53" i="65"/>
  <c r="O48" i="64"/>
  <c r="O29" i="64"/>
  <c r="O43" i="64"/>
  <c r="B104" i="60"/>
  <c r="B23" i="60"/>
  <c r="O32" i="62"/>
  <c r="O56" i="62"/>
  <c r="B23" i="62"/>
  <c r="B104" i="63"/>
  <c r="O68" i="63"/>
  <c r="B23" i="63"/>
  <c r="O57" i="61"/>
  <c r="O36" i="59"/>
  <c r="B105" i="58"/>
  <c r="D25" i="58"/>
  <c r="B25" i="58" s="1"/>
  <c r="E25" i="58"/>
  <c r="B24" i="58"/>
  <c r="O37" i="57"/>
  <c r="O71" i="57"/>
  <c r="O53" i="55"/>
  <c r="O43" i="55"/>
  <c r="O37" i="55"/>
  <c r="O35" i="55"/>
  <c r="O27" i="55"/>
  <c r="O63" i="55"/>
  <c r="O57" i="55"/>
  <c r="O47" i="55"/>
  <c r="O33" i="55"/>
  <c r="O59" i="55"/>
  <c r="O55" i="46"/>
  <c r="O44" i="46"/>
  <c r="O29" i="45"/>
  <c r="O69" i="45"/>
  <c r="B26" i="44"/>
  <c r="O48" i="43"/>
  <c r="O60" i="43"/>
  <c r="B107" i="39"/>
  <c r="O28" i="39"/>
  <c r="B26" i="39"/>
  <c r="O50" i="34"/>
  <c r="B28" i="34"/>
  <c r="B109" i="32"/>
  <c r="O39" i="31"/>
  <c r="O62" i="29"/>
  <c r="B110" i="27"/>
  <c r="O41" i="27"/>
  <c r="B28" i="24"/>
  <c r="O44" i="23"/>
  <c r="O64" i="23"/>
  <c r="P107" i="22"/>
  <c r="O31" i="21"/>
  <c r="O29" i="21"/>
  <c r="O65" i="21"/>
  <c r="O39" i="21"/>
  <c r="B27" i="21"/>
  <c r="B27" i="20"/>
  <c r="B108" i="19"/>
  <c r="O57" i="19"/>
  <c r="O48" i="17"/>
  <c r="O46" i="17"/>
  <c r="O36" i="17"/>
  <c r="O34" i="17"/>
  <c r="O44" i="3"/>
  <c r="D23" i="66"/>
  <c r="B23" i="66" s="1"/>
  <c r="E23" i="66"/>
  <c r="D25" i="55"/>
  <c r="F25" i="55" s="1"/>
  <c r="G25" i="55" s="1"/>
  <c r="E25" i="55"/>
  <c r="N6" i="46"/>
  <c r="E29" i="31"/>
  <c r="B18" i="96"/>
  <c r="O62" i="96"/>
  <c r="B18" i="95"/>
  <c r="B19" i="90"/>
  <c r="O65" i="90"/>
  <c r="D20" i="88"/>
  <c r="B20" i="88" s="1"/>
  <c r="B19" i="88"/>
  <c r="O64" i="87"/>
  <c r="O64" i="86"/>
  <c r="O72" i="84"/>
  <c r="N6" i="83"/>
  <c r="E21" i="82"/>
  <c r="O20" i="80"/>
  <c r="O54" i="80"/>
  <c r="D20" i="90"/>
  <c r="B20" i="90" s="1"/>
  <c r="E20" i="90"/>
  <c r="N6" i="89"/>
  <c r="D21" i="82"/>
  <c r="O100" i="36"/>
  <c r="E100" i="36"/>
  <c r="C100" i="36"/>
  <c r="N100" i="36"/>
  <c r="F100" i="36"/>
  <c r="D100" i="36"/>
  <c r="C76" i="2" l="1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F21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F25" i="58"/>
  <c r="G25" i="58" s="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3" i="82"/>
  <c r="C99" i="82" s="1"/>
  <c r="N5" i="82"/>
  <c r="D94" i="18"/>
  <c r="N6" i="18"/>
  <c r="N6" i="56"/>
  <c r="D94" i="35"/>
  <c r="I10" i="95"/>
  <c r="N6" i="95" s="1"/>
  <c r="D92" i="33"/>
  <c r="J96" i="33" s="1"/>
  <c r="E99" i="33" s="1"/>
  <c r="I10" i="55"/>
  <c r="I10" i="21"/>
  <c r="I10" i="27"/>
  <c r="I10" i="25"/>
  <c r="I10" i="30"/>
  <c r="I10" i="3"/>
  <c r="C148" i="90"/>
  <c r="C149" i="90" s="1"/>
  <c r="C150" i="90" s="1"/>
  <c r="C151" i="90" s="1"/>
  <c r="C152" i="90" s="1"/>
  <c r="C153" i="90" s="1"/>
  <c r="C154" i="90" s="1"/>
  <c r="D94" i="83"/>
  <c r="N5" i="83"/>
  <c r="N7" i="8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4" i="56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90"/>
  <c r="N6" i="90"/>
  <c r="D94" i="13"/>
  <c r="D93" i="13"/>
  <c r="C99" i="13" s="1"/>
  <c r="D93" i="89"/>
  <c r="N5" i="89"/>
  <c r="N7" i="89" s="1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I10" i="80"/>
  <c r="I10" i="29"/>
  <c r="I10" i="44"/>
  <c r="I10" i="31"/>
  <c r="I10" i="26"/>
  <c r="D93" i="26" s="1"/>
  <c r="I10" i="60"/>
  <c r="N6" i="60" s="1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N6" i="28"/>
  <c r="D92" i="13"/>
  <c r="J96" i="13" s="1"/>
  <c r="E99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N6" i="72" s="1"/>
  <c r="I10" i="81"/>
  <c r="I10" i="91"/>
  <c r="I10" i="69"/>
  <c r="N6" i="69" s="1"/>
  <c r="I10" i="67"/>
  <c r="I10" i="41"/>
  <c r="I10" i="92"/>
  <c r="D93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N5" i="85"/>
  <c r="N6" i="85"/>
  <c r="E19" i="94"/>
  <c r="O17" i="93"/>
  <c r="F20" i="90"/>
  <c r="H20" i="90" s="1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N6" i="67"/>
  <c r="E23" i="67"/>
  <c r="F23" i="67" s="1"/>
  <c r="O21" i="67"/>
  <c r="O22" i="64"/>
  <c r="E24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N5" i="55"/>
  <c r="H25" i="55"/>
  <c r="I25" i="55" s="1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D27" i="41"/>
  <c r="B27" i="41" s="1"/>
  <c r="O54" i="39"/>
  <c r="O37" i="39"/>
  <c r="O35" i="39"/>
  <c r="D29" i="31"/>
  <c r="F29" i="31" s="1"/>
  <c r="O28" i="29"/>
  <c r="N5" i="28"/>
  <c r="N7" i="28" s="1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C36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D20" i="91"/>
  <c r="F20" i="91" s="1"/>
  <c r="N5" i="23"/>
  <c r="D29" i="23"/>
  <c r="B29" i="23" s="1"/>
  <c r="E19" i="93"/>
  <c r="D19" i="94"/>
  <c r="B19" i="94" s="1"/>
  <c r="D20" i="86"/>
  <c r="B20" i="86" s="1"/>
  <c r="I19" i="86"/>
  <c r="C99" i="23"/>
  <c r="C100" i="23" s="1"/>
  <c r="C101" i="23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E20" i="88"/>
  <c r="F20" i="88" s="1"/>
  <c r="E20" i="91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N5" i="95"/>
  <c r="N6" i="92"/>
  <c r="D21" i="80"/>
  <c r="N6" i="31"/>
  <c r="E21" i="80"/>
  <c r="D92" i="44"/>
  <c r="B107" i="44" s="1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2" i="43"/>
  <c r="B107" i="43" s="1"/>
  <c r="D93" i="33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E20" i="86"/>
  <c r="F20" i="86" s="1"/>
  <c r="E21" i="86" s="1"/>
  <c r="N6" i="77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4" i="23"/>
  <c r="D94" i="82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N6" i="82"/>
  <c r="N6" i="43"/>
  <c r="N5" i="31"/>
  <c r="H18" i="13"/>
  <c r="D93" i="43"/>
  <c r="C99" i="43" s="1"/>
  <c r="D94" i="92"/>
  <c r="O49" i="65"/>
  <c r="O57" i="86"/>
  <c r="B20" i="91"/>
  <c r="E21" i="90"/>
  <c r="E21" i="84"/>
  <c r="G21" i="82"/>
  <c r="D22" i="82"/>
  <c r="B22" i="82" s="1"/>
  <c r="E22" i="82"/>
  <c r="D22" i="75"/>
  <c r="E22" i="75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E23" i="65"/>
  <c r="O45" i="44"/>
  <c r="O39" i="44"/>
  <c r="O47" i="62"/>
  <c r="O50" i="63"/>
  <c r="O54" i="63"/>
  <c r="O60" i="63"/>
  <c r="O21" i="84"/>
  <c r="B21" i="82"/>
  <c r="I20" i="82"/>
  <c r="E26" i="55"/>
  <c r="D26" i="58"/>
  <c r="F23" i="66"/>
  <c r="D23" i="65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D26" i="55"/>
  <c r="H23" i="66"/>
  <c r="F29" i="23"/>
  <c r="E26" i="58"/>
  <c r="I24" i="55"/>
  <c r="H25" i="58"/>
  <c r="O68" i="41"/>
  <c r="O66" i="41"/>
  <c r="O71" i="79"/>
  <c r="O62" i="89"/>
  <c r="O66" i="89"/>
  <c r="O46" i="92"/>
  <c r="E28" i="22"/>
  <c r="E29" i="34"/>
  <c r="E24" i="61"/>
  <c r="E30" i="27"/>
  <c r="D18" i="26"/>
  <c r="B18" i="26" s="1"/>
  <c r="G17" i="26"/>
  <c r="L17" i="26" s="1"/>
  <c r="E27" i="39"/>
  <c r="E21" i="85"/>
  <c r="E19" i="96"/>
  <c r="E21" i="81"/>
  <c r="E19" i="95"/>
  <c r="N5" i="18"/>
  <c r="N7" i="18" s="1"/>
  <c r="H21" i="82"/>
  <c r="I21" i="82" s="1"/>
  <c r="H17" i="26"/>
  <c r="O38" i="13"/>
  <c r="O67" i="21"/>
  <c r="O69" i="43"/>
  <c r="O72" i="54"/>
  <c r="O70" i="54"/>
  <c r="O68" i="54"/>
  <c r="O66" i="54"/>
  <c r="O49" i="55"/>
  <c r="O23" i="65"/>
  <c r="O44" i="71"/>
  <c r="O24" i="90"/>
  <c r="H21" i="35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N17" i="26"/>
  <c r="O17" i="26" s="1"/>
  <c r="N6" i="75"/>
  <c r="I17" i="13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D24" i="64"/>
  <c r="E31" i="28"/>
  <c r="D31" i="28"/>
  <c r="I30" i="28"/>
  <c r="E30" i="70"/>
  <c r="N5" i="45"/>
  <c r="D26" i="45"/>
  <c r="E26" i="45"/>
  <c r="D29" i="71"/>
  <c r="E23" i="68"/>
  <c r="D29" i="34"/>
  <c r="N5" i="34"/>
  <c r="D28" i="18"/>
  <c r="B28" i="18" s="1"/>
  <c r="I27" i="18"/>
  <c r="G29" i="23"/>
  <c r="E19" i="25"/>
  <c r="F19" i="25" s="1"/>
  <c r="H19" i="25" s="1"/>
  <c r="B19" i="25"/>
  <c r="E27" i="41"/>
  <c r="F27" i="41" s="1"/>
  <c r="E28" i="17"/>
  <c r="E30" i="69"/>
  <c r="D30" i="69"/>
  <c r="N5" i="69"/>
  <c r="N7" i="69" s="1"/>
  <c r="I25" i="58"/>
  <c r="E28" i="19"/>
  <c r="H18" i="25"/>
  <c r="I18" i="25" s="1"/>
  <c r="E22" i="77"/>
  <c r="D13" i="30"/>
  <c r="I14" i="30" s="1"/>
  <c r="D13" i="56"/>
  <c r="I14" i="56" s="1"/>
  <c r="D13" i="83"/>
  <c r="I14" i="83" s="1"/>
  <c r="D13" i="60"/>
  <c r="I14" i="60" s="1"/>
  <c r="C99" i="92"/>
  <c r="C100" i="92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D19" i="33"/>
  <c r="H18" i="33"/>
  <c r="G18" i="33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3" i="34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F19" i="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I17" i="33"/>
  <c r="E18" i="26"/>
  <c r="F18" i="26" s="1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I18" i="13"/>
  <c r="C100" i="43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N87" i="71" s="1"/>
  <c r="J92" i="68"/>
  <c r="N87" i="68" s="1"/>
  <c r="J92" i="8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N87" i="45"/>
  <c r="O87" i="45" s="1"/>
  <c r="M87" i="53"/>
  <c r="O87" i="53" s="1"/>
  <c r="J92" i="87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O87" i="26" s="1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M87" i="87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M87" i="94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81"/>
  <c r="L86" i="81"/>
  <c r="N87" i="81"/>
  <c r="M87" i="2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85"/>
  <c r="M87" i="85"/>
  <c r="N87" i="32"/>
  <c r="M87" i="32"/>
  <c r="L86" i="32"/>
  <c r="M87" i="78"/>
  <c r="O87" i="78" s="1"/>
  <c r="M87" i="31"/>
  <c r="N87" i="31"/>
  <c r="L86" i="76"/>
  <c r="M87" i="76"/>
  <c r="L86" i="45"/>
  <c r="M87" i="41"/>
  <c r="N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N5" i="90"/>
  <c r="I19" i="90"/>
  <c r="N5" i="96"/>
  <c r="N7" i="96" s="1"/>
  <c r="E20" i="87"/>
  <c r="D20" i="87"/>
  <c r="N6" i="22"/>
  <c r="N6" i="39"/>
  <c r="N5" i="66"/>
  <c r="I22" i="66"/>
  <c r="N5" i="75"/>
  <c r="N7" i="75" s="1"/>
  <c r="I21" i="75"/>
  <c r="N5" i="24"/>
  <c r="N6" i="30"/>
  <c r="I28" i="31"/>
  <c r="O87" i="18"/>
  <c r="O22" i="74"/>
  <c r="B19" i="92"/>
  <c r="F19" i="13"/>
  <c r="B22" i="35"/>
  <c r="E22" i="35"/>
  <c r="F22" i="35" s="1"/>
  <c r="G21" i="35"/>
  <c r="I21" i="35" s="1"/>
  <c r="D93" i="28"/>
  <c r="F20" i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00" i="95"/>
  <c r="P110" i="95"/>
  <c r="P122" i="95"/>
  <c r="P126" i="95"/>
  <c r="L86" i="13"/>
  <c r="M87" i="3"/>
  <c r="L86" i="53"/>
  <c r="L86" i="73"/>
  <c r="N87" i="73"/>
  <c r="O87" i="73" s="1"/>
  <c r="N87" i="80"/>
  <c r="L86" i="41"/>
  <c r="L86" i="26"/>
  <c r="L86" i="86"/>
  <c r="N87" i="76"/>
  <c r="M87" i="92"/>
  <c r="N87" i="58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35" i="36"/>
  <c r="F90" i="36"/>
  <c r="F61" i="36"/>
  <c r="C72" i="36"/>
  <c r="C83" i="36"/>
  <c r="C63" i="36"/>
  <c r="D52" i="36"/>
  <c r="C79" i="36"/>
  <c r="C82" i="36"/>
  <c r="D78" i="36"/>
  <c r="D26" i="36"/>
  <c r="D55" i="36"/>
  <c r="C60" i="36"/>
  <c r="D57" i="36"/>
  <c r="D61" i="36"/>
  <c r="C28" i="36"/>
  <c r="D33" i="36"/>
  <c r="C62" i="36"/>
  <c r="C89" i="36"/>
  <c r="C85" i="36"/>
  <c r="C50" i="36"/>
  <c r="C86" i="36"/>
  <c r="D85" i="36"/>
  <c r="D50" i="36"/>
  <c r="C43" i="36"/>
  <c r="D71" i="36"/>
  <c r="C71" i="36"/>
  <c r="D87" i="36"/>
  <c r="D23" i="36"/>
  <c r="D45" i="36"/>
  <c r="D18" i="36"/>
  <c r="F30" i="36"/>
  <c r="D29" i="36"/>
  <c r="D34" i="36"/>
  <c r="C75" i="36"/>
  <c r="F91" i="36"/>
  <c r="C49" i="36"/>
  <c r="C18" i="36"/>
  <c r="C91" i="36"/>
  <c r="F88" i="36"/>
  <c r="D37" i="36"/>
  <c r="F75" i="36"/>
  <c r="D89" i="36"/>
  <c r="D82" i="36"/>
  <c r="C68" i="36"/>
  <c r="D72" i="36"/>
  <c r="D60" i="36"/>
  <c r="D48" i="36"/>
  <c r="D76" i="36"/>
  <c r="D65" i="36"/>
  <c r="C73" i="36"/>
  <c r="D86" i="36"/>
  <c r="D53" i="36"/>
  <c r="C36" i="36"/>
  <c r="C30" i="36"/>
  <c r="C46" i="36"/>
  <c r="D38" i="36"/>
  <c r="D59" i="36"/>
  <c r="C51" i="36"/>
  <c r="F89" i="36"/>
  <c r="C74" i="36"/>
  <c r="D58" i="36"/>
  <c r="C40" i="36"/>
  <c r="C24" i="36"/>
  <c r="C19" i="36"/>
  <c r="C48" i="36"/>
  <c r="C81" i="36"/>
  <c r="C70" i="36"/>
  <c r="C27" i="36"/>
  <c r="D30" i="36"/>
  <c r="C44" i="36"/>
  <c r="C41" i="36"/>
  <c r="C47" i="36"/>
  <c r="D79" i="36"/>
  <c r="C54" i="36"/>
  <c r="D67" i="36"/>
  <c r="D64" i="36"/>
  <c r="C33" i="36"/>
  <c r="D44" i="36"/>
  <c r="D42" i="36"/>
  <c r="D51" i="36"/>
  <c r="D31" i="36"/>
  <c r="C21" i="36"/>
  <c r="D41" i="36"/>
  <c r="F67" i="36"/>
  <c r="D70" i="36"/>
  <c r="C76" i="36"/>
  <c r="D47" i="36"/>
  <c r="C32" i="36"/>
  <c r="C88" i="36"/>
  <c r="C39" i="36"/>
  <c r="D73" i="36"/>
  <c r="D32" i="36"/>
  <c r="C66" i="36"/>
  <c r="D20" i="36"/>
  <c r="C22" i="36"/>
  <c r="D36" i="36"/>
  <c r="C58" i="36"/>
  <c r="D24" i="36"/>
  <c r="C23" i="36"/>
  <c r="D21" i="36"/>
  <c r="D40" i="36"/>
  <c r="D84" i="36"/>
  <c r="C52" i="36"/>
  <c r="D43" i="36"/>
  <c r="C65" i="36"/>
  <c r="C84" i="36"/>
  <c r="C38" i="36"/>
  <c r="C34" i="36"/>
  <c r="C55" i="36"/>
  <c r="C42" i="36"/>
  <c r="D28" i="36"/>
  <c r="D27" i="36"/>
  <c r="D66" i="36"/>
  <c r="C56" i="36"/>
  <c r="C59" i="36"/>
  <c r="D90" i="36"/>
  <c r="D63" i="36"/>
  <c r="D68" i="36"/>
  <c r="C80" i="36"/>
  <c r="C35" i="36"/>
  <c r="C78" i="36"/>
  <c r="D80" i="36"/>
  <c r="C69" i="36"/>
  <c r="C37" i="36"/>
  <c r="C61" i="36"/>
  <c r="D91" i="36"/>
  <c r="D49" i="36"/>
  <c r="D81" i="36"/>
  <c r="F20" i="36"/>
  <c r="C29" i="36"/>
  <c r="D19" i="36"/>
  <c r="D25" i="36"/>
  <c r="C57" i="36"/>
  <c r="D22" i="36"/>
  <c r="D88" i="36"/>
  <c r="D74" i="36"/>
  <c r="F81" i="36"/>
  <c r="D69" i="36"/>
  <c r="C20" i="36"/>
  <c r="D77" i="36"/>
  <c r="D56" i="36"/>
  <c r="C45" i="36"/>
  <c r="C77" i="36"/>
  <c r="C64" i="36"/>
  <c r="D75" i="36"/>
  <c r="C25" i="36"/>
  <c r="D62" i="36"/>
  <c r="C67" i="36"/>
  <c r="D39" i="36"/>
  <c r="D83" i="36"/>
  <c r="D54" i="36"/>
  <c r="C53" i="36"/>
  <c r="D46" i="36"/>
  <c r="C90" i="36"/>
  <c r="C87" i="36"/>
  <c r="C31" i="36"/>
  <c r="C26" i="36"/>
  <c r="N87" i="59" l="1"/>
  <c r="L86" i="71"/>
  <c r="M87" i="60"/>
  <c r="L86" i="58"/>
  <c r="F20" i="2"/>
  <c r="L86" i="63"/>
  <c r="J95" i="97"/>
  <c r="I99" i="97" s="1"/>
  <c r="H99" i="97"/>
  <c r="J95" i="98"/>
  <c r="I99" i="98" s="1"/>
  <c r="H99" i="98"/>
  <c r="J95" i="99"/>
  <c r="I99" i="99" s="1"/>
  <c r="H99" i="99"/>
  <c r="M88" i="99" s="1"/>
  <c r="M89" i="99" s="1"/>
  <c r="E100" i="99"/>
  <c r="F100" i="99" s="1"/>
  <c r="E101" i="99" s="1"/>
  <c r="G91" i="36"/>
  <c r="G20" i="90"/>
  <c r="H20" i="86"/>
  <c r="D21" i="86"/>
  <c r="B21" i="86" s="1"/>
  <c r="G20" i="86"/>
  <c r="N7" i="95"/>
  <c r="D21" i="90"/>
  <c r="B21" i="90" s="1"/>
  <c r="E21" i="88"/>
  <c r="G20" i="88"/>
  <c r="D21" i="88"/>
  <c r="B21" i="88" s="1"/>
  <c r="H20" i="88"/>
  <c r="N7" i="85"/>
  <c r="N7" i="82"/>
  <c r="E30" i="31"/>
  <c r="D30" i="31"/>
  <c r="B29" i="31"/>
  <c r="G29" i="31"/>
  <c r="H29" i="31"/>
  <c r="N87" i="64"/>
  <c r="O87" i="19"/>
  <c r="O87" i="80"/>
  <c r="M87" i="71"/>
  <c r="O87" i="71" s="1"/>
  <c r="O87" i="85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G90" i="36"/>
  <c r="G89" i="36"/>
  <c r="D95" i="82"/>
  <c r="J96" i="82" s="1"/>
  <c r="D95" i="98"/>
  <c r="J96" i="98" s="1"/>
  <c r="D95" i="97"/>
  <c r="J96" i="97" s="1"/>
  <c r="N87" i="67"/>
  <c r="M87" i="69"/>
  <c r="O87" i="69" s="1"/>
  <c r="L86" i="78"/>
  <c r="O87" i="32"/>
  <c r="M87" i="59"/>
  <c r="O87" i="59" s="1"/>
  <c r="M87" i="63"/>
  <c r="O87" i="63" s="1"/>
  <c r="L86" i="21"/>
  <c r="L86" i="61"/>
  <c r="O87" i="41"/>
  <c r="L86" i="57"/>
  <c r="L86" i="82"/>
  <c r="N87" i="82"/>
  <c r="O87" i="82" s="1"/>
  <c r="M87" i="64"/>
  <c r="O87" i="64" s="1"/>
  <c r="N87" i="57"/>
  <c r="O87" i="57" s="1"/>
  <c r="N87" i="65"/>
  <c r="M87" i="65"/>
  <c r="N7" i="90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100" i="89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C99" i="89"/>
  <c r="N6" i="3"/>
  <c r="D93" i="3"/>
  <c r="D94" i="3"/>
  <c r="D93" i="21"/>
  <c r="N6" i="21"/>
  <c r="D94" i="21"/>
  <c r="N7" i="66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7" i="84" s="1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B110" i="30" s="1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N7" i="34" s="1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O87" i="76"/>
  <c r="I18" i="94"/>
  <c r="F21" i="90"/>
  <c r="D22" i="90" s="1"/>
  <c r="I20" i="80"/>
  <c r="D26" i="74"/>
  <c r="E29" i="71"/>
  <c r="N5" i="71"/>
  <c r="N7" i="71" s="1"/>
  <c r="D24" i="67"/>
  <c r="E24" i="67"/>
  <c r="G23" i="67"/>
  <c r="H23" i="67"/>
  <c r="O87" i="58"/>
  <c r="N5" i="46"/>
  <c r="N7" i="46" s="1"/>
  <c r="D25" i="46"/>
  <c r="E25" i="46"/>
  <c r="O87" i="42"/>
  <c r="D29" i="24"/>
  <c r="E29" i="24"/>
  <c r="I28" i="24"/>
  <c r="F21" i="86"/>
  <c r="F22" i="82"/>
  <c r="I19" i="88"/>
  <c r="F19" i="94"/>
  <c r="C99" i="26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N7" i="31"/>
  <c r="I17" i="26"/>
  <c r="B21" i="80"/>
  <c r="F21" i="80"/>
  <c r="G21" i="80" s="1"/>
  <c r="D19" i="93"/>
  <c r="I18" i="93"/>
  <c r="I28" i="34"/>
  <c r="E25" i="53"/>
  <c r="N5" i="53"/>
  <c r="N7" i="53" s="1"/>
  <c r="D25" i="53"/>
  <c r="F26" i="55"/>
  <c r="B26" i="55"/>
  <c r="F26" i="58"/>
  <c r="B26" i="58"/>
  <c r="N6" i="23"/>
  <c r="N7" i="23" s="1"/>
  <c r="I28" i="23"/>
  <c r="B23" i="65"/>
  <c r="F23" i="65"/>
  <c r="D21" i="84"/>
  <c r="E30" i="23"/>
  <c r="D30" i="23"/>
  <c r="E22" i="90"/>
  <c r="I24" i="53"/>
  <c r="G23" i="66"/>
  <c r="I23" i="66" s="1"/>
  <c r="E24" i="66"/>
  <c r="D24" i="66"/>
  <c r="E27" i="42"/>
  <c r="D27" i="42"/>
  <c r="H29" i="23"/>
  <c r="I29" i="23" s="1"/>
  <c r="B22" i="75"/>
  <c r="F22" i="75"/>
  <c r="G22" i="75" s="1"/>
  <c r="E21" i="91"/>
  <c r="D21" i="91"/>
  <c r="G20" i="91"/>
  <c r="H20" i="91"/>
  <c r="N5" i="76"/>
  <c r="D22" i="76"/>
  <c r="E28" i="18"/>
  <c r="F28" i="18" s="1"/>
  <c r="G28" i="18" s="1"/>
  <c r="D25" i="72"/>
  <c r="N5" i="72"/>
  <c r="N7" i="72" s="1"/>
  <c r="E22" i="76"/>
  <c r="E27" i="44"/>
  <c r="D27" i="44"/>
  <c r="N5" i="44"/>
  <c r="E25" i="72"/>
  <c r="D30" i="27"/>
  <c r="N5" i="27"/>
  <c r="I22" i="65"/>
  <c r="I18" i="96"/>
  <c r="D19" i="96"/>
  <c r="D21" i="85"/>
  <c r="N5" i="61"/>
  <c r="N7" i="61" s="1"/>
  <c r="D24" i="61"/>
  <c r="D19" i="95"/>
  <c r="D21" i="81"/>
  <c r="N5" i="39"/>
  <c r="N7" i="39" s="1"/>
  <c r="D27" i="39"/>
  <c r="I27" i="22"/>
  <c r="D28" i="22"/>
  <c r="D28" i="41"/>
  <c r="G27" i="41"/>
  <c r="E28" i="41"/>
  <c r="H27" i="41"/>
  <c r="B19" i="33"/>
  <c r="E19" i="33"/>
  <c r="F19" i="33" s="1"/>
  <c r="E28" i="21"/>
  <c r="N5" i="21"/>
  <c r="N7" i="21" s="1"/>
  <c r="D28" i="21"/>
  <c r="D25" i="57"/>
  <c r="E25" i="57"/>
  <c r="N5" i="57"/>
  <c r="N7" i="57" s="1"/>
  <c r="N5" i="3"/>
  <c r="N7" i="3" s="1"/>
  <c r="D28" i="3"/>
  <c r="N5" i="43"/>
  <c r="N7" i="43" s="1"/>
  <c r="D27" i="43"/>
  <c r="N5" i="63"/>
  <c r="D24" i="63"/>
  <c r="N5" i="32"/>
  <c r="D29" i="32"/>
  <c r="N5" i="79"/>
  <c r="D22" i="79"/>
  <c r="B26" i="45"/>
  <c r="F26" i="45"/>
  <c r="G26" i="45" s="1"/>
  <c r="O87" i="81"/>
  <c r="G18" i="26"/>
  <c r="D19" i="26"/>
  <c r="H18" i="26"/>
  <c r="N5" i="78"/>
  <c r="N7" i="78" s="1"/>
  <c r="D22" i="78"/>
  <c r="E21" i="83"/>
  <c r="D25" i="54"/>
  <c r="N5" i="54"/>
  <c r="E25" i="54"/>
  <c r="I29" i="69"/>
  <c r="I25" i="45"/>
  <c r="N5" i="70"/>
  <c r="N7" i="70" s="1"/>
  <c r="D30" i="70"/>
  <c r="F24" i="64"/>
  <c r="B24" i="64"/>
  <c r="F30" i="31"/>
  <c r="G30" i="31" s="1"/>
  <c r="B30" i="31"/>
  <c r="D20" i="89"/>
  <c r="E20" i="89"/>
  <c r="N5" i="92"/>
  <c r="N7" i="92" s="1"/>
  <c r="E20" i="92"/>
  <c r="D20" i="92"/>
  <c r="E25" i="56"/>
  <c r="D27" i="73"/>
  <c r="N5" i="73"/>
  <c r="N7" i="73" s="1"/>
  <c r="E27" i="73"/>
  <c r="N5" i="19"/>
  <c r="D28" i="19"/>
  <c r="D28" i="17"/>
  <c r="F29" i="34"/>
  <c r="B29" i="34"/>
  <c r="F29" i="71"/>
  <c r="H29" i="71" s="1"/>
  <c r="B29" i="71"/>
  <c r="E26" i="74"/>
  <c r="I18" i="33"/>
  <c r="E30" i="29"/>
  <c r="D30" i="29"/>
  <c r="N5" i="29"/>
  <c r="B26" i="74"/>
  <c r="E30" i="30"/>
  <c r="D22" i="77"/>
  <c r="N5" i="77"/>
  <c r="N7" i="77" s="1"/>
  <c r="I21" i="77"/>
  <c r="E28" i="3"/>
  <c r="E27" i="43"/>
  <c r="E24" i="63"/>
  <c r="B30" i="69"/>
  <c r="F30" i="69"/>
  <c r="E29" i="32"/>
  <c r="I26" i="41"/>
  <c r="G19" i="25"/>
  <c r="I19" i="25" s="1"/>
  <c r="D20" i="25"/>
  <c r="N5" i="68"/>
  <c r="D23" i="68"/>
  <c r="E22" i="79"/>
  <c r="E22" i="78"/>
  <c r="B31" i="28"/>
  <c r="F31" i="28"/>
  <c r="G31" i="28" s="1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O87" i="74" s="1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60" s="1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O87" i="31"/>
  <c r="O87" i="21"/>
  <c r="G22" i="35"/>
  <c r="B23" i="35"/>
  <c r="E23" i="35"/>
  <c r="F23" i="35" s="1"/>
  <c r="H22" i="35"/>
  <c r="I28" i="32"/>
  <c r="N6" i="32"/>
  <c r="N5" i="74"/>
  <c r="D29" i="18"/>
  <c r="E24" i="59"/>
  <c r="D24" i="59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I25" i="74"/>
  <c r="N6" i="74"/>
  <c r="N6" i="87"/>
  <c r="I19" i="87"/>
  <c r="N5" i="42"/>
  <c r="N5" i="22"/>
  <c r="N7" i="22" s="1"/>
  <c r="B20" i="87"/>
  <c r="F20" i="87"/>
  <c r="G20" i="87" s="1"/>
  <c r="E25" i="1"/>
  <c r="E26" i="1" s="1"/>
  <c r="E32" i="1"/>
  <c r="G19" i="13"/>
  <c r="H19" i="13"/>
  <c r="D20" i="13"/>
  <c r="N6" i="42"/>
  <c r="I26" i="42"/>
  <c r="N5" i="87"/>
  <c r="D95" i="17"/>
  <c r="J96" i="17" s="1"/>
  <c r="D95" i="74"/>
  <c r="J96" i="74" s="1"/>
  <c r="D95" i="96"/>
  <c r="J96" i="96" s="1"/>
  <c r="D95" i="53"/>
  <c r="J96" i="53" s="1"/>
  <c r="D95" i="25"/>
  <c r="D95" i="83"/>
  <c r="J96" i="83" s="1"/>
  <c r="D95" i="29"/>
  <c r="J96" i="29" s="1"/>
  <c r="D95" i="22"/>
  <c r="J96" i="22" s="1"/>
  <c r="E109" i="22" s="1"/>
  <c r="F109" i="22" s="1"/>
  <c r="G109" i="22" s="1"/>
  <c r="H109" i="22" s="1"/>
  <c r="D95" i="60"/>
  <c r="J96" i="60" s="1"/>
  <c r="D95" i="45"/>
  <c r="J96" i="45" s="1"/>
  <c r="D95" i="88"/>
  <c r="J96" i="88" s="1"/>
  <c r="D95" i="77"/>
  <c r="J96" i="77" s="1"/>
  <c r="D95" i="54"/>
  <c r="J96" i="54" s="1"/>
  <c r="D95" i="30"/>
  <c r="D95" i="31"/>
  <c r="J96" i="31" s="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J96" i="65" s="1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J96" i="42" s="1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J96" i="43" s="1"/>
  <c r="D95" i="71"/>
  <c r="J96" i="71" s="1"/>
  <c r="E110" i="71" s="1"/>
  <c r="D95" i="69"/>
  <c r="J96" i="69" s="1"/>
  <c r="D95" i="59"/>
  <c r="J96" i="59" s="1"/>
  <c r="E105" i="59" s="1"/>
  <c r="D95" i="95"/>
  <c r="J96" i="95" s="1"/>
  <c r="D95" i="57"/>
  <c r="J96" i="57" s="1"/>
  <c r="E10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E109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D106" i="56" s="1"/>
  <c r="B106" i="56" s="1"/>
  <c r="J95" i="29"/>
  <c r="J95" i="22"/>
  <c r="J95" i="92"/>
  <c r="J95" i="58"/>
  <c r="J95" i="18"/>
  <c r="J95" i="30"/>
  <c r="J95" i="65"/>
  <c r="J95" i="39"/>
  <c r="J95" i="91"/>
  <c r="E25" i="2"/>
  <c r="E26" i="2" s="1"/>
  <c r="E32" i="2"/>
  <c r="J95" i="59"/>
  <c r="I102" i="35"/>
  <c r="H102" i="35"/>
  <c r="H101" i="35"/>
  <c r="I101" i="35"/>
  <c r="F99" i="13"/>
  <c r="G81" i="36"/>
  <c r="G75" i="36"/>
  <c r="G88" i="36"/>
  <c r="G20" i="36"/>
  <c r="G67" i="36"/>
  <c r="G30" i="36"/>
  <c r="G61" i="36"/>
  <c r="F52" i="36"/>
  <c r="F63" i="36"/>
  <c r="F43" i="36"/>
  <c r="F18" i="36"/>
  <c r="F49" i="36"/>
  <c r="F24" i="36"/>
  <c r="F41" i="36"/>
  <c r="F84" i="36"/>
  <c r="F69" i="36"/>
  <c r="F25" i="36"/>
  <c r="F58" i="36"/>
  <c r="F82" i="36"/>
  <c r="F87" i="36"/>
  <c r="F26" i="36"/>
  <c r="F33" i="36"/>
  <c r="F59" i="36"/>
  <c r="F23" i="36"/>
  <c r="F64" i="36"/>
  <c r="F38" i="36"/>
  <c r="F36" i="36"/>
  <c r="F44" i="36"/>
  <c r="F77" i="36"/>
  <c r="F45" i="36"/>
  <c r="F47" i="36"/>
  <c r="F65" i="36"/>
  <c r="F62" i="36"/>
  <c r="I91" i="36"/>
  <c r="F76" i="36"/>
  <c r="F70" i="36"/>
  <c r="F74" i="36"/>
  <c r="O87" i="33" l="1"/>
  <c r="J99" i="98"/>
  <c r="N88" i="99"/>
  <c r="J99" i="99"/>
  <c r="J99" i="97"/>
  <c r="D101" i="99"/>
  <c r="G100" i="99"/>
  <c r="N7" i="64"/>
  <c r="I29" i="31"/>
  <c r="I20" i="86"/>
  <c r="F21" i="88"/>
  <c r="G21" i="88" s="1"/>
  <c r="I20" i="88"/>
  <c r="N7" i="76"/>
  <c r="G87" i="36"/>
  <c r="N7" i="86"/>
  <c r="G77" i="36"/>
  <c r="G74" i="36"/>
  <c r="N7" i="81"/>
  <c r="N7" i="79"/>
  <c r="F26" i="74"/>
  <c r="G26" i="74" s="1"/>
  <c r="O87" i="67"/>
  <c r="I23" i="67"/>
  <c r="N7" i="32"/>
  <c r="N7" i="19"/>
  <c r="E29" i="18"/>
  <c r="H28" i="18"/>
  <c r="I28" i="18" s="1"/>
  <c r="O87" i="66"/>
  <c r="O87" i="65"/>
  <c r="E100" i="97"/>
  <c r="F100" i="97" s="1"/>
  <c r="E100" i="98"/>
  <c r="F100" i="98" s="1"/>
  <c r="E101" i="98" s="1"/>
  <c r="D100" i="95"/>
  <c r="B100" i="95" s="1"/>
  <c r="E100" i="95"/>
  <c r="G43" i="36"/>
  <c r="G26" i="36"/>
  <c r="G59" i="36"/>
  <c r="G47" i="36"/>
  <c r="G76" i="36"/>
  <c r="G36" i="36"/>
  <c r="G82" i="36"/>
  <c r="G58" i="36"/>
  <c r="C130" i="54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99" i="29"/>
  <c r="D99" i="29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E99" i="26"/>
  <c r="F99" i="26" s="1"/>
  <c r="D100" i="26" s="1"/>
  <c r="B100" i="26" s="1"/>
  <c r="N7" i="88"/>
  <c r="J96" i="41"/>
  <c r="E108" i="41" s="1"/>
  <c r="J96" i="30"/>
  <c r="E111" i="30" s="1"/>
  <c r="F111" i="30" s="1"/>
  <c r="G111" i="30" s="1"/>
  <c r="H111" i="30" s="1"/>
  <c r="N7" i="68"/>
  <c r="C99" i="25"/>
  <c r="D99" i="25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F99" i="25" s="1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G99" i="33" s="1"/>
  <c r="N7" i="29"/>
  <c r="N7" i="54"/>
  <c r="N7" i="93"/>
  <c r="N7" i="91"/>
  <c r="C129" i="64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00" i="19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99" i="19"/>
  <c r="N7" i="58"/>
  <c r="N7" i="65"/>
  <c r="E106" i="35"/>
  <c r="F106" i="35" s="1"/>
  <c r="G106" i="35" s="1"/>
  <c r="B106" i="35"/>
  <c r="H104" i="35"/>
  <c r="J104" i="35" s="1"/>
  <c r="D100" i="96"/>
  <c r="B100" i="96" s="1"/>
  <c r="D100" i="94"/>
  <c r="H21" i="90"/>
  <c r="G21" i="90"/>
  <c r="I21" i="78"/>
  <c r="G63" i="36"/>
  <c r="I28" i="71"/>
  <c r="B24" i="67"/>
  <c r="F24" i="67"/>
  <c r="G24" i="67"/>
  <c r="G44" i="36"/>
  <c r="B25" i="46"/>
  <c r="F25" i="46"/>
  <c r="H25" i="46"/>
  <c r="I24" i="46"/>
  <c r="B29" i="24"/>
  <c r="F29" i="24"/>
  <c r="I27" i="19"/>
  <c r="G33" i="36"/>
  <c r="O87" i="39"/>
  <c r="I21" i="76"/>
  <c r="E22" i="80"/>
  <c r="D22" i="80"/>
  <c r="H21" i="80"/>
  <c r="I21" i="80" s="1"/>
  <c r="D99" i="26"/>
  <c r="E23" i="82"/>
  <c r="H22" i="82"/>
  <c r="D23" i="82"/>
  <c r="G22" i="82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E22" i="86"/>
  <c r="D22" i="86"/>
  <c r="G21" i="86"/>
  <c r="H21" i="86"/>
  <c r="I18" i="26"/>
  <c r="F19" i="93"/>
  <c r="H19" i="93" s="1"/>
  <c r="B19" i="93"/>
  <c r="D99" i="33"/>
  <c r="D20" i="94"/>
  <c r="G19" i="94"/>
  <c r="H19" i="94"/>
  <c r="E20" i="94"/>
  <c r="G45" i="36"/>
  <c r="G25" i="36"/>
  <c r="F21" i="91"/>
  <c r="G21" i="91" s="1"/>
  <c r="B21" i="91"/>
  <c r="F24" i="66"/>
  <c r="H24" i="66" s="1"/>
  <c r="B24" i="66"/>
  <c r="G24" i="66"/>
  <c r="I23" i="61"/>
  <c r="I20" i="85"/>
  <c r="B21" i="84"/>
  <c r="F21" i="84"/>
  <c r="G21" i="84" s="1"/>
  <c r="G26" i="58"/>
  <c r="D27" i="58"/>
  <c r="E27" i="58"/>
  <c r="H26" i="58"/>
  <c r="B25" i="53"/>
  <c r="F25" i="53"/>
  <c r="G25" i="53" s="1"/>
  <c r="I27" i="17"/>
  <c r="I27" i="21"/>
  <c r="I20" i="81"/>
  <c r="I18" i="95"/>
  <c r="I20" i="91"/>
  <c r="D23" i="75"/>
  <c r="E23" i="75"/>
  <c r="H22" i="75"/>
  <c r="I22" i="75" s="1"/>
  <c r="F27" i="42"/>
  <c r="G27" i="42" s="1"/>
  <c r="B27" i="42"/>
  <c r="B30" i="23"/>
  <c r="F30" i="23"/>
  <c r="H30" i="23" s="1"/>
  <c r="I20" i="84"/>
  <c r="F22" i="90"/>
  <c r="H22" i="90" s="1"/>
  <c r="B22" i="90"/>
  <c r="I22" i="68"/>
  <c r="I27" i="41"/>
  <c r="I24" i="72"/>
  <c r="D24" i="65"/>
  <c r="E24" i="65"/>
  <c r="G23" i="65"/>
  <c r="H23" i="65"/>
  <c r="I23" i="65" s="1"/>
  <c r="D27" i="55"/>
  <c r="E27" i="55"/>
  <c r="G26" i="55"/>
  <c r="H26" i="55"/>
  <c r="G38" i="36"/>
  <c r="G52" i="36"/>
  <c r="G64" i="36"/>
  <c r="I24" i="57"/>
  <c r="B28" i="22"/>
  <c r="F28" i="22"/>
  <c r="G28" i="22" s="1"/>
  <c r="B21" i="81"/>
  <c r="F21" i="81"/>
  <c r="F19" i="95"/>
  <c r="G19" i="95" s="1"/>
  <c r="B19" i="95"/>
  <c r="B30" i="27"/>
  <c r="F30" i="27"/>
  <c r="N6" i="44"/>
  <c r="N7" i="44" s="1"/>
  <c r="I26" i="44"/>
  <c r="N7" i="74"/>
  <c r="I26" i="39"/>
  <c r="B22" i="76"/>
  <c r="F22" i="76"/>
  <c r="H22" i="76" s="1"/>
  <c r="B19" i="96"/>
  <c r="F19" i="96"/>
  <c r="H19" i="96" s="1"/>
  <c r="N6" i="27"/>
  <c r="N7" i="27" s="1"/>
  <c r="I29" i="27"/>
  <c r="B27" i="44"/>
  <c r="F27" i="44"/>
  <c r="H27" i="44" s="1"/>
  <c r="B25" i="72"/>
  <c r="F25" i="72"/>
  <c r="H25" i="72" s="1"/>
  <c r="I24" i="54"/>
  <c r="B27" i="39"/>
  <c r="F24" i="61"/>
  <c r="H24" i="61" s="1"/>
  <c r="B24" i="61"/>
  <c r="F21" i="85"/>
  <c r="B21" i="85"/>
  <c r="F27" i="39"/>
  <c r="H27" i="39" s="1"/>
  <c r="G70" i="36"/>
  <c r="G41" i="36"/>
  <c r="G18" i="36"/>
  <c r="G49" i="36"/>
  <c r="G65" i="36"/>
  <c r="G84" i="36"/>
  <c r="G23" i="36"/>
  <c r="G69" i="36"/>
  <c r="G62" i="36"/>
  <c r="I26" i="73"/>
  <c r="I29" i="29"/>
  <c r="O87" i="79"/>
  <c r="D100" i="93"/>
  <c r="E100" i="93" s="1"/>
  <c r="D20" i="33"/>
  <c r="H19" i="33"/>
  <c r="G19" i="33"/>
  <c r="B27" i="73"/>
  <c r="F27" i="73"/>
  <c r="H27" i="73" s="1"/>
  <c r="I27" i="73" s="1"/>
  <c r="D25" i="64"/>
  <c r="E25" i="64"/>
  <c r="F22" i="79"/>
  <c r="B22" i="79"/>
  <c r="N6" i="63"/>
  <c r="N7" i="63" s="1"/>
  <c r="I23" i="63"/>
  <c r="G30" i="69"/>
  <c r="E31" i="69"/>
  <c r="D31" i="69"/>
  <c r="G27" i="73"/>
  <c r="G29" i="71"/>
  <c r="I29" i="71" s="1"/>
  <c r="C37" i="17"/>
  <c r="B28" i="17"/>
  <c r="F28" i="17"/>
  <c r="H28" i="17" s="1"/>
  <c r="D25" i="56"/>
  <c r="N5" i="56"/>
  <c r="N7" i="56" s="1"/>
  <c r="F20" i="89"/>
  <c r="G20" i="89" s="1"/>
  <c r="B20" i="89"/>
  <c r="D31" i="31"/>
  <c r="E31" i="31"/>
  <c r="B30" i="70"/>
  <c r="F30" i="70"/>
  <c r="H30" i="70" s="1"/>
  <c r="F25" i="54"/>
  <c r="H25" i="54" s="1"/>
  <c r="B25" i="54"/>
  <c r="D21" i="83"/>
  <c r="D22" i="88"/>
  <c r="E22" i="88"/>
  <c r="E27" i="45"/>
  <c r="D27" i="45"/>
  <c r="F24" i="63"/>
  <c r="B24" i="63"/>
  <c r="I26" i="43"/>
  <c r="B28" i="21"/>
  <c r="F28" i="21"/>
  <c r="H26" i="74"/>
  <c r="I26" i="74" s="1"/>
  <c r="D27" i="74"/>
  <c r="E27" i="74"/>
  <c r="B30" i="29"/>
  <c r="F30" i="29"/>
  <c r="H30" i="29" s="1"/>
  <c r="B20" i="92"/>
  <c r="F20" i="92"/>
  <c r="H20" i="92" s="1"/>
  <c r="H30" i="31"/>
  <c r="I30" i="31" s="1"/>
  <c r="G24" i="64"/>
  <c r="I29" i="70"/>
  <c r="F22" i="78"/>
  <c r="G22" i="78" s="1"/>
  <c r="B22" i="78"/>
  <c r="E19" i="26"/>
  <c r="F19" i="26" s="1"/>
  <c r="H19" i="26" s="1"/>
  <c r="B19" i="26"/>
  <c r="B29" i="32"/>
  <c r="F29" i="32"/>
  <c r="H29" i="32" s="1"/>
  <c r="B28" i="3"/>
  <c r="F28" i="3"/>
  <c r="G28" i="3" s="1"/>
  <c r="B23" i="68"/>
  <c r="F23" i="68"/>
  <c r="G23" i="68" s="1"/>
  <c r="N5" i="30"/>
  <c r="N7" i="30" s="1"/>
  <c r="D30" i="30"/>
  <c r="D30" i="71"/>
  <c r="E30" i="71"/>
  <c r="O87" i="22"/>
  <c r="H31" i="28"/>
  <c r="I31" i="28" s="1"/>
  <c r="D32" i="28"/>
  <c r="E32" i="28"/>
  <c r="E20" i="25"/>
  <c r="F20" i="25" s="1"/>
  <c r="H20" i="25" s="1"/>
  <c r="B20" i="25"/>
  <c r="H30" i="69"/>
  <c r="F22" i="77"/>
  <c r="H22" i="77" s="1"/>
  <c r="B22" i="77"/>
  <c r="H29" i="34"/>
  <c r="D30" i="34"/>
  <c r="E30" i="34"/>
  <c r="G29" i="34"/>
  <c r="B28" i="19"/>
  <c r="F28" i="19"/>
  <c r="H28" i="19" s="1"/>
  <c r="I19" i="92"/>
  <c r="I19" i="89"/>
  <c r="H24" i="64"/>
  <c r="H21" i="88"/>
  <c r="I21" i="88" s="1"/>
  <c r="H26" i="45"/>
  <c r="I26" i="45" s="1"/>
  <c r="I21" i="79"/>
  <c r="B27" i="43"/>
  <c r="F27" i="43"/>
  <c r="G27" i="43" s="1"/>
  <c r="I27" i="3"/>
  <c r="B25" i="57"/>
  <c r="F25" i="57"/>
  <c r="G25" i="57" s="1"/>
  <c r="E24" i="60"/>
  <c r="D24" i="60"/>
  <c r="N5" i="60"/>
  <c r="N7" i="60" s="1"/>
  <c r="F28" i="41"/>
  <c r="H28" i="41" s="1"/>
  <c r="B28" i="41"/>
  <c r="O87" i="62"/>
  <c r="E100" i="96"/>
  <c r="O87" i="29"/>
  <c r="O87" i="77"/>
  <c r="O87" i="84"/>
  <c r="O87" i="24"/>
  <c r="E110" i="23"/>
  <c r="E106" i="56"/>
  <c r="F106" i="56" s="1"/>
  <c r="G24" i="36"/>
  <c r="I19" i="13"/>
  <c r="F53" i="1"/>
  <c r="E30" i="1"/>
  <c r="E33" i="1" s="1"/>
  <c r="D24" i="62"/>
  <c r="E24" i="62"/>
  <c r="F24" i="59"/>
  <c r="B24" i="59"/>
  <c r="F29" i="18"/>
  <c r="G29" i="18" s="1"/>
  <c r="B29" i="18"/>
  <c r="B20" i="13"/>
  <c r="E21" i="87"/>
  <c r="D21" i="87"/>
  <c r="D106" i="57"/>
  <c r="B106" i="57" s="1"/>
  <c r="D110" i="23"/>
  <c r="N7" i="42"/>
  <c r="D28" i="20"/>
  <c r="E28" i="20"/>
  <c r="N7" i="87"/>
  <c r="N6" i="59"/>
  <c r="I23" i="59"/>
  <c r="I22" i="35"/>
  <c r="D110" i="71"/>
  <c r="B110" i="71" s="1"/>
  <c r="D109" i="18"/>
  <c r="B109" i="18" s="1"/>
  <c r="E20" i="13"/>
  <c r="H20" i="87"/>
  <c r="N5" i="59"/>
  <c r="E24" i="35"/>
  <c r="F24" i="35" s="1"/>
  <c r="H23" i="35"/>
  <c r="G23" i="35"/>
  <c r="B24" i="35"/>
  <c r="E103" i="79"/>
  <c r="E108" i="43"/>
  <c r="E106" i="46"/>
  <c r="E111" i="27"/>
  <c r="E105" i="60"/>
  <c r="E105" i="63"/>
  <c r="E103" i="78"/>
  <c r="E109" i="19"/>
  <c r="D105" i="59"/>
  <c r="F105" i="59" s="1"/>
  <c r="E106" i="72"/>
  <c r="E101" i="90"/>
  <c r="E104" i="68"/>
  <c r="E111" i="69"/>
  <c r="E108" i="39"/>
  <c r="E104" i="66"/>
  <c r="E105" i="62"/>
  <c r="E104" i="65"/>
  <c r="E109" i="20"/>
  <c r="E101" i="88"/>
  <c r="E101" i="92"/>
  <c r="E106" i="58"/>
  <c r="E110" i="32"/>
  <c r="E105" i="64"/>
  <c r="E102" i="85"/>
  <c r="E101" i="86"/>
  <c r="E101" i="89"/>
  <c r="D101" i="89"/>
  <c r="E104" i="34"/>
  <c r="E111" i="70"/>
  <c r="E107" i="74"/>
  <c r="J102" i="35"/>
  <c r="J101" i="35"/>
  <c r="F53" i="2"/>
  <c r="E30" i="2"/>
  <c r="E33" i="2" s="1"/>
  <c r="D103" i="77"/>
  <c r="E103" i="77"/>
  <c r="D106" i="55"/>
  <c r="E106" i="55"/>
  <c r="D109" i="17"/>
  <c r="E109" i="17"/>
  <c r="D109" i="21"/>
  <c r="E109" i="21"/>
  <c r="D108" i="42"/>
  <c r="E108" i="42"/>
  <c r="D102" i="83"/>
  <c r="E102" i="83"/>
  <c r="D103" i="75"/>
  <c r="E103" i="75"/>
  <c r="D103" i="76"/>
  <c r="E103" i="76"/>
  <c r="D106" i="54"/>
  <c r="E106" i="54"/>
  <c r="H105" i="35"/>
  <c r="I105" i="35"/>
  <c r="G99" i="13"/>
  <c r="D100" i="13"/>
  <c r="E100" i="13" s="1"/>
  <c r="D102" i="80"/>
  <c r="E102" i="80"/>
  <c r="D110" i="24"/>
  <c r="E110" i="24"/>
  <c r="F66" i="36"/>
  <c r="F68" i="36"/>
  <c r="F21" i="36"/>
  <c r="F48" i="36"/>
  <c r="F50" i="36"/>
  <c r="F29" i="36"/>
  <c r="F39" i="36"/>
  <c r="F32" i="36"/>
  <c r="F71" i="36"/>
  <c r="F53" i="36"/>
  <c r="F60" i="36"/>
  <c r="F83" i="36"/>
  <c r="F86" i="36"/>
  <c r="F57" i="36"/>
  <c r="F85" i="36"/>
  <c r="F40" i="36"/>
  <c r="F80" i="36"/>
  <c r="F72" i="36"/>
  <c r="F34" i="36"/>
  <c r="F79" i="36"/>
  <c r="F42" i="36"/>
  <c r="F78" i="36"/>
  <c r="F56" i="36"/>
  <c r="F73" i="36"/>
  <c r="F55" i="36"/>
  <c r="F46" i="36"/>
  <c r="F31" i="36"/>
  <c r="N89" i="99" l="1"/>
  <c r="O88" i="99"/>
  <c r="O89" i="99" s="1"/>
  <c r="B107" i="35"/>
  <c r="H100" i="99"/>
  <c r="I100" i="99"/>
  <c r="F101" i="99"/>
  <c r="B101" i="99"/>
  <c r="G56" i="36"/>
  <c r="E37" i="1"/>
  <c r="F54" i="1" s="1"/>
  <c r="F55" i="1" s="1"/>
  <c r="G68" i="36"/>
  <c r="I21" i="86"/>
  <c r="G78" i="36"/>
  <c r="G73" i="36"/>
  <c r="G71" i="36"/>
  <c r="H25" i="53"/>
  <c r="G34" i="36"/>
  <c r="G21" i="36"/>
  <c r="H28" i="3"/>
  <c r="I28" i="3" s="1"/>
  <c r="D101" i="98"/>
  <c r="G100" i="98"/>
  <c r="D100" i="33"/>
  <c r="E100" i="33" s="1"/>
  <c r="F100" i="95"/>
  <c r="D101" i="95" s="1"/>
  <c r="E107" i="35"/>
  <c r="F107" i="35" s="1"/>
  <c r="G107" i="35" s="1"/>
  <c r="D101" i="97"/>
  <c r="E101" i="97" s="1"/>
  <c r="G100" i="97"/>
  <c r="G31" i="36"/>
  <c r="G72" i="36"/>
  <c r="G60" i="36"/>
  <c r="G57" i="36"/>
  <c r="G83" i="36"/>
  <c r="G50" i="36"/>
  <c r="G85" i="36"/>
  <c r="G39" i="36"/>
  <c r="G46" i="36"/>
  <c r="G86" i="36"/>
  <c r="G80" i="36"/>
  <c r="G99" i="25"/>
  <c r="D100" i="25"/>
  <c r="B100" i="25" s="1"/>
  <c r="G99" i="26"/>
  <c r="I99" i="26" s="1"/>
  <c r="D99" i="27"/>
  <c r="F100" i="96"/>
  <c r="D101" i="96" s="1"/>
  <c r="E100" i="26"/>
  <c r="F100" i="26" s="1"/>
  <c r="D101" i="26" s="1"/>
  <c r="B101" i="26" s="1"/>
  <c r="F109" i="18"/>
  <c r="E110" i="18" s="1"/>
  <c r="J99" i="96"/>
  <c r="F100" i="93"/>
  <c r="D101" i="93" s="1"/>
  <c r="F20" i="94"/>
  <c r="E21" i="94" s="1"/>
  <c r="I19" i="94"/>
  <c r="I21" i="90"/>
  <c r="E25" i="67"/>
  <c r="D25" i="67"/>
  <c r="H24" i="67"/>
  <c r="I24" i="67" s="1"/>
  <c r="D26" i="46"/>
  <c r="E26" i="46"/>
  <c r="G25" i="46"/>
  <c r="I25" i="46" s="1"/>
  <c r="D30" i="24"/>
  <c r="E30" i="24"/>
  <c r="G29" i="24"/>
  <c r="H29" i="24"/>
  <c r="I29" i="24" s="1"/>
  <c r="I26" i="55"/>
  <c r="H99" i="26"/>
  <c r="M99" i="26" s="1"/>
  <c r="I23" i="35"/>
  <c r="G22" i="76"/>
  <c r="I22" i="76" s="1"/>
  <c r="D21" i="94"/>
  <c r="B22" i="80"/>
  <c r="F22" i="80"/>
  <c r="I25" i="53"/>
  <c r="I22" i="82"/>
  <c r="H21" i="84"/>
  <c r="I21" i="84" s="1"/>
  <c r="B20" i="94"/>
  <c r="G20" i="94"/>
  <c r="G19" i="93"/>
  <c r="I19" i="93" s="1"/>
  <c r="E20" i="93"/>
  <c r="D20" i="93"/>
  <c r="F22" i="86"/>
  <c r="B22" i="86"/>
  <c r="B23" i="82"/>
  <c r="F23" i="82"/>
  <c r="F27" i="55"/>
  <c r="H27" i="55" s="1"/>
  <c r="B27" i="55"/>
  <c r="B100" i="93"/>
  <c r="H27" i="43"/>
  <c r="I27" i="43" s="1"/>
  <c r="I30" i="69"/>
  <c r="E26" i="53"/>
  <c r="D26" i="53"/>
  <c r="I26" i="58"/>
  <c r="E22" i="91"/>
  <c r="D22" i="91"/>
  <c r="B24" i="65"/>
  <c r="F24" i="65"/>
  <c r="G24" i="65" s="1"/>
  <c r="E28" i="42"/>
  <c r="D28" i="42"/>
  <c r="G20" i="25"/>
  <c r="I20" i="25" s="1"/>
  <c r="G30" i="29"/>
  <c r="I30" i="29" s="1"/>
  <c r="E31" i="23"/>
  <c r="D31" i="23"/>
  <c r="G30" i="23"/>
  <c r="I30" i="23" s="1"/>
  <c r="H27" i="42"/>
  <c r="I27" i="42" s="1"/>
  <c r="D25" i="66"/>
  <c r="E25" i="66"/>
  <c r="I29" i="34"/>
  <c r="G22" i="77"/>
  <c r="I22" i="77" s="1"/>
  <c r="G22" i="90"/>
  <c r="I22" i="90" s="1"/>
  <c r="D23" i="90"/>
  <c r="E23" i="90"/>
  <c r="F23" i="75"/>
  <c r="G23" i="75" s="1"/>
  <c r="B23" i="75"/>
  <c r="B27" i="58"/>
  <c r="F27" i="58"/>
  <c r="G27" i="58" s="1"/>
  <c r="D22" i="84"/>
  <c r="E22" i="84"/>
  <c r="I24" i="66"/>
  <c r="H21" i="91"/>
  <c r="I21" i="91" s="1"/>
  <c r="G29" i="36"/>
  <c r="G42" i="36"/>
  <c r="G66" i="36"/>
  <c r="I24" i="56"/>
  <c r="G24" i="61"/>
  <c r="I24" i="61" s="1"/>
  <c r="E25" i="61"/>
  <c r="D25" i="61"/>
  <c r="H19" i="95"/>
  <c r="I19" i="95" s="1"/>
  <c r="D22" i="81"/>
  <c r="E22" i="81"/>
  <c r="G21" i="85"/>
  <c r="D22" i="85"/>
  <c r="E22" i="85"/>
  <c r="G27" i="39"/>
  <c r="I27" i="39" s="1"/>
  <c r="D26" i="72"/>
  <c r="E26" i="72"/>
  <c r="G27" i="44"/>
  <c r="I27" i="44" s="1"/>
  <c r="E28" i="44"/>
  <c r="D28" i="44"/>
  <c r="H21" i="81"/>
  <c r="H28" i="22"/>
  <c r="I28" i="22" s="1"/>
  <c r="D29" i="22"/>
  <c r="E29" i="22"/>
  <c r="G25" i="72"/>
  <c r="I25" i="72" s="1"/>
  <c r="D23" i="76"/>
  <c r="E23" i="76"/>
  <c r="E31" i="27"/>
  <c r="H30" i="27"/>
  <c r="D31" i="27"/>
  <c r="G30" i="27"/>
  <c r="G21" i="81"/>
  <c r="E28" i="39"/>
  <c r="D28" i="39"/>
  <c r="H21" i="85"/>
  <c r="G19" i="96"/>
  <c r="I19" i="96" s="1"/>
  <c r="D20" i="96"/>
  <c r="E20" i="96"/>
  <c r="D20" i="95"/>
  <c r="E20" i="95"/>
  <c r="G53" i="36"/>
  <c r="G55" i="36"/>
  <c r="G32" i="36"/>
  <c r="G48" i="36"/>
  <c r="N7" i="59"/>
  <c r="I23" i="60"/>
  <c r="F30" i="71"/>
  <c r="G30" i="71" s="1"/>
  <c r="B30" i="71"/>
  <c r="B21" i="83"/>
  <c r="F21" i="83"/>
  <c r="H21" i="83" s="1"/>
  <c r="D23" i="79"/>
  <c r="E23" i="79"/>
  <c r="G28" i="41"/>
  <c r="I28" i="41" s="1"/>
  <c r="I24" i="64"/>
  <c r="G28" i="19"/>
  <c r="I28" i="19" s="1"/>
  <c r="E29" i="19"/>
  <c r="D29" i="19"/>
  <c r="B32" i="28"/>
  <c r="F32" i="28"/>
  <c r="H32" i="28" s="1"/>
  <c r="B30" i="30"/>
  <c r="F30" i="30"/>
  <c r="G30" i="30" s="1"/>
  <c r="E24" i="68"/>
  <c r="D24" i="68"/>
  <c r="H24" i="63"/>
  <c r="D25" i="63"/>
  <c r="E25" i="63"/>
  <c r="D31" i="70"/>
  <c r="E31" i="70"/>
  <c r="B31" i="31"/>
  <c r="F31" i="31"/>
  <c r="H31" i="31" s="1"/>
  <c r="H20" i="89"/>
  <c r="I20" i="89" s="1"/>
  <c r="G22" i="79"/>
  <c r="B31" i="69"/>
  <c r="F31" i="69"/>
  <c r="D23" i="77"/>
  <c r="E23" i="77"/>
  <c r="H23" i="68"/>
  <c r="I23" i="68" s="1"/>
  <c r="D29" i="3"/>
  <c r="E29" i="3"/>
  <c r="D20" i="26"/>
  <c r="E20" i="26"/>
  <c r="E23" i="78"/>
  <c r="D23" i="78"/>
  <c r="D21" i="92"/>
  <c r="E21" i="92"/>
  <c r="F27" i="74"/>
  <c r="H27" i="74" s="1"/>
  <c r="B27" i="74"/>
  <c r="F27" i="45"/>
  <c r="B27" i="45"/>
  <c r="I20" i="83"/>
  <c r="D26" i="54"/>
  <c r="E26" i="54"/>
  <c r="F25" i="64"/>
  <c r="B25" i="64"/>
  <c r="D29" i="41"/>
  <c r="E29" i="41"/>
  <c r="E26" i="57"/>
  <c r="D26" i="57"/>
  <c r="G29" i="32"/>
  <c r="I29" i="32" s="1"/>
  <c r="E30" i="32"/>
  <c r="D30" i="32"/>
  <c r="G28" i="21"/>
  <c r="E29" i="21"/>
  <c r="D29" i="21"/>
  <c r="D21" i="89"/>
  <c r="E21" i="89"/>
  <c r="E20" i="33"/>
  <c r="F20" i="33" s="1"/>
  <c r="H20" i="33" s="1"/>
  <c r="B20" i="33"/>
  <c r="F24" i="60"/>
  <c r="G24" i="60" s="1"/>
  <c r="B24" i="60"/>
  <c r="H25" i="57"/>
  <c r="I25" i="57" s="1"/>
  <c r="D28" i="43"/>
  <c r="E28" i="43"/>
  <c r="B30" i="34"/>
  <c r="F30" i="34"/>
  <c r="G30" i="34" s="1"/>
  <c r="D21" i="25"/>
  <c r="E21" i="25" s="1"/>
  <c r="I29" i="30"/>
  <c r="G19" i="26"/>
  <c r="I19" i="26" s="1"/>
  <c r="H22" i="78"/>
  <c r="I22" i="78" s="1"/>
  <c r="G20" i="92"/>
  <c r="I20" i="92" s="1"/>
  <c r="E31" i="29"/>
  <c r="D31" i="29"/>
  <c r="H28" i="21"/>
  <c r="G24" i="63"/>
  <c r="B22" i="88"/>
  <c r="F22" i="88"/>
  <c r="G22" i="88" s="1"/>
  <c r="G25" i="54"/>
  <c r="I25" i="54" s="1"/>
  <c r="G30" i="70"/>
  <c r="I30" i="70" s="1"/>
  <c r="F25" i="56"/>
  <c r="H25" i="56" s="1"/>
  <c r="B25" i="56"/>
  <c r="D29" i="17"/>
  <c r="E29" i="17"/>
  <c r="G28" i="17"/>
  <c r="I28" i="17" s="1"/>
  <c r="H22" i="79"/>
  <c r="I22" i="79" s="1"/>
  <c r="D28" i="73"/>
  <c r="E28" i="73"/>
  <c r="I19" i="33"/>
  <c r="B100" i="94"/>
  <c r="E100" i="94"/>
  <c r="F100" i="94" s="1"/>
  <c r="F110" i="71"/>
  <c r="E111" i="71" s="1"/>
  <c r="J105" i="57"/>
  <c r="J105" i="56"/>
  <c r="F106" i="57"/>
  <c r="D107" i="57" s="1"/>
  <c r="B105" i="59"/>
  <c r="F110" i="23"/>
  <c r="G110" i="23" s="1"/>
  <c r="E37" i="2"/>
  <c r="F54" i="2" s="1"/>
  <c r="F55" i="2" s="1"/>
  <c r="G106" i="56"/>
  <c r="I106" i="56" s="1"/>
  <c r="D107" i="56"/>
  <c r="B107" i="56" s="1"/>
  <c r="G40" i="36"/>
  <c r="G79" i="36"/>
  <c r="E25" i="59"/>
  <c r="D25" i="59"/>
  <c r="I23" i="62"/>
  <c r="N6" i="62"/>
  <c r="B25" i="35"/>
  <c r="G24" i="35"/>
  <c r="H24" i="35"/>
  <c r="E25" i="35"/>
  <c r="F25" i="35" s="1"/>
  <c r="I20" i="87"/>
  <c r="B21" i="87"/>
  <c r="F21" i="87"/>
  <c r="H21" i="87" s="1"/>
  <c r="E30" i="18"/>
  <c r="D30" i="18"/>
  <c r="H24" i="59"/>
  <c r="F24" i="62"/>
  <c r="H24" i="62" s="1"/>
  <c r="B24" i="62"/>
  <c r="N5" i="20"/>
  <c r="B110" i="23"/>
  <c r="N6" i="20"/>
  <c r="I27" i="20"/>
  <c r="F20" i="13"/>
  <c r="G24" i="59"/>
  <c r="N5" i="62"/>
  <c r="F28" i="20"/>
  <c r="G28" i="20" s="1"/>
  <c r="B28" i="20"/>
  <c r="H29" i="18"/>
  <c r="D106" i="53"/>
  <c r="B109" i="22"/>
  <c r="D102" i="81"/>
  <c r="B102" i="81" s="1"/>
  <c r="D110" i="31"/>
  <c r="D101" i="84"/>
  <c r="B101" i="89"/>
  <c r="F101" i="89"/>
  <c r="D105" i="64"/>
  <c r="D111" i="69"/>
  <c r="D105" i="63"/>
  <c r="D107" i="74"/>
  <c r="F104" i="34"/>
  <c r="D108" i="41"/>
  <c r="B108" i="41" s="1"/>
  <c r="D106" i="58"/>
  <c r="B106" i="58" s="1"/>
  <c r="D111" i="29"/>
  <c r="D101" i="88"/>
  <c r="D109" i="20"/>
  <c r="D109" i="19"/>
  <c r="D105" i="60"/>
  <c r="D111" i="27"/>
  <c r="D107" i="45"/>
  <c r="B107" i="45" s="1"/>
  <c r="D108" i="73"/>
  <c r="B108" i="73" s="1"/>
  <c r="D101" i="92"/>
  <c r="B101" i="92" s="1"/>
  <c r="D105" i="61"/>
  <c r="E107" i="56"/>
  <c r="D111" i="70"/>
  <c r="D101" i="91"/>
  <c r="B101" i="91" s="1"/>
  <c r="D104" i="65"/>
  <c r="B104" i="65" s="1"/>
  <c r="D104" i="66"/>
  <c r="D101" i="90"/>
  <c r="D108" i="43"/>
  <c r="E107" i="45"/>
  <c r="B111" i="30"/>
  <c r="D101" i="86"/>
  <c r="E108" i="73"/>
  <c r="E106" i="53"/>
  <c r="D102" i="85"/>
  <c r="D110" i="32"/>
  <c r="E101" i="91"/>
  <c r="E111" i="29"/>
  <c r="E110" i="31"/>
  <c r="D105" i="62"/>
  <c r="D108" i="39"/>
  <c r="D104" i="68"/>
  <c r="D106" i="72"/>
  <c r="E105" i="61"/>
  <c r="D103" i="78"/>
  <c r="E102" i="81"/>
  <c r="E101" i="84"/>
  <c r="D106" i="46"/>
  <c r="D103" i="79"/>
  <c r="B103" i="79" s="1"/>
  <c r="J109" i="23"/>
  <c r="D106" i="59"/>
  <c r="G105" i="59"/>
  <c r="E106" i="59"/>
  <c r="D112" i="28"/>
  <c r="E112" i="28"/>
  <c r="F103" i="76"/>
  <c r="B103" i="76"/>
  <c r="H99" i="33"/>
  <c r="I99" i="33"/>
  <c r="B109" i="17"/>
  <c r="F109" i="17"/>
  <c r="F106" i="55"/>
  <c r="B106" i="55"/>
  <c r="H106" i="35"/>
  <c r="I106" i="35"/>
  <c r="D109" i="3"/>
  <c r="E109" i="3"/>
  <c r="F100" i="13"/>
  <c r="B100" i="13"/>
  <c r="J105" i="35"/>
  <c r="D108" i="44"/>
  <c r="E108" i="44"/>
  <c r="D104" i="67"/>
  <c r="E104" i="67"/>
  <c r="F102" i="80"/>
  <c r="B102" i="80"/>
  <c r="I99" i="13"/>
  <c r="H99" i="13"/>
  <c r="B103" i="75"/>
  <c r="F103" i="75"/>
  <c r="F102" i="83"/>
  <c r="B102" i="83"/>
  <c r="B108" i="42"/>
  <c r="F108" i="42"/>
  <c r="F103" i="77"/>
  <c r="B103" i="77"/>
  <c r="D102" i="82"/>
  <c r="E102" i="82"/>
  <c r="B110" i="24"/>
  <c r="F110" i="24"/>
  <c r="B106" i="54"/>
  <c r="F106" i="54"/>
  <c r="D101" i="87"/>
  <c r="E101" i="87"/>
  <c r="B100" i="33"/>
  <c r="B109" i="21"/>
  <c r="F109" i="21"/>
  <c r="F51" i="36"/>
  <c r="J100" i="99" l="1"/>
  <c r="E100" i="25"/>
  <c r="F100" i="25" s="1"/>
  <c r="D101" i="25" s="1"/>
  <c r="E101" i="25" s="1"/>
  <c r="B108" i="35"/>
  <c r="E108" i="35"/>
  <c r="F108" i="35" s="1"/>
  <c r="B109" i="35" s="1"/>
  <c r="G101" i="99"/>
  <c r="D102" i="99"/>
  <c r="E102" i="99"/>
  <c r="G100" i="96"/>
  <c r="I100" i="96" s="1"/>
  <c r="N88" i="96" s="1"/>
  <c r="N89" i="96" s="1"/>
  <c r="F76" i="1"/>
  <c r="F77" i="1" s="1"/>
  <c r="F62" i="1"/>
  <c r="F65" i="1" s="1"/>
  <c r="F67" i="1" s="1"/>
  <c r="F69" i="1" s="1"/>
  <c r="H20" i="94"/>
  <c r="I20" i="94" s="1"/>
  <c r="I21" i="85"/>
  <c r="I28" i="21"/>
  <c r="B101" i="25"/>
  <c r="G100" i="25"/>
  <c r="E101" i="95"/>
  <c r="F101" i="95" s="1"/>
  <c r="B101" i="95"/>
  <c r="B101" i="97"/>
  <c r="F101" i="97"/>
  <c r="H100" i="98"/>
  <c r="M88" i="98" s="1"/>
  <c r="M89" i="98" s="1"/>
  <c r="I100" i="98"/>
  <c r="G100" i="95"/>
  <c r="H100" i="95" s="1"/>
  <c r="M88" i="95" s="1"/>
  <c r="M89" i="95" s="1"/>
  <c r="J99" i="95"/>
  <c r="I100" i="97"/>
  <c r="H100" i="97"/>
  <c r="M88" i="97" s="1"/>
  <c r="M89" i="97" s="1"/>
  <c r="F100" i="33"/>
  <c r="G100" i="33" s="1"/>
  <c r="F101" i="98"/>
  <c r="B101" i="98"/>
  <c r="G106" i="57"/>
  <c r="H106" i="57" s="1"/>
  <c r="M88" i="57" s="1"/>
  <c r="M89" i="57" s="1"/>
  <c r="I99" i="25"/>
  <c r="H99" i="25"/>
  <c r="G100" i="26"/>
  <c r="H100" i="26" s="1"/>
  <c r="E101" i="26"/>
  <c r="F101" i="26" s="1"/>
  <c r="G101" i="26" s="1"/>
  <c r="I101" i="26" s="1"/>
  <c r="J109" i="71"/>
  <c r="D111" i="71"/>
  <c r="B111" i="71" s="1"/>
  <c r="D110" i="18"/>
  <c r="B110" i="18" s="1"/>
  <c r="K95" i="85"/>
  <c r="G110" i="71"/>
  <c r="H110" i="71" s="1"/>
  <c r="M88" i="71" s="1"/>
  <c r="M89" i="71" s="1"/>
  <c r="G109" i="18"/>
  <c r="H109" i="18" s="1"/>
  <c r="M88" i="18" s="1"/>
  <c r="M89" i="18" s="1"/>
  <c r="G100" i="93"/>
  <c r="H100" i="93" s="1"/>
  <c r="M88" i="93" s="1"/>
  <c r="M89" i="93" s="1"/>
  <c r="J99" i="93"/>
  <c r="H23" i="75"/>
  <c r="I23" i="75" s="1"/>
  <c r="G27" i="74"/>
  <c r="B25" i="67"/>
  <c r="F25" i="67"/>
  <c r="F26" i="46"/>
  <c r="H26" i="46" s="1"/>
  <c r="B26" i="46"/>
  <c r="I30" i="27"/>
  <c r="B30" i="24"/>
  <c r="F30" i="24"/>
  <c r="H30" i="24"/>
  <c r="H22" i="86"/>
  <c r="D23" i="86"/>
  <c r="E23" i="86"/>
  <c r="G22" i="86"/>
  <c r="H22" i="80"/>
  <c r="D23" i="80"/>
  <c r="E23" i="80"/>
  <c r="H23" i="82"/>
  <c r="G23" i="82"/>
  <c r="E24" i="82"/>
  <c r="D24" i="82"/>
  <c r="B20" i="93"/>
  <c r="F20" i="93"/>
  <c r="H20" i="93" s="1"/>
  <c r="J99" i="26"/>
  <c r="O99" i="26"/>
  <c r="P99" i="26" s="1"/>
  <c r="G22" i="80"/>
  <c r="B21" i="94"/>
  <c r="F21" i="94"/>
  <c r="H21" i="94" s="1"/>
  <c r="F23" i="90"/>
  <c r="G23" i="90" s="1"/>
  <c r="B23" i="90"/>
  <c r="F31" i="23"/>
  <c r="B31" i="23"/>
  <c r="B28" i="42"/>
  <c r="F28" i="42"/>
  <c r="G28" i="42" s="1"/>
  <c r="D25" i="65"/>
  <c r="E25" i="65"/>
  <c r="E28" i="55"/>
  <c r="D28" i="55"/>
  <c r="G20" i="33"/>
  <c r="H27" i="58"/>
  <c r="I27" i="58" s="1"/>
  <c r="E28" i="58"/>
  <c r="D28" i="58"/>
  <c r="B25" i="66"/>
  <c r="F25" i="66"/>
  <c r="H25" i="66" s="1"/>
  <c r="G27" i="55"/>
  <c r="I27" i="55" s="1"/>
  <c r="F22" i="84"/>
  <c r="B22" i="84"/>
  <c r="D24" i="75"/>
  <c r="E24" i="75"/>
  <c r="H24" i="65"/>
  <c r="I24" i="65" s="1"/>
  <c r="F22" i="91"/>
  <c r="G22" i="91" s="1"/>
  <c r="B22" i="91"/>
  <c r="F26" i="53"/>
  <c r="H26" i="53" s="1"/>
  <c r="B26" i="53"/>
  <c r="G21" i="83"/>
  <c r="I21" i="83" s="1"/>
  <c r="F20" i="96"/>
  <c r="B20" i="96"/>
  <c r="G20" i="96"/>
  <c r="B23" i="76"/>
  <c r="F23" i="76"/>
  <c r="F29" i="22"/>
  <c r="H29" i="22" s="1"/>
  <c r="H28" i="20"/>
  <c r="I28" i="20" s="1"/>
  <c r="B29" i="22"/>
  <c r="B22" i="85"/>
  <c r="F22" i="85"/>
  <c r="G22" i="85" s="1"/>
  <c r="B22" i="81"/>
  <c r="F22" i="81"/>
  <c r="H22" i="81" s="1"/>
  <c r="B25" i="61"/>
  <c r="F25" i="61"/>
  <c r="H25" i="61" s="1"/>
  <c r="I27" i="74"/>
  <c r="B20" i="95"/>
  <c r="F20" i="95"/>
  <c r="H20" i="95" s="1"/>
  <c r="F28" i="39"/>
  <c r="G28" i="39" s="1"/>
  <c r="B28" i="39"/>
  <c r="B31" i="27"/>
  <c r="F31" i="27"/>
  <c r="I21" i="81"/>
  <c r="B28" i="44"/>
  <c r="F28" i="44"/>
  <c r="G28" i="44" s="1"/>
  <c r="F26" i="72"/>
  <c r="B26" i="72"/>
  <c r="G51" i="36"/>
  <c r="I24" i="35"/>
  <c r="N7" i="20"/>
  <c r="B26" i="57"/>
  <c r="F26" i="57"/>
  <c r="H26" i="57" s="1"/>
  <c r="B31" i="70"/>
  <c r="F31" i="70"/>
  <c r="H31" i="70" s="1"/>
  <c r="B28" i="43"/>
  <c r="F28" i="43"/>
  <c r="I20" i="33"/>
  <c r="D26" i="64"/>
  <c r="E26" i="64"/>
  <c r="H27" i="45"/>
  <c r="D28" i="45"/>
  <c r="E28" i="45"/>
  <c r="B21" i="92"/>
  <c r="F21" i="92"/>
  <c r="H21" i="92" s="1"/>
  <c r="B20" i="26"/>
  <c r="F20" i="26"/>
  <c r="H20" i="26" s="1"/>
  <c r="E32" i="31"/>
  <c r="D32" i="31"/>
  <c r="D31" i="30"/>
  <c r="E31" i="30"/>
  <c r="G32" i="28"/>
  <c r="I32" i="28" s="1"/>
  <c r="E33" i="28"/>
  <c r="D33" i="28"/>
  <c r="F29" i="19"/>
  <c r="G29" i="19" s="1"/>
  <c r="B29" i="19"/>
  <c r="B23" i="79"/>
  <c r="F23" i="79"/>
  <c r="G23" i="79" s="1"/>
  <c r="H30" i="71"/>
  <c r="I30" i="71" s="1"/>
  <c r="F29" i="21"/>
  <c r="G29" i="21" s="1"/>
  <c r="B29" i="21"/>
  <c r="G21" i="87"/>
  <c r="I21" i="87" s="1"/>
  <c r="F28" i="73"/>
  <c r="B28" i="73"/>
  <c r="D26" i="56"/>
  <c r="E26" i="56"/>
  <c r="B21" i="25"/>
  <c r="F21" i="25"/>
  <c r="H21" i="25" s="1"/>
  <c r="D25" i="60"/>
  <c r="E25" i="60"/>
  <c r="B21" i="89"/>
  <c r="F21" i="89"/>
  <c r="G21" i="89" s="1"/>
  <c r="F30" i="32"/>
  <c r="H30" i="32" s="1"/>
  <c r="B30" i="32"/>
  <c r="H25" i="64"/>
  <c r="F26" i="54"/>
  <c r="H26" i="54" s="1"/>
  <c r="B26" i="54"/>
  <c r="G27" i="45"/>
  <c r="E28" i="74"/>
  <c r="D28" i="74"/>
  <c r="B23" i="78"/>
  <c r="F23" i="78"/>
  <c r="H23" i="78" s="1"/>
  <c r="F23" i="77"/>
  <c r="H23" i="77" s="1"/>
  <c r="B23" i="77"/>
  <c r="F25" i="63"/>
  <c r="B25" i="63"/>
  <c r="B24" i="68"/>
  <c r="F24" i="68"/>
  <c r="H24" i="68" s="1"/>
  <c r="G31" i="69"/>
  <c r="D32" i="69"/>
  <c r="E32" i="69"/>
  <c r="D31" i="71"/>
  <c r="E31" i="71"/>
  <c r="F29" i="17"/>
  <c r="H29" i="17" s="1"/>
  <c r="C38" i="17"/>
  <c r="B29" i="17"/>
  <c r="G25" i="56"/>
  <c r="I25" i="56" s="1"/>
  <c r="H22" i="88"/>
  <c r="I22" i="88" s="1"/>
  <c r="D23" i="88"/>
  <c r="E23" i="88"/>
  <c r="B31" i="29"/>
  <c r="F31" i="29"/>
  <c r="H31" i="29" s="1"/>
  <c r="H30" i="34"/>
  <c r="I30" i="34" s="1"/>
  <c r="E31" i="34"/>
  <c r="D31" i="34"/>
  <c r="H24" i="60"/>
  <c r="I24" i="60" s="1"/>
  <c r="D21" i="33"/>
  <c r="E21" i="33" s="1"/>
  <c r="F21" i="33" s="1"/>
  <c r="F29" i="41"/>
  <c r="H29" i="41" s="1"/>
  <c r="B29" i="41"/>
  <c r="G25" i="64"/>
  <c r="B29" i="3"/>
  <c r="F29" i="3"/>
  <c r="G29" i="3" s="1"/>
  <c r="H31" i="69"/>
  <c r="G31" i="31"/>
  <c r="I31" i="31" s="1"/>
  <c r="I24" i="63"/>
  <c r="H30" i="30"/>
  <c r="I30" i="30" s="1"/>
  <c r="D22" i="83"/>
  <c r="E22" i="83"/>
  <c r="J99" i="94"/>
  <c r="G100" i="94"/>
  <c r="D101" i="94"/>
  <c r="E107" i="57"/>
  <c r="F107" i="57" s="1"/>
  <c r="N88" i="56"/>
  <c r="D111" i="23"/>
  <c r="B111" i="23" s="1"/>
  <c r="F102" i="81"/>
  <c r="G102" i="81" s="1"/>
  <c r="F107" i="56"/>
  <c r="E108" i="56" s="1"/>
  <c r="F107" i="45"/>
  <c r="D108" i="45" s="1"/>
  <c r="E110" i="22"/>
  <c r="H106" i="56"/>
  <c r="E111" i="23"/>
  <c r="E101" i="93"/>
  <c r="F101" i="93" s="1"/>
  <c r="B101" i="93"/>
  <c r="J108" i="18"/>
  <c r="F101" i="91"/>
  <c r="D102" i="91" s="1"/>
  <c r="F108" i="41"/>
  <c r="E109" i="41" s="1"/>
  <c r="F108" i="73"/>
  <c r="E109" i="73" s="1"/>
  <c r="J104" i="59"/>
  <c r="F104" i="65"/>
  <c r="G104" i="65" s="1"/>
  <c r="F70" i="1"/>
  <c r="F71" i="1" s="1"/>
  <c r="F56" i="1" s="1"/>
  <c r="F57" i="1" s="1"/>
  <c r="F59" i="1" s="1"/>
  <c r="F79" i="1" s="1"/>
  <c r="F80" i="1" s="1"/>
  <c r="F82" i="1" s="1"/>
  <c r="E29" i="20"/>
  <c r="D29" i="20"/>
  <c r="I24" i="59"/>
  <c r="N7" i="62"/>
  <c r="I29" i="18"/>
  <c r="E26" i="35"/>
  <c r="F26" i="35" s="1"/>
  <c r="H25" i="35"/>
  <c r="B26" i="35"/>
  <c r="G25" i="35"/>
  <c r="E22" i="87"/>
  <c r="D22" i="87"/>
  <c r="D25" i="62"/>
  <c r="E25" i="62"/>
  <c r="D21" i="13"/>
  <c r="E21" i="13" s="1"/>
  <c r="G20" i="13"/>
  <c r="H20" i="13"/>
  <c r="G24" i="62"/>
  <c r="I24" i="62" s="1"/>
  <c r="B30" i="18"/>
  <c r="F30" i="18"/>
  <c r="H30" i="18" s="1"/>
  <c r="B25" i="59"/>
  <c r="F25" i="59"/>
  <c r="G25" i="59" s="1"/>
  <c r="F101" i="86"/>
  <c r="B101" i="86"/>
  <c r="F104" i="66"/>
  <c r="B104" i="66"/>
  <c r="B109" i="19"/>
  <c r="F109" i="19"/>
  <c r="B109" i="34"/>
  <c r="B105" i="64"/>
  <c r="F105" i="64"/>
  <c r="J100" i="89"/>
  <c r="B104" i="68"/>
  <c r="F104" i="68"/>
  <c r="F110" i="32"/>
  <c r="B110" i="32"/>
  <c r="F106" i="58"/>
  <c r="B109" i="20"/>
  <c r="F109" i="20"/>
  <c r="B111" i="29"/>
  <c r="F111" i="29"/>
  <c r="F105" i="63"/>
  <c r="B105" i="63"/>
  <c r="B106" i="46"/>
  <c r="F106" i="46"/>
  <c r="B103" i="78"/>
  <c r="F103" i="78"/>
  <c r="B101" i="90"/>
  <c r="F101" i="90"/>
  <c r="F105" i="61"/>
  <c r="B105" i="61"/>
  <c r="F103" i="79"/>
  <c r="B105" i="60"/>
  <c r="F105" i="60"/>
  <c r="F107" i="74"/>
  <c r="B107" i="74"/>
  <c r="E102" i="89"/>
  <c r="G101" i="89"/>
  <c r="D102" i="89"/>
  <c r="B110" i="31"/>
  <c r="F110" i="31"/>
  <c r="B106" i="53"/>
  <c r="F106" i="53"/>
  <c r="F105" i="62"/>
  <c r="B105" i="62"/>
  <c r="B111" i="70"/>
  <c r="F111" i="70"/>
  <c r="B101" i="84"/>
  <c r="F101" i="84"/>
  <c r="B106" i="72"/>
  <c r="F106" i="72"/>
  <c r="F108" i="39"/>
  <c r="B108" i="39"/>
  <c r="B102" i="85"/>
  <c r="F102" i="85"/>
  <c r="B108" i="43"/>
  <c r="F108" i="43"/>
  <c r="B111" i="27"/>
  <c r="F111" i="27"/>
  <c r="B101" i="88"/>
  <c r="F101" i="88"/>
  <c r="B105" i="34"/>
  <c r="G104" i="34"/>
  <c r="B111" i="69"/>
  <c r="F111" i="69"/>
  <c r="F101" i="92"/>
  <c r="H105" i="59"/>
  <c r="M88" i="59" s="1"/>
  <c r="M89" i="59" s="1"/>
  <c r="I105" i="59"/>
  <c r="N88" i="59" s="1"/>
  <c r="F106" i="59"/>
  <c r="B106" i="59"/>
  <c r="I110" i="23"/>
  <c r="N88" i="23" s="1"/>
  <c r="H110" i="23"/>
  <c r="M88" i="23" s="1"/>
  <c r="M89" i="23" s="1"/>
  <c r="F62" i="2"/>
  <c r="F65" i="2" s="1"/>
  <c r="F67" i="2" s="1"/>
  <c r="F69" i="2" s="1"/>
  <c r="B107" i="57"/>
  <c r="J108" i="21"/>
  <c r="G102" i="83"/>
  <c r="E103" i="83"/>
  <c r="D103" i="83"/>
  <c r="G100" i="13"/>
  <c r="D101" i="13"/>
  <c r="E101" i="13" s="1"/>
  <c r="B101" i="96"/>
  <c r="D101" i="33"/>
  <c r="D104" i="75"/>
  <c r="G103" i="75"/>
  <c r="E104" i="75"/>
  <c r="J99" i="13"/>
  <c r="J107" i="42"/>
  <c r="B104" i="67"/>
  <c r="F104" i="67"/>
  <c r="D110" i="17"/>
  <c r="G109" i="17"/>
  <c r="E110" i="17"/>
  <c r="J105" i="54"/>
  <c r="D110" i="21"/>
  <c r="G109" i="21"/>
  <c r="E110" i="21"/>
  <c r="I107" i="35"/>
  <c r="H107" i="35"/>
  <c r="J105" i="55"/>
  <c r="J102" i="77"/>
  <c r="D107" i="54"/>
  <c r="G106" i="54"/>
  <c r="E107" i="54"/>
  <c r="G110" i="24"/>
  <c r="D111" i="24"/>
  <c r="E111" i="24"/>
  <c r="B102" i="82"/>
  <c r="F102" i="82"/>
  <c r="E104" i="77"/>
  <c r="G103" i="77"/>
  <c r="D104" i="77"/>
  <c r="J108" i="17"/>
  <c r="B108" i="44"/>
  <c r="F108" i="44"/>
  <c r="J102" i="75"/>
  <c r="G103" i="76"/>
  <c r="D104" i="76"/>
  <c r="E104" i="76"/>
  <c r="E101" i="96"/>
  <c r="F101" i="96" s="1"/>
  <c r="J101" i="80"/>
  <c r="D107" i="55"/>
  <c r="E107" i="55"/>
  <c r="G106" i="55"/>
  <c r="J99" i="33"/>
  <c r="F112" i="28"/>
  <c r="B112" i="28"/>
  <c r="J101" i="83"/>
  <c r="B101" i="87"/>
  <c r="F101" i="87"/>
  <c r="D109" i="42"/>
  <c r="E109" i="42"/>
  <c r="G108" i="42"/>
  <c r="E103" i="80"/>
  <c r="G102" i="80"/>
  <c r="D103" i="80"/>
  <c r="J109" i="24"/>
  <c r="J102" i="76"/>
  <c r="F109" i="3"/>
  <c r="B109" i="3"/>
  <c r="J106" i="35"/>
  <c r="I25" i="36"/>
  <c r="F22" i="36"/>
  <c r="I49" i="36"/>
  <c r="I89" i="36"/>
  <c r="I51" i="36"/>
  <c r="I87" i="36"/>
  <c r="F54" i="36"/>
  <c r="I90" i="36"/>
  <c r="I20" i="36"/>
  <c r="I63" i="36"/>
  <c r="I85" i="36"/>
  <c r="H100" i="96" l="1"/>
  <c r="M88" i="96" s="1"/>
  <c r="M89" i="96" s="1"/>
  <c r="E109" i="35"/>
  <c r="F109" i="35" s="1"/>
  <c r="F101" i="25"/>
  <c r="G101" i="25" s="1"/>
  <c r="H101" i="25" s="1"/>
  <c r="G108" i="35"/>
  <c r="H108" i="35" s="1"/>
  <c r="I109" i="18"/>
  <c r="N88" i="18" s="1"/>
  <c r="O88" i="18" s="1"/>
  <c r="O89" i="18" s="1"/>
  <c r="I100" i="26"/>
  <c r="J100" i="26" s="1"/>
  <c r="I106" i="57"/>
  <c r="N88" i="57" s="1"/>
  <c r="N89" i="57" s="1"/>
  <c r="D102" i="25"/>
  <c r="E102" i="25" s="1"/>
  <c r="B102" i="99"/>
  <c r="F102" i="99"/>
  <c r="H101" i="99"/>
  <c r="I101" i="99"/>
  <c r="D105" i="65"/>
  <c r="B105" i="65" s="1"/>
  <c r="I100" i="95"/>
  <c r="N88" i="95" s="1"/>
  <c r="G20" i="93"/>
  <c r="G26" i="46"/>
  <c r="G29" i="22"/>
  <c r="H100" i="25"/>
  <c r="I100" i="25"/>
  <c r="D102" i="98"/>
  <c r="G101" i="98"/>
  <c r="E102" i="98"/>
  <c r="N88" i="98"/>
  <c r="J100" i="98"/>
  <c r="D102" i="97"/>
  <c r="G101" i="97"/>
  <c r="E102" i="97"/>
  <c r="O88" i="23"/>
  <c r="O89" i="23" s="1"/>
  <c r="H101" i="26"/>
  <c r="J101" i="26" s="1"/>
  <c r="N89" i="23"/>
  <c r="D103" i="81"/>
  <c r="B103" i="81" s="1"/>
  <c r="J99" i="25"/>
  <c r="N88" i="97"/>
  <c r="J100" i="97"/>
  <c r="N89" i="18"/>
  <c r="J106" i="56"/>
  <c r="M88" i="56"/>
  <c r="I100" i="93"/>
  <c r="N88" i="93" s="1"/>
  <c r="O88" i="96"/>
  <c r="O89" i="96" s="1"/>
  <c r="F110" i="18"/>
  <c r="G110" i="18" s="1"/>
  <c r="I110" i="71"/>
  <c r="G101" i="95"/>
  <c r="D102" i="95"/>
  <c r="D102" i="26"/>
  <c r="F111" i="71"/>
  <c r="D112" i="71" s="1"/>
  <c r="G101" i="91"/>
  <c r="H101" i="91" s="1"/>
  <c r="M88" i="91" s="1"/>
  <c r="M89" i="91" s="1"/>
  <c r="G107" i="56"/>
  <c r="I107" i="56" s="1"/>
  <c r="D108" i="56"/>
  <c r="B108" i="56" s="1"/>
  <c r="N89" i="56"/>
  <c r="F111" i="23"/>
  <c r="E112" i="23" s="1"/>
  <c r="G108" i="41"/>
  <c r="I108" i="41" s="1"/>
  <c r="N88" i="41" s="1"/>
  <c r="I22" i="86"/>
  <c r="I20" i="93"/>
  <c r="G24" i="68"/>
  <c r="H25" i="67"/>
  <c r="D26" i="67"/>
  <c r="E26" i="67"/>
  <c r="G25" i="67"/>
  <c r="G26" i="53"/>
  <c r="I26" i="46"/>
  <c r="D27" i="46"/>
  <c r="E27" i="46"/>
  <c r="G30" i="24"/>
  <c r="I30" i="24" s="1"/>
  <c r="D31" i="24"/>
  <c r="E31" i="24"/>
  <c r="I22" i="80"/>
  <c r="F24" i="82"/>
  <c r="G24" i="82" s="1"/>
  <c r="B24" i="82"/>
  <c r="H23" i="79"/>
  <c r="H23" i="90"/>
  <c r="I23" i="90" s="1"/>
  <c r="F23" i="80"/>
  <c r="H23" i="80" s="1"/>
  <c r="B23" i="80"/>
  <c r="G21" i="94"/>
  <c r="I21" i="94" s="1"/>
  <c r="D22" i="94"/>
  <c r="E22" i="94"/>
  <c r="E21" i="93"/>
  <c r="D21" i="93"/>
  <c r="F23" i="86"/>
  <c r="B23" i="86"/>
  <c r="I23" i="82"/>
  <c r="G20" i="26"/>
  <c r="I26" i="53"/>
  <c r="D23" i="91"/>
  <c r="E23" i="91"/>
  <c r="H22" i="84"/>
  <c r="E23" i="84"/>
  <c r="D23" i="84"/>
  <c r="E26" i="66"/>
  <c r="D26" i="66"/>
  <c r="B28" i="58"/>
  <c r="F28" i="58"/>
  <c r="F24" i="75"/>
  <c r="H24" i="75" s="1"/>
  <c r="B24" i="75"/>
  <c r="F25" i="65"/>
  <c r="G25" i="65" s="1"/>
  <c r="B25" i="65"/>
  <c r="D27" i="53"/>
  <c r="E27" i="53"/>
  <c r="H22" i="91"/>
  <c r="I22" i="91" s="1"/>
  <c r="G22" i="84"/>
  <c r="G25" i="66"/>
  <c r="I25" i="66" s="1"/>
  <c r="F28" i="55"/>
  <c r="G28" i="55" s="1"/>
  <c r="B28" i="55"/>
  <c r="H28" i="42"/>
  <c r="I28" i="42" s="1"/>
  <c r="D29" i="42"/>
  <c r="E29" i="42"/>
  <c r="G31" i="23"/>
  <c r="D32" i="23"/>
  <c r="E32" i="23"/>
  <c r="H31" i="23"/>
  <c r="D24" i="90"/>
  <c r="E24" i="90"/>
  <c r="D27" i="72"/>
  <c r="E27" i="72"/>
  <c r="H28" i="39"/>
  <c r="I28" i="39" s="1"/>
  <c r="D30" i="22"/>
  <c r="E30" i="22"/>
  <c r="D24" i="76"/>
  <c r="E24" i="76"/>
  <c r="G26" i="72"/>
  <c r="H28" i="44"/>
  <c r="I28" i="44" s="1"/>
  <c r="G20" i="95"/>
  <c r="I20" i="95" s="1"/>
  <c r="D21" i="95"/>
  <c r="E21" i="95"/>
  <c r="G25" i="61"/>
  <c r="I25" i="61" s="1"/>
  <c r="D26" i="61"/>
  <c r="E26" i="61"/>
  <c r="D23" i="85"/>
  <c r="E23" i="85"/>
  <c r="I29" i="22"/>
  <c r="G23" i="76"/>
  <c r="I20" i="26"/>
  <c r="H26" i="72"/>
  <c r="H31" i="27"/>
  <c r="E32" i="27"/>
  <c r="G31" i="27"/>
  <c r="D32" i="27"/>
  <c r="G22" i="81"/>
  <c r="I22" i="81" s="1"/>
  <c r="E23" i="81"/>
  <c r="D23" i="81"/>
  <c r="H20" i="96"/>
  <c r="I20" i="96" s="1"/>
  <c r="D21" i="96"/>
  <c r="E21" i="96"/>
  <c r="G31" i="29"/>
  <c r="I31" i="29" s="1"/>
  <c r="I23" i="79"/>
  <c r="E29" i="44"/>
  <c r="D29" i="44"/>
  <c r="D29" i="39"/>
  <c r="E29" i="39"/>
  <c r="H22" i="85"/>
  <c r="I22" i="85" s="1"/>
  <c r="H23" i="76"/>
  <c r="I23" i="76" s="1"/>
  <c r="G22" i="36"/>
  <c r="I25" i="64"/>
  <c r="I25" i="35"/>
  <c r="B31" i="34"/>
  <c r="F31" i="34"/>
  <c r="H31" i="34" s="1"/>
  <c r="B31" i="30"/>
  <c r="F31" i="30"/>
  <c r="G31" i="30" s="1"/>
  <c r="B22" i="83"/>
  <c r="F22" i="83"/>
  <c r="G22" i="83" s="1"/>
  <c r="I31" i="69"/>
  <c r="E30" i="3"/>
  <c r="D30" i="3"/>
  <c r="G29" i="41"/>
  <c r="I29" i="41" s="1"/>
  <c r="E30" i="41"/>
  <c r="D30" i="41"/>
  <c r="E26" i="63"/>
  <c r="D26" i="63"/>
  <c r="D24" i="77"/>
  <c r="E24" i="77"/>
  <c r="H21" i="89"/>
  <c r="I21" i="89" s="1"/>
  <c r="D22" i="89"/>
  <c r="E22" i="89"/>
  <c r="D22" i="25"/>
  <c r="E22" i="25" s="1"/>
  <c r="F32" i="31"/>
  <c r="H32" i="31" s="1"/>
  <c r="B32" i="31"/>
  <c r="E32" i="70"/>
  <c r="D32" i="70"/>
  <c r="B31" i="71"/>
  <c r="F31" i="71"/>
  <c r="G31" i="71" s="1"/>
  <c r="B25" i="60"/>
  <c r="F25" i="60"/>
  <c r="G25" i="60" s="1"/>
  <c r="H28" i="43"/>
  <c r="D29" i="43"/>
  <c r="E29" i="43"/>
  <c r="H25" i="59"/>
  <c r="I25" i="59" s="1"/>
  <c r="D22" i="33"/>
  <c r="G29" i="17"/>
  <c r="I29" i="17" s="1"/>
  <c r="E30" i="17"/>
  <c r="D30" i="17"/>
  <c r="I24" i="68"/>
  <c r="G25" i="63"/>
  <c r="G23" i="78"/>
  <c r="I23" i="78" s="1"/>
  <c r="E24" i="78"/>
  <c r="D24" i="78"/>
  <c r="E27" i="54"/>
  <c r="D27" i="54"/>
  <c r="E31" i="32"/>
  <c r="D31" i="32"/>
  <c r="H29" i="21"/>
  <c r="I29" i="21" s="1"/>
  <c r="D30" i="21"/>
  <c r="E30" i="21"/>
  <c r="B28" i="45"/>
  <c r="F28" i="45"/>
  <c r="G28" i="45" s="1"/>
  <c r="G31" i="70"/>
  <c r="I31" i="70" s="1"/>
  <c r="F23" i="88"/>
  <c r="G23" i="88" s="1"/>
  <c r="B23" i="88"/>
  <c r="F28" i="74"/>
  <c r="G28" i="74" s="1"/>
  <c r="B28" i="74"/>
  <c r="F26" i="56"/>
  <c r="B26" i="56"/>
  <c r="B33" i="28"/>
  <c r="F33" i="28"/>
  <c r="B26" i="64"/>
  <c r="D27" i="57"/>
  <c r="E27" i="57"/>
  <c r="H29" i="3"/>
  <c r="I29" i="3" s="1"/>
  <c r="B21" i="33"/>
  <c r="H21" i="33"/>
  <c r="G21" i="33"/>
  <c r="D32" i="29"/>
  <c r="E32" i="29"/>
  <c r="B32" i="69"/>
  <c r="F32" i="69"/>
  <c r="G32" i="69" s="1"/>
  <c r="E25" i="68"/>
  <c r="D25" i="68"/>
  <c r="H25" i="63"/>
  <c r="G23" i="77"/>
  <c r="I23" i="77" s="1"/>
  <c r="G26" i="54"/>
  <c r="I26" i="54" s="1"/>
  <c r="G30" i="32"/>
  <c r="I30" i="32" s="1"/>
  <c r="G21" i="25"/>
  <c r="I21" i="25" s="1"/>
  <c r="G28" i="73"/>
  <c r="E29" i="73"/>
  <c r="H28" i="73"/>
  <c r="D29" i="73"/>
  <c r="D24" i="79"/>
  <c r="E24" i="79"/>
  <c r="H29" i="19"/>
  <c r="I29" i="19" s="1"/>
  <c r="D30" i="19"/>
  <c r="E30" i="19"/>
  <c r="D21" i="26"/>
  <c r="E21" i="26"/>
  <c r="F21" i="26" s="1"/>
  <c r="G21" i="92"/>
  <c r="I21" i="92" s="1"/>
  <c r="E22" i="92"/>
  <c r="D22" i="92"/>
  <c r="I27" i="45"/>
  <c r="F26" i="64"/>
  <c r="G28" i="43"/>
  <c r="G26" i="57"/>
  <c r="I26" i="57" s="1"/>
  <c r="H100" i="94"/>
  <c r="M88" i="94" s="1"/>
  <c r="M89" i="94" s="1"/>
  <c r="I100" i="94"/>
  <c r="N88" i="94" s="1"/>
  <c r="B101" i="94"/>
  <c r="E101" i="94"/>
  <c r="F101" i="94" s="1"/>
  <c r="E108" i="45"/>
  <c r="F108" i="45" s="1"/>
  <c r="D109" i="41"/>
  <c r="B109" i="41" s="1"/>
  <c r="E103" i="81"/>
  <c r="E102" i="91"/>
  <c r="F102" i="91" s="1"/>
  <c r="D110" i="22"/>
  <c r="F110" i="22" s="1"/>
  <c r="G107" i="45"/>
  <c r="H107" i="45" s="1"/>
  <c r="M88" i="45" s="1"/>
  <c r="M89" i="45" s="1"/>
  <c r="E105" i="65"/>
  <c r="M88" i="22"/>
  <c r="M89" i="22" s="1"/>
  <c r="J105" i="59"/>
  <c r="D102" i="93"/>
  <c r="G101" i="93"/>
  <c r="G108" i="73"/>
  <c r="I108" i="73" s="1"/>
  <c r="J107" i="35"/>
  <c r="D109" i="73"/>
  <c r="B109" i="73" s="1"/>
  <c r="O88" i="59"/>
  <c r="O89" i="59" s="1"/>
  <c r="N89" i="59"/>
  <c r="G54" i="36"/>
  <c r="E31" i="18"/>
  <c r="D31" i="18"/>
  <c r="B21" i="13"/>
  <c r="F21" i="13"/>
  <c r="H21" i="13" s="1"/>
  <c r="B25" i="62"/>
  <c r="F25" i="62"/>
  <c r="H25" i="62" s="1"/>
  <c r="B27" i="35"/>
  <c r="H26" i="35"/>
  <c r="E27" i="35"/>
  <c r="F27" i="35" s="1"/>
  <c r="G26" i="35"/>
  <c r="F29" i="20"/>
  <c r="G29" i="20" s="1"/>
  <c r="B29" i="20"/>
  <c r="J110" i="23"/>
  <c r="N6" i="13"/>
  <c r="I20" i="13"/>
  <c r="D26" i="59"/>
  <c r="E26" i="59"/>
  <c r="G30" i="18"/>
  <c r="I30" i="18" s="1"/>
  <c r="N5" i="13"/>
  <c r="F22" i="87"/>
  <c r="B22" i="87"/>
  <c r="J105" i="58"/>
  <c r="J104" i="61"/>
  <c r="E109" i="39"/>
  <c r="G108" i="39"/>
  <c r="D109" i="39"/>
  <c r="J102" i="78"/>
  <c r="J108" i="20"/>
  <c r="D104" i="79"/>
  <c r="G103" i="79"/>
  <c r="E104" i="79"/>
  <c r="E106" i="61"/>
  <c r="G105" i="61"/>
  <c r="D106" i="61"/>
  <c r="G101" i="90"/>
  <c r="E102" i="90"/>
  <c r="D102" i="90"/>
  <c r="J101" i="81"/>
  <c r="D112" i="30"/>
  <c r="E112" i="30"/>
  <c r="J103" i="65"/>
  <c r="J110" i="30"/>
  <c r="D106" i="64"/>
  <c r="E106" i="64"/>
  <c r="G105" i="64"/>
  <c r="J103" i="68"/>
  <c r="J109" i="31"/>
  <c r="J106" i="74"/>
  <c r="J108" i="19"/>
  <c r="J103" i="66"/>
  <c r="B108" i="45"/>
  <c r="G102" i="85"/>
  <c r="D103" i="85"/>
  <c r="E103" i="85"/>
  <c r="E107" i="72"/>
  <c r="G106" i="72"/>
  <c r="D107" i="72"/>
  <c r="J105" i="46"/>
  <c r="H104" i="65"/>
  <c r="M88" i="65" s="1"/>
  <c r="M89" i="65" s="1"/>
  <c r="I104" i="65"/>
  <c r="N88" i="65" s="1"/>
  <c r="J100" i="92"/>
  <c r="J108" i="22"/>
  <c r="B102" i="89"/>
  <c r="F102" i="89"/>
  <c r="J110" i="69"/>
  <c r="J107" i="41"/>
  <c r="N88" i="73"/>
  <c r="J107" i="73"/>
  <c r="J109" i="32"/>
  <c r="D107" i="46"/>
  <c r="G106" i="46"/>
  <c r="E107" i="46"/>
  <c r="J105" i="53"/>
  <c r="J104" i="64"/>
  <c r="E112" i="29"/>
  <c r="D112" i="29"/>
  <c r="G111" i="29"/>
  <c r="J104" i="60"/>
  <c r="J104" i="62"/>
  <c r="I102" i="81"/>
  <c r="N88" i="81" s="1"/>
  <c r="H102" i="81"/>
  <c r="M88" i="81" s="1"/>
  <c r="M89" i="81" s="1"/>
  <c r="J100" i="88"/>
  <c r="G104" i="66"/>
  <c r="E105" i="66"/>
  <c r="D105" i="66"/>
  <c r="G111" i="69"/>
  <c r="D112" i="69"/>
  <c r="E112" i="69"/>
  <c r="I104" i="34"/>
  <c r="H104" i="34"/>
  <c r="L104" i="34" s="1"/>
  <c r="M104" i="34" s="1"/>
  <c r="G101" i="88"/>
  <c r="D102" i="88"/>
  <c r="E102" i="88"/>
  <c r="D112" i="27"/>
  <c r="E112" i="27"/>
  <c r="G111" i="27"/>
  <c r="J110" i="70"/>
  <c r="E109" i="43"/>
  <c r="G108" i="43"/>
  <c r="D109" i="43"/>
  <c r="J104" i="63"/>
  <c r="G105" i="62"/>
  <c r="E106" i="62"/>
  <c r="D106" i="62"/>
  <c r="B106" i="62" s="1"/>
  <c r="I101" i="89"/>
  <c r="N88" i="89" s="1"/>
  <c r="N89" i="89" s="1"/>
  <c r="H101" i="89"/>
  <c r="M88" i="89" s="1"/>
  <c r="M89" i="89" s="1"/>
  <c r="E106" i="60"/>
  <c r="G105" i="60"/>
  <c r="D106" i="60"/>
  <c r="J105" i="72"/>
  <c r="J106" i="45"/>
  <c r="J107" i="43"/>
  <c r="B102" i="91"/>
  <c r="J100" i="84"/>
  <c r="E105" i="68"/>
  <c r="D105" i="68"/>
  <c r="G104" i="68"/>
  <c r="E110" i="34"/>
  <c r="D110" i="34"/>
  <c r="D110" i="19"/>
  <c r="G109" i="19"/>
  <c r="E110" i="19"/>
  <c r="J102" i="79"/>
  <c r="D102" i="92"/>
  <c r="G101" i="92"/>
  <c r="E102" i="92"/>
  <c r="J100" i="86"/>
  <c r="G101" i="84"/>
  <c r="D102" i="84"/>
  <c r="E102" i="84"/>
  <c r="J110" i="27"/>
  <c r="E112" i="70"/>
  <c r="D112" i="70"/>
  <c r="G111" i="70"/>
  <c r="D107" i="53"/>
  <c r="E107" i="53"/>
  <c r="G106" i="53"/>
  <c r="G110" i="31"/>
  <c r="E111" i="31"/>
  <c r="D111" i="31"/>
  <c r="G107" i="74"/>
  <c r="D108" i="74"/>
  <c r="E108" i="74"/>
  <c r="J110" i="29"/>
  <c r="J107" i="39"/>
  <c r="D104" i="78"/>
  <c r="G103" i="78"/>
  <c r="E104" i="78"/>
  <c r="J100" i="91"/>
  <c r="J101" i="85"/>
  <c r="G105" i="63"/>
  <c r="E106" i="63"/>
  <c r="D106" i="63"/>
  <c r="D110" i="20"/>
  <c r="G109" i="20"/>
  <c r="E110" i="20"/>
  <c r="D107" i="58"/>
  <c r="G106" i="58"/>
  <c r="E107" i="58"/>
  <c r="J100" i="90"/>
  <c r="E111" i="32"/>
  <c r="D111" i="32"/>
  <c r="G110" i="32"/>
  <c r="E102" i="86"/>
  <c r="G101" i="86"/>
  <c r="D102" i="86"/>
  <c r="J109" i="18"/>
  <c r="G106" i="59"/>
  <c r="D107" i="59"/>
  <c r="E107" i="59"/>
  <c r="F108" i="56"/>
  <c r="F70" i="2"/>
  <c r="F71" i="2" s="1"/>
  <c r="F56" i="2" s="1"/>
  <c r="F57" i="2" s="1"/>
  <c r="G107" i="57"/>
  <c r="D108" i="57"/>
  <c r="E108" i="57"/>
  <c r="G111" i="71"/>
  <c r="D102" i="96"/>
  <c r="E102" i="96" s="1"/>
  <c r="G101" i="96"/>
  <c r="I102" i="80"/>
  <c r="N88" i="80" s="1"/>
  <c r="N89" i="80" s="1"/>
  <c r="H102" i="80"/>
  <c r="M88" i="80" s="1"/>
  <c r="M89" i="80" s="1"/>
  <c r="F109" i="42"/>
  <c r="B109" i="42"/>
  <c r="I103" i="76"/>
  <c r="N88" i="76" s="1"/>
  <c r="N89" i="76" s="1"/>
  <c r="H103" i="76"/>
  <c r="M88" i="76" s="1"/>
  <c r="M89" i="76" s="1"/>
  <c r="B111" i="24"/>
  <c r="F111" i="24"/>
  <c r="H106" i="54"/>
  <c r="M88" i="54" s="1"/>
  <c r="M89" i="54" s="1"/>
  <c r="I106" i="54"/>
  <c r="N88" i="54" s="1"/>
  <c r="B110" i="21"/>
  <c r="F110" i="21"/>
  <c r="B110" i="35"/>
  <c r="E110" i="35"/>
  <c r="F110" i="35" s="1"/>
  <c r="G109" i="35"/>
  <c r="H110" i="24"/>
  <c r="M88" i="24" s="1"/>
  <c r="M89" i="24" s="1"/>
  <c r="I110" i="24"/>
  <c r="N88" i="24" s="1"/>
  <c r="B107" i="54"/>
  <c r="F107" i="54"/>
  <c r="G104" i="67"/>
  <c r="D105" i="67"/>
  <c r="E105" i="67"/>
  <c r="B104" i="75"/>
  <c r="F104" i="75"/>
  <c r="I101" i="25"/>
  <c r="H100" i="33"/>
  <c r="I100" i="33"/>
  <c r="H102" i="83"/>
  <c r="M88" i="83" s="1"/>
  <c r="M89" i="83" s="1"/>
  <c r="I102" i="83"/>
  <c r="N88" i="83" s="1"/>
  <c r="N89" i="83" s="1"/>
  <c r="H106" i="55"/>
  <c r="M88" i="55" s="1"/>
  <c r="M89" i="55" s="1"/>
  <c r="I106" i="55"/>
  <c r="N88" i="55" s="1"/>
  <c r="I103" i="75"/>
  <c r="N88" i="75" s="1"/>
  <c r="N89" i="75" s="1"/>
  <c r="H103" i="75"/>
  <c r="M88" i="75" s="1"/>
  <c r="M89" i="75" s="1"/>
  <c r="I100" i="13"/>
  <c r="H100" i="13"/>
  <c r="G109" i="3"/>
  <c r="D110" i="3"/>
  <c r="E110" i="3"/>
  <c r="H108" i="42"/>
  <c r="M88" i="42" s="1"/>
  <c r="M89" i="42" s="1"/>
  <c r="I108" i="42"/>
  <c r="N88" i="42" s="1"/>
  <c r="D113" i="28"/>
  <c r="G112" i="28"/>
  <c r="E113" i="28"/>
  <c r="F107" i="55"/>
  <c r="B107" i="55"/>
  <c r="J108" i="3"/>
  <c r="D109" i="44"/>
  <c r="G108" i="44"/>
  <c r="E109" i="44"/>
  <c r="F104" i="77"/>
  <c r="B104" i="77"/>
  <c r="J111" i="28"/>
  <c r="H109" i="17"/>
  <c r="M88" i="17" s="1"/>
  <c r="I109" i="17"/>
  <c r="N88" i="17" s="1"/>
  <c r="D102" i="87"/>
  <c r="G101" i="87"/>
  <c r="E102" i="87"/>
  <c r="J103" i="67"/>
  <c r="B101" i="33"/>
  <c r="J100" i="96"/>
  <c r="J107" i="44"/>
  <c r="F103" i="80"/>
  <c r="B103" i="80"/>
  <c r="B104" i="76"/>
  <c r="F104" i="76"/>
  <c r="I103" i="77"/>
  <c r="N88" i="77" s="1"/>
  <c r="H103" i="77"/>
  <c r="M88" i="77" s="1"/>
  <c r="M89" i="77" s="1"/>
  <c r="G102" i="82"/>
  <c r="D103" i="82"/>
  <c r="E103" i="82"/>
  <c r="J100" i="87"/>
  <c r="H109" i="21"/>
  <c r="M88" i="21" s="1"/>
  <c r="M89" i="21" s="1"/>
  <c r="I109" i="21"/>
  <c r="N88" i="21" s="1"/>
  <c r="N89" i="21" s="1"/>
  <c r="F110" i="17"/>
  <c r="B110" i="17"/>
  <c r="J101" i="82"/>
  <c r="E101" i="33"/>
  <c r="F101" i="33" s="1"/>
  <c r="F101" i="13"/>
  <c r="B101" i="13"/>
  <c r="F103" i="83"/>
  <c r="B103" i="83"/>
  <c r="I88" i="36"/>
  <c r="I68" i="36"/>
  <c r="I26" i="36"/>
  <c r="I47" i="36"/>
  <c r="I72" i="36"/>
  <c r="I67" i="36"/>
  <c r="I57" i="36"/>
  <c r="I83" i="36"/>
  <c r="I24" i="36"/>
  <c r="I43" i="36"/>
  <c r="I86" i="36"/>
  <c r="I69" i="36"/>
  <c r="I46" i="36"/>
  <c r="I23" i="36"/>
  <c r="I73" i="36"/>
  <c r="I81" i="36"/>
  <c r="I40" i="36"/>
  <c r="I75" i="36"/>
  <c r="I108" i="35" l="1"/>
  <c r="F102" i="25"/>
  <c r="D103" i="25" s="1"/>
  <c r="E103" i="25" s="1"/>
  <c r="B102" i="25"/>
  <c r="J100" i="93"/>
  <c r="E112" i="71"/>
  <c r="F112" i="71" s="1"/>
  <c r="J106" i="57"/>
  <c r="O88" i="57"/>
  <c r="O89" i="57" s="1"/>
  <c r="F105" i="65"/>
  <c r="D106" i="65" s="1"/>
  <c r="B106" i="65" s="1"/>
  <c r="J100" i="95"/>
  <c r="J101" i="99"/>
  <c r="D111" i="18"/>
  <c r="B111" i="18" s="1"/>
  <c r="D103" i="99"/>
  <c r="G102" i="99"/>
  <c r="E103" i="99"/>
  <c r="I101" i="91"/>
  <c r="N88" i="91" s="1"/>
  <c r="O88" i="91" s="1"/>
  <c r="O89" i="91" s="1"/>
  <c r="J100" i="25"/>
  <c r="H28" i="55"/>
  <c r="O88" i="54"/>
  <c r="O89" i="54" s="1"/>
  <c r="F103" i="81"/>
  <c r="G103" i="81" s="1"/>
  <c r="D112" i="23"/>
  <c r="B112" i="23" s="1"/>
  <c r="O88" i="83"/>
  <c r="O89" i="83" s="1"/>
  <c r="N89" i="54"/>
  <c r="O88" i="80"/>
  <c r="O89" i="80" s="1"/>
  <c r="E111" i="18"/>
  <c r="O88" i="89"/>
  <c r="O89" i="89" s="1"/>
  <c r="O88" i="42"/>
  <c r="O89" i="42" s="1"/>
  <c r="O88" i="24"/>
  <c r="O89" i="24" s="1"/>
  <c r="O88" i="17"/>
  <c r="O88" i="98"/>
  <c r="O89" i="98" s="1"/>
  <c r="N89" i="98"/>
  <c r="I101" i="97"/>
  <c r="H101" i="97"/>
  <c r="N89" i="42"/>
  <c r="N89" i="24"/>
  <c r="O88" i="97"/>
  <c r="O89" i="97" s="1"/>
  <c r="N89" i="97"/>
  <c r="B102" i="97"/>
  <c r="F102" i="97"/>
  <c r="H101" i="98"/>
  <c r="I101" i="98"/>
  <c r="B102" i="98"/>
  <c r="F102" i="98"/>
  <c r="N89" i="55"/>
  <c r="O88" i="55"/>
  <c r="O89" i="55" s="1"/>
  <c r="N88" i="71"/>
  <c r="J110" i="71"/>
  <c r="E102" i="26"/>
  <c r="F102" i="26" s="1"/>
  <c r="G102" i="26" s="1"/>
  <c r="B102" i="26"/>
  <c r="O88" i="95"/>
  <c r="O89" i="95" s="1"/>
  <c r="N89" i="95"/>
  <c r="O88" i="77"/>
  <c r="O89" i="77" s="1"/>
  <c r="N89" i="77"/>
  <c r="O88" i="21"/>
  <c r="O89" i="21" s="1"/>
  <c r="O88" i="76"/>
  <c r="O89" i="76" s="1"/>
  <c r="M89" i="56"/>
  <c r="O88" i="56"/>
  <c r="O89" i="56" s="1"/>
  <c r="N89" i="94"/>
  <c r="O88" i="94"/>
  <c r="O89" i="94" s="1"/>
  <c r="E102" i="95"/>
  <c r="F102" i="95" s="1"/>
  <c r="B102" i="95"/>
  <c r="H107" i="56"/>
  <c r="H101" i="95"/>
  <c r="I101" i="95"/>
  <c r="O88" i="75"/>
  <c r="O89" i="75" s="1"/>
  <c r="G111" i="23"/>
  <c r="I111" i="23" s="1"/>
  <c r="O88" i="93"/>
  <c r="O89" i="93" s="1"/>
  <c r="N89" i="93"/>
  <c r="H108" i="73"/>
  <c r="M88" i="73" s="1"/>
  <c r="M89" i="73" s="1"/>
  <c r="H108" i="41"/>
  <c r="M88" i="41" s="1"/>
  <c r="M89" i="41" s="1"/>
  <c r="F109" i="41"/>
  <c r="E110" i="41" s="1"/>
  <c r="I107" i="45"/>
  <c r="N88" i="45" s="1"/>
  <c r="N89" i="45" s="1"/>
  <c r="B26" i="67"/>
  <c r="F26" i="67"/>
  <c r="G26" i="67"/>
  <c r="I25" i="67"/>
  <c r="I25" i="63"/>
  <c r="F27" i="46"/>
  <c r="G27" i="46" s="1"/>
  <c r="B27" i="46"/>
  <c r="F31" i="24"/>
  <c r="H31" i="24" s="1"/>
  <c r="B31" i="24"/>
  <c r="I31" i="27"/>
  <c r="I28" i="55"/>
  <c r="D24" i="86"/>
  <c r="E24" i="86"/>
  <c r="B22" i="94"/>
  <c r="F22" i="94"/>
  <c r="G22" i="94"/>
  <c r="H23" i="86"/>
  <c r="B21" i="93"/>
  <c r="F21" i="93"/>
  <c r="H21" i="93" s="1"/>
  <c r="D24" i="80"/>
  <c r="E24" i="80"/>
  <c r="J100" i="94"/>
  <c r="H22" i="83"/>
  <c r="G23" i="86"/>
  <c r="G23" i="80"/>
  <c r="I23" i="80" s="1"/>
  <c r="E25" i="82"/>
  <c r="D25" i="82"/>
  <c r="H24" i="82"/>
  <c r="I24" i="82" s="1"/>
  <c r="B32" i="23"/>
  <c r="F32" i="23"/>
  <c r="H32" i="23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H25" i="65"/>
  <c r="I25" i="65" s="1"/>
  <c r="B26" i="66"/>
  <c r="F26" i="66"/>
  <c r="G26" i="66" s="1"/>
  <c r="I22" i="84"/>
  <c r="F29" i="42"/>
  <c r="B29" i="42"/>
  <c r="B23" i="84"/>
  <c r="F23" i="84"/>
  <c r="G23" i="84" s="1"/>
  <c r="I26" i="72"/>
  <c r="I31" i="23"/>
  <c r="G28" i="58"/>
  <c r="G24" i="75"/>
  <c r="I24" i="75" s="1"/>
  <c r="E25" i="75"/>
  <c r="D25" i="75"/>
  <c r="F25" i="68"/>
  <c r="G31" i="34"/>
  <c r="B21" i="96"/>
  <c r="F21" i="96"/>
  <c r="G21" i="96" s="1"/>
  <c r="F21" i="95"/>
  <c r="H21" i="95" s="1"/>
  <c r="B21" i="95"/>
  <c r="B23" i="81"/>
  <c r="F23" i="81"/>
  <c r="G23" i="81" s="1"/>
  <c r="F26" i="61"/>
  <c r="H26" i="61" s="1"/>
  <c r="B26" i="61"/>
  <c r="B24" i="76"/>
  <c r="F24" i="76"/>
  <c r="G24" i="76" s="1"/>
  <c r="B27" i="72"/>
  <c r="F27" i="72"/>
  <c r="H27" i="72"/>
  <c r="F29" i="39"/>
  <c r="G29" i="39" s="1"/>
  <c r="B29" i="39"/>
  <c r="B32" i="27"/>
  <c r="F32" i="27"/>
  <c r="H32" i="27"/>
  <c r="B29" i="44"/>
  <c r="F29" i="44"/>
  <c r="H29" i="44" s="1"/>
  <c r="B23" i="85"/>
  <c r="F23" i="85"/>
  <c r="G23" i="85" s="1"/>
  <c r="B30" i="22"/>
  <c r="F30" i="22"/>
  <c r="H30" i="22" s="1"/>
  <c r="I21" i="33"/>
  <c r="F24" i="79"/>
  <c r="G24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B24" i="77"/>
  <c r="I22" i="83"/>
  <c r="I31" i="34"/>
  <c r="E27" i="64"/>
  <c r="D27" i="64"/>
  <c r="H26" i="56"/>
  <c r="D27" i="56"/>
  <c r="E27" i="56"/>
  <c r="G21" i="13"/>
  <c r="I21" i="13" s="1"/>
  <c r="F22" i="92"/>
  <c r="G22" i="92" s="1"/>
  <c r="B22" i="92"/>
  <c r="B21" i="26"/>
  <c r="G21" i="26"/>
  <c r="H21" i="26"/>
  <c r="B29" i="73"/>
  <c r="F29" i="73"/>
  <c r="H29" i="73" s="1"/>
  <c r="H32" i="69"/>
  <c r="I32" i="69" s="1"/>
  <c r="B32" i="29"/>
  <c r="F32" i="29"/>
  <c r="H32" i="29" s="1"/>
  <c r="F27" i="57"/>
  <c r="B27" i="57"/>
  <c r="H33" i="28"/>
  <c r="H23" i="88"/>
  <c r="I23" i="88" s="1"/>
  <c r="E24" i="88"/>
  <c r="D24" i="88"/>
  <c r="B30" i="21"/>
  <c r="F30" i="21"/>
  <c r="G30" i="21" s="1"/>
  <c r="B31" i="32"/>
  <c r="F31" i="32"/>
  <c r="B24" i="78"/>
  <c r="F24" i="78"/>
  <c r="H24" i="78" s="1"/>
  <c r="B29" i="43"/>
  <c r="F29" i="43"/>
  <c r="G29" i="43" s="1"/>
  <c r="D33" i="31"/>
  <c r="E33" i="31"/>
  <c r="B26" i="63"/>
  <c r="F26" i="63"/>
  <c r="F30" i="3"/>
  <c r="H30" i="3" s="1"/>
  <c r="B30" i="3"/>
  <c r="D23" i="83"/>
  <c r="E23" i="83"/>
  <c r="E32" i="34"/>
  <c r="D32" i="34"/>
  <c r="B30" i="19"/>
  <c r="F30" i="19"/>
  <c r="H25" i="68"/>
  <c r="E26" i="68"/>
  <c r="D26" i="68"/>
  <c r="G26" i="64"/>
  <c r="F27" i="54"/>
  <c r="G27" i="54" s="1"/>
  <c r="B27" i="54"/>
  <c r="B32" i="70"/>
  <c r="F32" i="70"/>
  <c r="H32" i="70" s="1"/>
  <c r="B22" i="89"/>
  <c r="F22" i="89"/>
  <c r="H22" i="89" s="1"/>
  <c r="D32" i="30"/>
  <c r="E32" i="30"/>
  <c r="I26" i="35"/>
  <c r="I28" i="73"/>
  <c r="B25" i="68"/>
  <c r="G25" i="68"/>
  <c r="H26" i="64"/>
  <c r="G33" i="28"/>
  <c r="G26" i="56"/>
  <c r="H28" i="74"/>
  <c r="I28" i="74" s="1"/>
  <c r="E29" i="74"/>
  <c r="D29" i="74"/>
  <c r="H28" i="45"/>
  <c r="I28" i="45" s="1"/>
  <c r="E22" i="33"/>
  <c r="F22" i="33" s="1"/>
  <c r="I28" i="43"/>
  <c r="H25" i="60"/>
  <c r="I25" i="60" s="1"/>
  <c r="D26" i="60"/>
  <c r="E26" i="60"/>
  <c r="H31" i="71"/>
  <c r="I31" i="71" s="1"/>
  <c r="G32" i="31"/>
  <c r="I32" i="31" s="1"/>
  <c r="B22" i="25"/>
  <c r="F22" i="25"/>
  <c r="H22" i="25" s="1"/>
  <c r="F30" i="41"/>
  <c r="G30" i="41" s="1"/>
  <c r="B30" i="41"/>
  <c r="H31" i="30"/>
  <c r="I31" i="30" s="1"/>
  <c r="G101" i="94"/>
  <c r="D102" i="94"/>
  <c r="B102" i="94" s="1"/>
  <c r="E102" i="94"/>
  <c r="F109" i="73"/>
  <c r="G109" i="73" s="1"/>
  <c r="B110" i="22"/>
  <c r="I109" i="22"/>
  <c r="J101" i="89"/>
  <c r="J102" i="81"/>
  <c r="H101" i="93"/>
  <c r="I101" i="93"/>
  <c r="E102" i="93"/>
  <c r="F102" i="93" s="1"/>
  <c r="G102" i="93" s="1"/>
  <c r="B102" i="93"/>
  <c r="J107" i="56"/>
  <c r="N7" i="13"/>
  <c r="F106" i="62"/>
  <c r="D107" i="62" s="1"/>
  <c r="D23" i="87"/>
  <c r="E23" i="87"/>
  <c r="D30" i="20"/>
  <c r="E30" i="20"/>
  <c r="D26" i="62"/>
  <c r="E26" i="62"/>
  <c r="H22" i="87"/>
  <c r="F26" i="59"/>
  <c r="G26" i="59" s="1"/>
  <c r="B26" i="59"/>
  <c r="B31" i="18"/>
  <c r="F31" i="18"/>
  <c r="G31" i="18" s="1"/>
  <c r="E28" i="35"/>
  <c r="F28" i="35" s="1"/>
  <c r="B28" i="35"/>
  <c r="G27" i="35"/>
  <c r="H27" i="35"/>
  <c r="G22" i="87"/>
  <c r="H29" i="20"/>
  <c r="G25" i="62"/>
  <c r="I25" i="62" s="1"/>
  <c r="D22" i="13"/>
  <c r="E22" i="13" s="1"/>
  <c r="I101" i="86"/>
  <c r="N88" i="86" s="1"/>
  <c r="N89" i="86" s="1"/>
  <c r="H101" i="86"/>
  <c r="M88" i="86" s="1"/>
  <c r="M89" i="86" s="1"/>
  <c r="H110" i="32"/>
  <c r="M88" i="32" s="1"/>
  <c r="M89" i="32" s="1"/>
  <c r="I110" i="32"/>
  <c r="N88" i="32" s="1"/>
  <c r="N89" i="32" s="1"/>
  <c r="B108" i="74"/>
  <c r="F108" i="74"/>
  <c r="H110" i="31"/>
  <c r="M88" i="31" s="1"/>
  <c r="M89" i="31" s="1"/>
  <c r="I110" i="31"/>
  <c r="N88" i="31" s="1"/>
  <c r="N89" i="31" s="1"/>
  <c r="I111" i="70"/>
  <c r="N88" i="70" s="1"/>
  <c r="N89" i="70" s="1"/>
  <c r="H111" i="70"/>
  <c r="M88" i="70" s="1"/>
  <c r="M89" i="70" s="1"/>
  <c r="B102" i="92"/>
  <c r="F102" i="92"/>
  <c r="H109" i="19"/>
  <c r="M88" i="19" s="1"/>
  <c r="M89" i="19" s="1"/>
  <c r="I109" i="19"/>
  <c r="N88" i="19" s="1"/>
  <c r="N89" i="19" s="1"/>
  <c r="F105" i="68"/>
  <c r="B105" i="68"/>
  <c r="G102" i="91"/>
  <c r="D103" i="91"/>
  <c r="E103" i="91"/>
  <c r="B109" i="43"/>
  <c r="F109" i="43"/>
  <c r="J104" i="34"/>
  <c r="N104" i="34"/>
  <c r="O104" i="34" s="1"/>
  <c r="P104" i="34" s="1"/>
  <c r="B105" i="66"/>
  <c r="F105" i="66"/>
  <c r="N89" i="73"/>
  <c r="H106" i="72"/>
  <c r="M88" i="72" s="1"/>
  <c r="M89" i="72" s="1"/>
  <c r="I106" i="72"/>
  <c r="N88" i="72" s="1"/>
  <c r="N89" i="72" s="1"/>
  <c r="I102" i="85"/>
  <c r="N88" i="85" s="1"/>
  <c r="N89" i="85" s="1"/>
  <c r="H102" i="85"/>
  <c r="M88" i="85" s="1"/>
  <c r="M89" i="85" s="1"/>
  <c r="N89" i="81"/>
  <c r="O88" i="81"/>
  <c r="O89" i="81" s="1"/>
  <c r="B106" i="61"/>
  <c r="F106" i="61"/>
  <c r="H103" i="79"/>
  <c r="M88" i="79" s="1"/>
  <c r="M89" i="79" s="1"/>
  <c r="I103" i="79"/>
  <c r="N88" i="79" s="1"/>
  <c r="B111" i="32"/>
  <c r="F111" i="32"/>
  <c r="H109" i="20"/>
  <c r="M88" i="20" s="1"/>
  <c r="M89" i="20" s="1"/>
  <c r="I109" i="20"/>
  <c r="N88" i="20" s="1"/>
  <c r="H105" i="63"/>
  <c r="M88" i="63" s="1"/>
  <c r="M89" i="63" s="1"/>
  <c r="I105" i="63"/>
  <c r="N88" i="63" s="1"/>
  <c r="N89" i="63" s="1"/>
  <c r="H103" i="78"/>
  <c r="M88" i="78" s="1"/>
  <c r="M89" i="78" s="1"/>
  <c r="I103" i="78"/>
  <c r="N88" i="78" s="1"/>
  <c r="I107" i="74"/>
  <c r="N88" i="74" s="1"/>
  <c r="H107" i="74"/>
  <c r="M88" i="74" s="1"/>
  <c r="M89" i="74" s="1"/>
  <c r="H106" i="53"/>
  <c r="M88" i="53" s="1"/>
  <c r="M89" i="53" s="1"/>
  <c r="I106" i="53"/>
  <c r="N88" i="53" s="1"/>
  <c r="F112" i="70"/>
  <c r="B112" i="70"/>
  <c r="B110" i="19"/>
  <c r="F110" i="19"/>
  <c r="H105" i="62"/>
  <c r="M88" i="62" s="1"/>
  <c r="M89" i="62" s="1"/>
  <c r="I105" i="62"/>
  <c r="N88" i="62" s="1"/>
  <c r="N89" i="62" s="1"/>
  <c r="H108" i="43"/>
  <c r="M88" i="43" s="1"/>
  <c r="M89" i="43" s="1"/>
  <c r="I108" i="43"/>
  <c r="N88" i="43" s="1"/>
  <c r="I111" i="27"/>
  <c r="N88" i="27" s="1"/>
  <c r="H111" i="27"/>
  <c r="M88" i="27" s="1"/>
  <c r="M89" i="27" s="1"/>
  <c r="F102" i="88"/>
  <c r="B102" i="88"/>
  <c r="I111" i="29"/>
  <c r="N88" i="29" s="1"/>
  <c r="N89" i="29" s="1"/>
  <c r="H111" i="29"/>
  <c r="M88" i="29" s="1"/>
  <c r="M89" i="29" s="1"/>
  <c r="H106" i="46"/>
  <c r="M88" i="46" s="1"/>
  <c r="M89" i="46" s="1"/>
  <c r="I106" i="46"/>
  <c r="N88" i="46" s="1"/>
  <c r="N89" i="41"/>
  <c r="G102" i="89"/>
  <c r="E103" i="89"/>
  <c r="D103" i="89"/>
  <c r="D109" i="45"/>
  <c r="E109" i="45"/>
  <c r="G108" i="45"/>
  <c r="F106" i="64"/>
  <c r="B106" i="64"/>
  <c r="B112" i="30"/>
  <c r="F112" i="30"/>
  <c r="F102" i="90"/>
  <c r="B102" i="90"/>
  <c r="H105" i="61"/>
  <c r="M88" i="61" s="1"/>
  <c r="M89" i="61" s="1"/>
  <c r="I105" i="61"/>
  <c r="N88" i="61" s="1"/>
  <c r="F104" i="79"/>
  <c r="B104" i="79"/>
  <c r="F109" i="39"/>
  <c r="B109" i="39"/>
  <c r="H106" i="58"/>
  <c r="M88" i="58" s="1"/>
  <c r="M89" i="58" s="1"/>
  <c r="I106" i="58"/>
  <c r="N88" i="58" s="1"/>
  <c r="N89" i="58" s="1"/>
  <c r="F110" i="20"/>
  <c r="B110" i="20"/>
  <c r="B104" i="78"/>
  <c r="F104" i="78"/>
  <c r="F111" i="31"/>
  <c r="B111" i="31"/>
  <c r="B102" i="84"/>
  <c r="F102" i="84"/>
  <c r="B106" i="60"/>
  <c r="F106" i="60"/>
  <c r="H101" i="88"/>
  <c r="M88" i="88" s="1"/>
  <c r="M89" i="88" s="1"/>
  <c r="I101" i="88"/>
  <c r="N88" i="88" s="1"/>
  <c r="N89" i="88" s="1"/>
  <c r="B112" i="69"/>
  <c r="F112" i="69"/>
  <c r="H104" i="66"/>
  <c r="M88" i="66" s="1"/>
  <c r="M89" i="66" s="1"/>
  <c r="I104" i="66"/>
  <c r="N88" i="66" s="1"/>
  <c r="N89" i="66" s="1"/>
  <c r="B112" i="29"/>
  <c r="F112" i="29"/>
  <c r="B107" i="46"/>
  <c r="F107" i="46"/>
  <c r="M88" i="30"/>
  <c r="M89" i="30" s="1"/>
  <c r="I111" i="30"/>
  <c r="N88" i="30" s="1"/>
  <c r="N89" i="30" s="1"/>
  <c r="H108" i="39"/>
  <c r="M88" i="39" s="1"/>
  <c r="M89" i="39" s="1"/>
  <c r="I108" i="39"/>
  <c r="N88" i="39" s="1"/>
  <c r="N89" i="39" s="1"/>
  <c r="J108" i="35"/>
  <c r="B102" i="86"/>
  <c r="F102" i="86"/>
  <c r="F107" i="58"/>
  <c r="B107" i="58"/>
  <c r="F106" i="63"/>
  <c r="B106" i="63"/>
  <c r="F107" i="53"/>
  <c r="B107" i="53"/>
  <c r="H101" i="84"/>
  <c r="M88" i="84" s="1"/>
  <c r="M89" i="84" s="1"/>
  <c r="I101" i="84"/>
  <c r="N88" i="84" s="1"/>
  <c r="N89" i="84" s="1"/>
  <c r="I101" i="92"/>
  <c r="N88" i="92" s="1"/>
  <c r="N89" i="92" s="1"/>
  <c r="H101" i="92"/>
  <c r="M88" i="92" s="1"/>
  <c r="M89" i="92" s="1"/>
  <c r="F110" i="34"/>
  <c r="B110" i="34"/>
  <c r="I104" i="68"/>
  <c r="N88" i="68" s="1"/>
  <c r="H104" i="68"/>
  <c r="M88" i="68" s="1"/>
  <c r="M89" i="68" s="1"/>
  <c r="H105" i="60"/>
  <c r="M88" i="60" s="1"/>
  <c r="M89" i="60" s="1"/>
  <c r="I105" i="60"/>
  <c r="N88" i="60" s="1"/>
  <c r="F112" i="27"/>
  <c r="B112" i="27"/>
  <c r="H111" i="69"/>
  <c r="M88" i="69" s="1"/>
  <c r="M89" i="69" s="1"/>
  <c r="I111" i="69"/>
  <c r="N88" i="69" s="1"/>
  <c r="N89" i="69" s="1"/>
  <c r="D111" i="22"/>
  <c r="G110" i="22"/>
  <c r="E111" i="22"/>
  <c r="N89" i="60"/>
  <c r="J104" i="65"/>
  <c r="B107" i="72"/>
  <c r="F107" i="72"/>
  <c r="F103" i="85"/>
  <c r="B103" i="85"/>
  <c r="I105" i="64"/>
  <c r="N88" i="64" s="1"/>
  <c r="N89" i="64" s="1"/>
  <c r="H105" i="64"/>
  <c r="M88" i="64" s="1"/>
  <c r="M89" i="64" s="1"/>
  <c r="N89" i="65"/>
  <c r="O88" i="65"/>
  <c r="O89" i="65" s="1"/>
  <c r="I101" i="90"/>
  <c r="N88" i="90" s="1"/>
  <c r="N89" i="90" s="1"/>
  <c r="H101" i="90"/>
  <c r="M88" i="90" s="1"/>
  <c r="M89" i="90" s="1"/>
  <c r="F59" i="2"/>
  <c r="F79" i="2" s="1"/>
  <c r="F80" i="2" s="1"/>
  <c r="F82" i="2" s="1"/>
  <c r="F76" i="2"/>
  <c r="F77" i="2" s="1"/>
  <c r="H111" i="23"/>
  <c r="E109" i="56"/>
  <c r="G108" i="56"/>
  <c r="D109" i="56"/>
  <c r="B107" i="59"/>
  <c r="F107" i="59"/>
  <c r="I106" i="59"/>
  <c r="H106" i="59"/>
  <c r="H110" i="18"/>
  <c r="I110" i="18"/>
  <c r="I107" i="57"/>
  <c r="H107" i="57"/>
  <c r="H111" i="71"/>
  <c r="I111" i="71"/>
  <c r="B112" i="71"/>
  <c r="B108" i="57"/>
  <c r="F108" i="57"/>
  <c r="D102" i="33"/>
  <c r="E102" i="33" s="1"/>
  <c r="G101" i="33"/>
  <c r="E104" i="83"/>
  <c r="D104" i="83"/>
  <c r="G103" i="83"/>
  <c r="B102" i="87"/>
  <c r="F102" i="87"/>
  <c r="D108" i="55"/>
  <c r="E108" i="55"/>
  <c r="G107" i="55"/>
  <c r="B105" i="67"/>
  <c r="F105" i="67"/>
  <c r="I109" i="35"/>
  <c r="H109" i="35"/>
  <c r="G102" i="25"/>
  <c r="F103" i="82"/>
  <c r="B103" i="82"/>
  <c r="E105" i="76"/>
  <c r="D105" i="76"/>
  <c r="G104" i="76"/>
  <c r="J109" i="17"/>
  <c r="H108" i="44"/>
  <c r="M88" i="44" s="1"/>
  <c r="M89" i="44" s="1"/>
  <c r="I108" i="44"/>
  <c r="N88" i="44" s="1"/>
  <c r="N89" i="44" s="1"/>
  <c r="G104" i="75"/>
  <c r="D105" i="75"/>
  <c r="E105" i="75"/>
  <c r="H104" i="67"/>
  <c r="M88" i="67" s="1"/>
  <c r="M89" i="67" s="1"/>
  <c r="I104" i="67"/>
  <c r="N88" i="67" s="1"/>
  <c r="N89" i="67" s="1"/>
  <c r="J110" i="24"/>
  <c r="G110" i="35"/>
  <c r="E111" i="35"/>
  <c r="F111" i="35" s="1"/>
  <c r="B111" i="35"/>
  <c r="E111" i="21"/>
  <c r="D111" i="21"/>
  <c r="G110" i="21"/>
  <c r="J106" i="54"/>
  <c r="J102" i="80"/>
  <c r="I101" i="96"/>
  <c r="H101" i="96"/>
  <c r="G103" i="80"/>
  <c r="E104" i="80"/>
  <c r="D104" i="80"/>
  <c r="D105" i="77"/>
  <c r="E105" i="77"/>
  <c r="G104" i="77"/>
  <c r="H109" i="3"/>
  <c r="M88" i="3" s="1"/>
  <c r="M89" i="3" s="1"/>
  <c r="I109" i="3"/>
  <c r="N88" i="3" s="1"/>
  <c r="N89" i="3" s="1"/>
  <c r="J103" i="75"/>
  <c r="J101" i="25"/>
  <c r="G110" i="17"/>
  <c r="D111" i="17"/>
  <c r="E111" i="17"/>
  <c r="H102" i="82"/>
  <c r="M88" i="82" s="1"/>
  <c r="M89" i="82" s="1"/>
  <c r="I102" i="82"/>
  <c r="N88" i="82" s="1"/>
  <c r="N89" i="82" s="1"/>
  <c r="B109" i="44"/>
  <c r="F109" i="44"/>
  <c r="J106" i="55"/>
  <c r="J100" i="33"/>
  <c r="E108" i="54"/>
  <c r="G107" i="54"/>
  <c r="D108" i="54"/>
  <c r="J103" i="77"/>
  <c r="B113" i="28"/>
  <c r="F113" i="28"/>
  <c r="J103" i="76"/>
  <c r="E110" i="42"/>
  <c r="G109" i="42"/>
  <c r="D110" i="42"/>
  <c r="G101" i="13"/>
  <c r="D102" i="13"/>
  <c r="E102" i="13" s="1"/>
  <c r="J109" i="21"/>
  <c r="I101" i="87"/>
  <c r="N88" i="87" s="1"/>
  <c r="N89" i="87" s="1"/>
  <c r="H101" i="87"/>
  <c r="M88" i="87" s="1"/>
  <c r="M89" i="87" s="1"/>
  <c r="H112" i="28"/>
  <c r="M88" i="28" s="1"/>
  <c r="M89" i="28" s="1"/>
  <c r="I112" i="28"/>
  <c r="N88" i="28" s="1"/>
  <c r="N89" i="28" s="1"/>
  <c r="J108" i="42"/>
  <c r="F110" i="3"/>
  <c r="B110" i="3"/>
  <c r="J100" i="13"/>
  <c r="J102" i="83"/>
  <c r="G111" i="24"/>
  <c r="D112" i="24"/>
  <c r="E112" i="24"/>
  <c r="F102" i="96"/>
  <c r="B102" i="96"/>
  <c r="I74" i="36"/>
  <c r="I30" i="36"/>
  <c r="I59" i="36"/>
  <c r="I82" i="36"/>
  <c r="I77" i="36"/>
  <c r="I33" i="36"/>
  <c r="I56" i="36"/>
  <c r="I38" i="36"/>
  <c r="I79" i="36"/>
  <c r="I32" i="36"/>
  <c r="I55" i="36"/>
  <c r="I61" i="36"/>
  <c r="I60" i="36"/>
  <c r="I39" i="36"/>
  <c r="I84" i="36"/>
  <c r="I66" i="36"/>
  <c r="I29" i="36"/>
  <c r="I42" i="36"/>
  <c r="I41" i="36"/>
  <c r="I70" i="36"/>
  <c r="I64" i="36"/>
  <c r="I58" i="36"/>
  <c r="I52" i="36"/>
  <c r="I44" i="36"/>
  <c r="I71" i="36"/>
  <c r="I18" i="36"/>
  <c r="I22" i="36"/>
  <c r="I54" i="36"/>
  <c r="I76" i="36"/>
  <c r="I53" i="36"/>
  <c r="I21" i="36"/>
  <c r="I65" i="36"/>
  <c r="I50" i="36"/>
  <c r="I48" i="36"/>
  <c r="I34" i="36"/>
  <c r="I80" i="36"/>
  <c r="I31" i="36"/>
  <c r="I78" i="36"/>
  <c r="I45" i="36"/>
  <c r="I62" i="36"/>
  <c r="F112" i="23" l="1"/>
  <c r="N89" i="91"/>
  <c r="G105" i="65"/>
  <c r="H105" i="65" s="1"/>
  <c r="E106" i="65"/>
  <c r="F106" i="65" s="1"/>
  <c r="D107" i="65" s="1"/>
  <c r="J101" i="91"/>
  <c r="D104" i="81"/>
  <c r="E104" i="81"/>
  <c r="J107" i="45"/>
  <c r="F111" i="18"/>
  <c r="D112" i="18" s="1"/>
  <c r="F103" i="99"/>
  <c r="B103" i="99"/>
  <c r="H102" i="99"/>
  <c r="I102" i="99"/>
  <c r="J108" i="41"/>
  <c r="D110" i="73"/>
  <c r="B110" i="73" s="1"/>
  <c r="J108" i="73"/>
  <c r="H27" i="46"/>
  <c r="I27" i="46" s="1"/>
  <c r="O88" i="74"/>
  <c r="O89" i="74" s="1"/>
  <c r="O88" i="32"/>
  <c r="O89" i="32" s="1"/>
  <c r="O88" i="44"/>
  <c r="O89" i="44" s="1"/>
  <c r="O88" i="46"/>
  <c r="O89" i="46" s="1"/>
  <c r="O88" i="43"/>
  <c r="O89" i="43" s="1"/>
  <c r="O88" i="86"/>
  <c r="O89" i="86" s="1"/>
  <c r="O88" i="63"/>
  <c r="O89" i="63" s="1"/>
  <c r="O88" i="61"/>
  <c r="O89" i="61" s="1"/>
  <c r="O88" i="45"/>
  <c r="O89" i="45" s="1"/>
  <c r="N89" i="43"/>
  <c r="O88" i="41"/>
  <c r="O89" i="41" s="1"/>
  <c r="O88" i="31"/>
  <c r="O89" i="31" s="1"/>
  <c r="O88" i="19"/>
  <c r="O89" i="19" s="1"/>
  <c r="O88" i="3"/>
  <c r="O89" i="3" s="1"/>
  <c r="O88" i="67"/>
  <c r="O89" i="67" s="1"/>
  <c r="O88" i="73"/>
  <c r="O89" i="73" s="1"/>
  <c r="O88" i="70"/>
  <c r="O89" i="70" s="1"/>
  <c r="O88" i="72"/>
  <c r="O89" i="72" s="1"/>
  <c r="O88" i="53"/>
  <c r="O89" i="53" s="1"/>
  <c r="O88" i="78"/>
  <c r="O89" i="78" s="1"/>
  <c r="O88" i="20"/>
  <c r="O89" i="20" s="1"/>
  <c r="O88" i="79"/>
  <c r="O89" i="79" s="1"/>
  <c r="H102" i="26"/>
  <c r="I102" i="26"/>
  <c r="O88" i="62"/>
  <c r="O89" i="62" s="1"/>
  <c r="N89" i="79"/>
  <c r="E110" i="73"/>
  <c r="F110" i="73" s="1"/>
  <c r="O88" i="27"/>
  <c r="O89" i="27" s="1"/>
  <c r="N89" i="20"/>
  <c r="O88" i="84"/>
  <c r="O89" i="84" s="1"/>
  <c r="N89" i="61"/>
  <c r="O88" i="29"/>
  <c r="O89" i="29" s="1"/>
  <c r="J101" i="95"/>
  <c r="J101" i="98"/>
  <c r="O88" i="58"/>
  <c r="O89" i="58" s="1"/>
  <c r="N89" i="74"/>
  <c r="O88" i="82"/>
  <c r="O89" i="82" s="1"/>
  <c r="O88" i="60"/>
  <c r="O89" i="60" s="1"/>
  <c r="O88" i="39"/>
  <c r="O89" i="39" s="1"/>
  <c r="J101" i="97"/>
  <c r="O88" i="87"/>
  <c r="O89" i="87" s="1"/>
  <c r="O88" i="28"/>
  <c r="O89" i="28" s="1"/>
  <c r="N89" i="27"/>
  <c r="D103" i="26"/>
  <c r="D103" i="98"/>
  <c r="G102" i="98"/>
  <c r="E103" i="98"/>
  <c r="D103" i="97"/>
  <c r="E103" i="97" s="1"/>
  <c r="G102" i="97"/>
  <c r="O88" i="90"/>
  <c r="O89" i="90" s="1"/>
  <c r="O88" i="64"/>
  <c r="O89" i="64" s="1"/>
  <c r="O88" i="68"/>
  <c r="O89" i="68" s="1"/>
  <c r="O88" i="69"/>
  <c r="O89" i="69" s="1"/>
  <c r="O88" i="88"/>
  <c r="O89" i="88" s="1"/>
  <c r="G102" i="95"/>
  <c r="D103" i="95"/>
  <c r="O88" i="92"/>
  <c r="O89" i="92" s="1"/>
  <c r="O88" i="85"/>
  <c r="O89" i="85" s="1"/>
  <c r="O88" i="71"/>
  <c r="O89" i="71" s="1"/>
  <c r="N89" i="71"/>
  <c r="G109" i="41"/>
  <c r="I109" i="41" s="1"/>
  <c r="N89" i="68"/>
  <c r="N89" i="46"/>
  <c r="N89" i="53"/>
  <c r="N89" i="78"/>
  <c r="O88" i="30"/>
  <c r="O89" i="30" s="1"/>
  <c r="O88" i="66"/>
  <c r="O89" i="66" s="1"/>
  <c r="J109" i="22"/>
  <c r="N88" i="22"/>
  <c r="D110" i="41"/>
  <c r="F110" i="41" s="1"/>
  <c r="I105" i="65"/>
  <c r="J105" i="65" s="1"/>
  <c r="F102" i="94"/>
  <c r="G102" i="94" s="1"/>
  <c r="I102" i="94" s="1"/>
  <c r="H26" i="67"/>
  <c r="I26" i="67" s="1"/>
  <c r="E27" i="67"/>
  <c r="D27" i="67"/>
  <c r="E28" i="46"/>
  <c r="D28" i="46"/>
  <c r="G32" i="29"/>
  <c r="G31" i="24"/>
  <c r="I31" i="24" s="1"/>
  <c r="E32" i="24"/>
  <c r="D32" i="24"/>
  <c r="B24" i="80"/>
  <c r="F24" i="80"/>
  <c r="I23" i="86"/>
  <c r="B25" i="82"/>
  <c r="F25" i="82"/>
  <c r="G25" i="82" s="1"/>
  <c r="G21" i="93"/>
  <c r="I21" i="93" s="1"/>
  <c r="E22" i="93"/>
  <c r="D22" i="93"/>
  <c r="D23" i="94"/>
  <c r="E23" i="94"/>
  <c r="F24" i="86"/>
  <c r="B24" i="86"/>
  <c r="H22" i="94"/>
  <c r="I22" i="94" s="1"/>
  <c r="D33" i="23"/>
  <c r="E33" i="23"/>
  <c r="F25" i="75"/>
  <c r="H25" i="75" s="1"/>
  <c r="B25" i="75"/>
  <c r="G29" i="42"/>
  <c r="D30" i="42"/>
  <c r="E30" i="42"/>
  <c r="H30" i="17"/>
  <c r="I30" i="17" s="1"/>
  <c r="H24" i="79"/>
  <c r="I24" i="79" s="1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H23" i="84"/>
  <c r="I23" i="84" s="1"/>
  <c r="D24" i="84"/>
  <c r="E24" i="84"/>
  <c r="H29" i="42"/>
  <c r="H27" i="53"/>
  <c r="I27" i="53" s="1"/>
  <c r="H24" i="90"/>
  <c r="I24" i="90" s="1"/>
  <c r="D25" i="90"/>
  <c r="E25" i="90"/>
  <c r="I28" i="58"/>
  <c r="B29" i="55"/>
  <c r="F29" i="55"/>
  <c r="H29" i="55" s="1"/>
  <c r="G32" i="23"/>
  <c r="I32" i="23" s="1"/>
  <c r="G29" i="73"/>
  <c r="I29" i="73" s="1"/>
  <c r="D28" i="72"/>
  <c r="E28" i="72"/>
  <c r="H23" i="81"/>
  <c r="I23" i="81" s="1"/>
  <c r="E24" i="81"/>
  <c r="D24" i="81"/>
  <c r="G30" i="22"/>
  <c r="I30" i="22" s="1"/>
  <c r="D31" i="22"/>
  <c r="E31" i="22"/>
  <c r="G29" i="44"/>
  <c r="I29" i="44" s="1"/>
  <c r="G32" i="27"/>
  <c r="I32" i="27" s="1"/>
  <c r="D33" i="27"/>
  <c r="E33" i="27"/>
  <c r="H29" i="39"/>
  <c r="I29" i="39" s="1"/>
  <c r="D30" i="39"/>
  <c r="E30" i="39"/>
  <c r="D22" i="96"/>
  <c r="E22" i="96"/>
  <c r="G27" i="72"/>
  <c r="I27" i="72" s="1"/>
  <c r="H24" i="76"/>
  <c r="I24" i="76" s="1"/>
  <c r="D25" i="76"/>
  <c r="E25" i="76"/>
  <c r="H21" i="96"/>
  <c r="I21" i="96" s="1"/>
  <c r="H23" i="85"/>
  <c r="I23" i="85" s="1"/>
  <c r="D24" i="85"/>
  <c r="E24" i="85"/>
  <c r="E30" i="44"/>
  <c r="D30" i="44"/>
  <c r="G26" i="61"/>
  <c r="I26" i="61" s="1"/>
  <c r="D27" i="61"/>
  <c r="E27" i="61"/>
  <c r="G21" i="95"/>
  <c r="I21" i="95" s="1"/>
  <c r="E22" i="95"/>
  <c r="D22" i="95"/>
  <c r="I26" i="64"/>
  <c r="F32" i="30"/>
  <c r="B32" i="30"/>
  <c r="E31" i="19"/>
  <c r="D31" i="19"/>
  <c r="G26" i="63"/>
  <c r="E27" i="63"/>
  <c r="D27" i="63"/>
  <c r="E32" i="32"/>
  <c r="D32" i="32"/>
  <c r="D23" i="33"/>
  <c r="E23" i="89"/>
  <c r="D23" i="89"/>
  <c r="D33" i="70"/>
  <c r="E33" i="70"/>
  <c r="B26" i="68"/>
  <c r="F26" i="68"/>
  <c r="E30" i="43"/>
  <c r="D30" i="43"/>
  <c r="G24" i="78"/>
  <c r="I24" i="78" s="1"/>
  <c r="D25" i="78"/>
  <c r="E25" i="78"/>
  <c r="I33" i="28"/>
  <c r="E28" i="57"/>
  <c r="D28" i="57"/>
  <c r="I32" i="29"/>
  <c r="B22" i="26"/>
  <c r="F22" i="26"/>
  <c r="G22" i="33"/>
  <c r="B34" i="28"/>
  <c r="F34" i="28"/>
  <c r="H34" i="28" s="1"/>
  <c r="F32" i="34"/>
  <c r="B32" i="34"/>
  <c r="E23" i="92"/>
  <c r="D23" i="92"/>
  <c r="I27" i="35"/>
  <c r="I30" i="41"/>
  <c r="D23" i="25"/>
  <c r="E23" i="25" s="1"/>
  <c r="B26" i="60"/>
  <c r="F26" i="60"/>
  <c r="H26" i="60" s="1"/>
  <c r="G22" i="89"/>
  <c r="I22" i="89" s="1"/>
  <c r="H30" i="19"/>
  <c r="G30" i="3"/>
  <c r="I30" i="3" s="1"/>
  <c r="D31" i="3"/>
  <c r="E31" i="3"/>
  <c r="H31" i="32"/>
  <c r="F24" i="88"/>
  <c r="H24" i="88" s="1"/>
  <c r="B24" i="88"/>
  <c r="H27" i="57"/>
  <c r="E33" i="29"/>
  <c r="D33" i="29"/>
  <c r="I21" i="26"/>
  <c r="H22" i="92"/>
  <c r="I22" i="92" s="1"/>
  <c r="B27" i="56"/>
  <c r="F27" i="56"/>
  <c r="H22" i="33"/>
  <c r="D31" i="17"/>
  <c r="E31" i="17"/>
  <c r="D25" i="79"/>
  <c r="E25" i="79"/>
  <c r="F27" i="64"/>
  <c r="B27" i="64"/>
  <c r="G24" i="77"/>
  <c r="I24" i="77" s="1"/>
  <c r="D25" i="77"/>
  <c r="E25" i="77"/>
  <c r="F33" i="69"/>
  <c r="G33" i="69" s="1"/>
  <c r="B33" i="69"/>
  <c r="D31" i="41"/>
  <c r="E31" i="41"/>
  <c r="G22" i="25"/>
  <c r="I22" i="25" s="1"/>
  <c r="F29" i="74"/>
  <c r="B29" i="74"/>
  <c r="G32" i="70"/>
  <c r="I32" i="70" s="1"/>
  <c r="H27" i="54"/>
  <c r="I27" i="54" s="1"/>
  <c r="E28" i="54"/>
  <c r="D28" i="54"/>
  <c r="I25" i="68"/>
  <c r="G30" i="19"/>
  <c r="F23" i="83"/>
  <c r="G23" i="83" s="1"/>
  <c r="B23" i="83"/>
  <c r="H26" i="63"/>
  <c r="F33" i="31"/>
  <c r="G33" i="31" s="1"/>
  <c r="B33" i="31"/>
  <c r="H29" i="43"/>
  <c r="I29" i="43" s="1"/>
  <c r="G31" i="32"/>
  <c r="H30" i="21"/>
  <c r="I30" i="21" s="1"/>
  <c r="E31" i="21"/>
  <c r="D31" i="21"/>
  <c r="G27" i="57"/>
  <c r="E30" i="73"/>
  <c r="D30" i="73"/>
  <c r="I26" i="56"/>
  <c r="F32" i="71"/>
  <c r="B32" i="71"/>
  <c r="B29" i="45"/>
  <c r="F29" i="45"/>
  <c r="G29" i="45" s="1"/>
  <c r="H101" i="94"/>
  <c r="I101" i="94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G106" i="62"/>
  <c r="I106" i="62" s="1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N5" i="35" s="1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F30" i="20"/>
  <c r="B30" i="20"/>
  <c r="D103" i="86"/>
  <c r="G102" i="86"/>
  <c r="E103" i="86"/>
  <c r="E108" i="46"/>
  <c r="D108" i="46"/>
  <c r="G107" i="46"/>
  <c r="D113" i="29"/>
  <c r="E113" i="29"/>
  <c r="G112" i="29"/>
  <c r="D107" i="60"/>
  <c r="E107" i="60"/>
  <c r="G106" i="60"/>
  <c r="H109" i="73"/>
  <c r="I109" i="73"/>
  <c r="H102" i="89"/>
  <c r="I102" i="89"/>
  <c r="E103" i="88"/>
  <c r="G102" i="88"/>
  <c r="D103" i="88"/>
  <c r="E110" i="43"/>
  <c r="D110" i="43"/>
  <c r="G109" i="43"/>
  <c r="B107" i="62"/>
  <c r="D103" i="92"/>
  <c r="E103" i="92"/>
  <c r="G102" i="92"/>
  <c r="E109" i="74"/>
  <c r="G108" i="74"/>
  <c r="D109" i="74"/>
  <c r="E104" i="85"/>
  <c r="D104" i="85"/>
  <c r="G103" i="85"/>
  <c r="J104" i="68"/>
  <c r="E107" i="63"/>
  <c r="D107" i="63"/>
  <c r="G106" i="63"/>
  <c r="I103" i="81"/>
  <c r="H103" i="81"/>
  <c r="E112" i="31"/>
  <c r="D112" i="31"/>
  <c r="G111" i="31"/>
  <c r="I108" i="45"/>
  <c r="H108" i="45"/>
  <c r="J102" i="85"/>
  <c r="E106" i="68"/>
  <c r="G105" i="68"/>
  <c r="D106" i="68"/>
  <c r="J111" i="70"/>
  <c r="E108" i="72"/>
  <c r="D108" i="72"/>
  <c r="G107" i="72"/>
  <c r="H110" i="22"/>
  <c r="I110" i="22"/>
  <c r="J101" i="92"/>
  <c r="D108" i="53"/>
  <c r="E108" i="53"/>
  <c r="G107" i="53"/>
  <c r="G112" i="69"/>
  <c r="D113" i="69"/>
  <c r="E113" i="69"/>
  <c r="J109" i="34"/>
  <c r="G102" i="84"/>
  <c r="E103" i="84"/>
  <c r="D103" i="84"/>
  <c r="D111" i="20"/>
  <c r="G110" i="20"/>
  <c r="E111" i="20"/>
  <c r="D110" i="39"/>
  <c r="G109" i="39"/>
  <c r="E110" i="39"/>
  <c r="G104" i="79"/>
  <c r="E105" i="79"/>
  <c r="D105" i="79"/>
  <c r="G102" i="90"/>
  <c r="E103" i="90"/>
  <c r="D103" i="90"/>
  <c r="E107" i="64"/>
  <c r="G106" i="64"/>
  <c r="D107" i="64"/>
  <c r="F103" i="89"/>
  <c r="B103" i="89"/>
  <c r="E111" i="19"/>
  <c r="G110" i="19"/>
  <c r="D111" i="19"/>
  <c r="J105" i="63"/>
  <c r="D112" i="32"/>
  <c r="E112" i="32"/>
  <c r="G111" i="32"/>
  <c r="D107" i="61"/>
  <c r="G106" i="61"/>
  <c r="E107" i="61"/>
  <c r="G105" i="66"/>
  <c r="E106" i="66"/>
  <c r="D106" i="66"/>
  <c r="F103" i="91"/>
  <c r="B103" i="91"/>
  <c r="B111" i="22"/>
  <c r="F111" i="22"/>
  <c r="G112" i="27"/>
  <c r="D113" i="27"/>
  <c r="E113" i="27"/>
  <c r="D111" i="34"/>
  <c r="G110" i="34"/>
  <c r="E111" i="34"/>
  <c r="E108" i="58"/>
  <c r="D108" i="58"/>
  <c r="G107" i="58"/>
  <c r="G104" i="78"/>
  <c r="D105" i="78"/>
  <c r="E105" i="78"/>
  <c r="J106" i="58"/>
  <c r="G112" i="30"/>
  <c r="E113" i="30"/>
  <c r="D113" i="30"/>
  <c r="B109" i="45"/>
  <c r="F109" i="45"/>
  <c r="J108" i="43"/>
  <c r="E113" i="70"/>
  <c r="D113" i="70"/>
  <c r="G112" i="70"/>
  <c r="I102" i="91"/>
  <c r="H102" i="91"/>
  <c r="J101" i="86"/>
  <c r="J111" i="71"/>
  <c r="J110" i="18"/>
  <c r="J106" i="59"/>
  <c r="G107" i="59"/>
  <c r="D108" i="59"/>
  <c r="E108" i="59"/>
  <c r="J111" i="23"/>
  <c r="F109" i="56"/>
  <c r="B109" i="56"/>
  <c r="E112" i="18"/>
  <c r="I108" i="56"/>
  <c r="H108" i="56"/>
  <c r="D113" i="23"/>
  <c r="E113" i="23"/>
  <c r="G112" i="23"/>
  <c r="E109" i="57"/>
  <c r="G108" i="57"/>
  <c r="D109" i="57"/>
  <c r="D113" i="71"/>
  <c r="G112" i="71"/>
  <c r="E113" i="71"/>
  <c r="B110" i="42"/>
  <c r="F110" i="42"/>
  <c r="I102" i="93"/>
  <c r="H102" i="93"/>
  <c r="F105" i="77"/>
  <c r="B105" i="77"/>
  <c r="I104" i="76"/>
  <c r="H104" i="76"/>
  <c r="J109" i="35"/>
  <c r="F104" i="83"/>
  <c r="B104" i="83"/>
  <c r="J101" i="87"/>
  <c r="H109" i="42"/>
  <c r="I109" i="42"/>
  <c r="D114" i="28"/>
  <c r="G113" i="28"/>
  <c r="E114" i="28"/>
  <c r="B108" i="54"/>
  <c r="F108" i="54"/>
  <c r="H103" i="80"/>
  <c r="I103" i="80"/>
  <c r="I110" i="21"/>
  <c r="H110" i="21"/>
  <c r="F105" i="76"/>
  <c r="B105" i="76"/>
  <c r="F103" i="25"/>
  <c r="B103" i="25"/>
  <c r="H111" i="24"/>
  <c r="I111" i="24"/>
  <c r="D111" i="3"/>
  <c r="G110" i="3"/>
  <c r="E111" i="3"/>
  <c r="B102" i="13"/>
  <c r="F102" i="13"/>
  <c r="J104" i="67"/>
  <c r="G103" i="82"/>
  <c r="D104" i="82"/>
  <c r="E104" i="82"/>
  <c r="D106" i="67"/>
  <c r="G105" i="67"/>
  <c r="E106" i="67"/>
  <c r="I107" i="55"/>
  <c r="H107" i="55"/>
  <c r="G102" i="96"/>
  <c r="D103" i="96"/>
  <c r="E103" i="96" s="1"/>
  <c r="J112" i="28"/>
  <c r="H101" i="13"/>
  <c r="I101" i="13"/>
  <c r="I107" i="54"/>
  <c r="H107" i="54"/>
  <c r="J102" i="82"/>
  <c r="J109" i="3"/>
  <c r="I104" i="77"/>
  <c r="H104" i="77"/>
  <c r="J101" i="96"/>
  <c r="F111" i="21"/>
  <c r="B111" i="21"/>
  <c r="B112" i="35"/>
  <c r="G111" i="35"/>
  <c r="E112" i="35"/>
  <c r="F112" i="35" s="1"/>
  <c r="F108" i="55"/>
  <c r="B108" i="55"/>
  <c r="D103" i="87"/>
  <c r="G102" i="87"/>
  <c r="E103" i="87"/>
  <c r="B102" i="33"/>
  <c r="F102" i="33"/>
  <c r="D110" i="44"/>
  <c r="G109" i="44"/>
  <c r="E110" i="44"/>
  <c r="I110" i="17"/>
  <c r="H110" i="17"/>
  <c r="H104" i="75"/>
  <c r="I104" i="75"/>
  <c r="I101" i="33"/>
  <c r="H101" i="33"/>
  <c r="B112" i="24"/>
  <c r="F112" i="24"/>
  <c r="F111" i="17"/>
  <c r="B111" i="17"/>
  <c r="B104" i="80"/>
  <c r="F104" i="80"/>
  <c r="I110" i="35"/>
  <c r="N88" i="35" s="1"/>
  <c r="H110" i="35"/>
  <c r="M88" i="35" s="1"/>
  <c r="M89" i="35" s="1"/>
  <c r="B105" i="75"/>
  <c r="F105" i="75"/>
  <c r="J108" i="44"/>
  <c r="I102" i="25"/>
  <c r="H102" i="25"/>
  <c r="H103" i="83"/>
  <c r="I103" i="83"/>
  <c r="I37" i="36"/>
  <c r="G106" i="65" l="1"/>
  <c r="J102" i="26"/>
  <c r="E107" i="65"/>
  <c r="F104" i="81"/>
  <c r="G104" i="81" s="1"/>
  <c r="G111" i="18"/>
  <c r="I111" i="18" s="1"/>
  <c r="B104" i="81"/>
  <c r="J102" i="99"/>
  <c r="D104" i="99"/>
  <c r="G103" i="99"/>
  <c r="E104" i="99"/>
  <c r="D103" i="94"/>
  <c r="B103" i="94" s="1"/>
  <c r="H102" i="94"/>
  <c r="J102" i="94" s="1"/>
  <c r="H109" i="41"/>
  <c r="J109" i="41" s="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N89" i="22"/>
  <c r="O88" i="22"/>
  <c r="O89" i="22" s="1"/>
  <c r="I102" i="95"/>
  <c r="H102" i="95"/>
  <c r="J101" i="94"/>
  <c r="B27" i="67"/>
  <c r="F27" i="67"/>
  <c r="H27" i="67"/>
  <c r="F28" i="46"/>
  <c r="B28" i="46"/>
  <c r="H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G30" i="39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E29" i="72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H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I27" i="57"/>
  <c r="E25" i="88"/>
  <c r="D25" i="88"/>
  <c r="F31" i="3"/>
  <c r="H31" i="3" s="1"/>
  <c r="B31" i="3"/>
  <c r="G26" i="60"/>
  <c r="I26" i="60" s="1"/>
  <c r="D27" i="60"/>
  <c r="E27" i="60"/>
  <c r="H26" i="68"/>
  <c r="B23" i="33"/>
  <c r="F27" i="63"/>
  <c r="H27" i="63" s="1"/>
  <c r="B27" i="63"/>
  <c r="E30" i="45"/>
  <c r="D30" i="45"/>
  <c r="G29" i="74"/>
  <c r="D30" i="74"/>
  <c r="E30" i="74"/>
  <c r="F33" i="29"/>
  <c r="B33" i="29"/>
  <c r="I30" i="19"/>
  <c r="B23" i="25"/>
  <c r="F23" i="25"/>
  <c r="H23" i="25" s="1"/>
  <c r="H32" i="34"/>
  <c r="D33" i="34"/>
  <c r="E33" i="34"/>
  <c r="G32" i="34"/>
  <c r="E35" i="28"/>
  <c r="D35" i="28"/>
  <c r="D31" i="43"/>
  <c r="E31" i="43"/>
  <c r="B23" i="89"/>
  <c r="F23" i="89"/>
  <c r="H23" i="89" s="1"/>
  <c r="H29" i="45"/>
  <c r="I29" i="45" s="1"/>
  <c r="F31" i="21"/>
  <c r="B31" i="21"/>
  <c r="D34" i="31"/>
  <c r="E34" i="31"/>
  <c r="H23" i="83"/>
  <c r="I23" i="83" s="1"/>
  <c r="D24" i="83"/>
  <c r="E24" i="83"/>
  <c r="H29" i="74"/>
  <c r="I29" i="74" s="1"/>
  <c r="E34" i="69"/>
  <c r="D34" i="69"/>
  <c r="B25" i="79"/>
  <c r="F25" i="79"/>
  <c r="G25" i="79" s="1"/>
  <c r="G27" i="56"/>
  <c r="G34" i="28"/>
  <c r="I34" i="28" s="1"/>
  <c r="G22" i="26"/>
  <c r="F28" i="57"/>
  <c r="B28" i="57"/>
  <c r="B30" i="43"/>
  <c r="G30" i="43"/>
  <c r="H30" i="43"/>
  <c r="G26" i="68"/>
  <c r="F33" i="70"/>
  <c r="B33" i="70"/>
  <c r="E23" i="33"/>
  <c r="F23" i="33" s="1"/>
  <c r="H32" i="30"/>
  <c r="B103" i="93"/>
  <c r="E103" i="94"/>
  <c r="F103" i="93"/>
  <c r="D104" i="93" s="1"/>
  <c r="E104" i="93" s="1"/>
  <c r="H106" i="62"/>
  <c r="J106" i="62" s="1"/>
  <c r="J110" i="22"/>
  <c r="J109" i="73"/>
  <c r="J103" i="81"/>
  <c r="D31" i="20"/>
  <c r="E31" i="20"/>
  <c r="E27" i="62"/>
  <c r="D27" i="62"/>
  <c r="D23" i="13"/>
  <c r="E23" i="13" s="1"/>
  <c r="H30" i="20"/>
  <c r="B27" i="59"/>
  <c r="F27" i="59"/>
  <c r="H27" i="59" s="1"/>
  <c r="I26" i="59"/>
  <c r="H26" i="62"/>
  <c r="I31" i="18"/>
  <c r="H22" i="13"/>
  <c r="B30" i="35"/>
  <c r="G29" i="35"/>
  <c r="E30" i="35"/>
  <c r="F30" i="35" s="1"/>
  <c r="H29" i="35"/>
  <c r="G30" i="20"/>
  <c r="G26" i="62"/>
  <c r="G22" i="13"/>
  <c r="B32" i="18"/>
  <c r="F32" i="18"/>
  <c r="I28" i="35"/>
  <c r="N6" i="35"/>
  <c r="N7" i="35" s="1"/>
  <c r="D24" i="87"/>
  <c r="E24" i="87"/>
  <c r="B113" i="30"/>
  <c r="F113" i="30"/>
  <c r="B108" i="58"/>
  <c r="F108" i="58"/>
  <c r="F111" i="34"/>
  <c r="B111" i="34"/>
  <c r="E112" i="22"/>
  <c r="G111" i="22"/>
  <c r="D112" i="22"/>
  <c r="B106" i="66"/>
  <c r="F106" i="66"/>
  <c r="H106" i="61"/>
  <c r="I106" i="61"/>
  <c r="F112" i="32"/>
  <c r="B112" i="32"/>
  <c r="H106" i="64"/>
  <c r="I106" i="64"/>
  <c r="H102" i="90"/>
  <c r="I102" i="90"/>
  <c r="I110" i="20"/>
  <c r="H110" i="20"/>
  <c r="H102" i="84"/>
  <c r="I102" i="84"/>
  <c r="B113" i="69"/>
  <c r="F113" i="69"/>
  <c r="B108" i="53"/>
  <c r="F108" i="53"/>
  <c r="H107" i="72"/>
  <c r="I107" i="72"/>
  <c r="F106" i="68"/>
  <c r="B106" i="68"/>
  <c r="I111" i="31"/>
  <c r="H111" i="31"/>
  <c r="F104" i="85"/>
  <c r="B104" i="85"/>
  <c r="D108" i="62"/>
  <c r="E108" i="62"/>
  <c r="G107" i="62"/>
  <c r="J102" i="89"/>
  <c r="I106" i="60"/>
  <c r="H106" i="60"/>
  <c r="B107" i="65"/>
  <c r="F107" i="65"/>
  <c r="F103" i="86"/>
  <c r="B103" i="86"/>
  <c r="B105" i="78"/>
  <c r="F105" i="78"/>
  <c r="B107" i="61"/>
  <c r="F107" i="61"/>
  <c r="F105" i="79"/>
  <c r="B105" i="79"/>
  <c r="H109" i="39"/>
  <c r="I109" i="39"/>
  <c r="F111" i="20"/>
  <c r="B111" i="20"/>
  <c r="I112" i="69"/>
  <c r="H112" i="69"/>
  <c r="F108" i="72"/>
  <c r="B108" i="72"/>
  <c r="I105" i="68"/>
  <c r="H105" i="68"/>
  <c r="J108" i="45"/>
  <c r="B112" i="31"/>
  <c r="F112" i="31"/>
  <c r="I106" i="63"/>
  <c r="H106" i="63"/>
  <c r="E111" i="41"/>
  <c r="G110" i="41"/>
  <c r="D111" i="41"/>
  <c r="H102" i="92"/>
  <c r="I102" i="92"/>
  <c r="F103" i="88"/>
  <c r="B103" i="88"/>
  <c r="F113" i="29"/>
  <c r="B113" i="29"/>
  <c r="H106" i="65"/>
  <c r="I106" i="65"/>
  <c r="H112" i="70"/>
  <c r="I112" i="70"/>
  <c r="E110" i="45"/>
  <c r="D110" i="45"/>
  <c r="G109" i="45"/>
  <c r="H112" i="30"/>
  <c r="I112" i="30"/>
  <c r="H104" i="78"/>
  <c r="I104" i="78"/>
  <c r="B113" i="27"/>
  <c r="F113" i="27"/>
  <c r="I105" i="66"/>
  <c r="H105" i="66"/>
  <c r="H111" i="32"/>
  <c r="I111" i="32"/>
  <c r="F111" i="19"/>
  <c r="B111" i="19"/>
  <c r="E104" i="89"/>
  <c r="D104" i="89"/>
  <c r="G103" i="89"/>
  <c r="F103" i="90"/>
  <c r="B103" i="90"/>
  <c r="B110" i="39"/>
  <c r="F110" i="39"/>
  <c r="B103" i="84"/>
  <c r="F103" i="84"/>
  <c r="I107" i="53"/>
  <c r="H107" i="53"/>
  <c r="D111" i="73"/>
  <c r="E111" i="73"/>
  <c r="G110" i="73"/>
  <c r="F107" i="63"/>
  <c r="B107" i="63"/>
  <c r="B109" i="74"/>
  <c r="F109" i="74"/>
  <c r="H109" i="43"/>
  <c r="I109" i="43"/>
  <c r="I102" i="88"/>
  <c r="H102" i="88"/>
  <c r="F107" i="60"/>
  <c r="B107" i="60"/>
  <c r="H107" i="46"/>
  <c r="I107" i="46"/>
  <c r="J102" i="91"/>
  <c r="B113" i="70"/>
  <c r="F113" i="70"/>
  <c r="I107" i="58"/>
  <c r="H107" i="58"/>
  <c r="H110" i="34"/>
  <c r="M88" i="34" s="1"/>
  <c r="M89" i="34" s="1"/>
  <c r="I110" i="34"/>
  <c r="N88" i="34" s="1"/>
  <c r="N89" i="34" s="1"/>
  <c r="I112" i="27"/>
  <c r="H112" i="27"/>
  <c r="D104" i="91"/>
  <c r="E104" i="91"/>
  <c r="G103" i="91"/>
  <c r="H110" i="19"/>
  <c r="I110" i="19"/>
  <c r="F107" i="64"/>
  <c r="B107" i="64"/>
  <c r="I104" i="79"/>
  <c r="H104" i="79"/>
  <c r="I103" i="85"/>
  <c r="H103" i="85"/>
  <c r="I108" i="74"/>
  <c r="H108" i="74"/>
  <c r="B103" i="92"/>
  <c r="F103" i="92"/>
  <c r="F110" i="43"/>
  <c r="B110" i="43"/>
  <c r="I112" i="29"/>
  <c r="H112" i="29"/>
  <c r="F108" i="46"/>
  <c r="B108" i="46"/>
  <c r="I102" i="86"/>
  <c r="H102" i="86"/>
  <c r="F108" i="59"/>
  <c r="B108" i="59"/>
  <c r="J108" i="56"/>
  <c r="F113" i="23"/>
  <c r="B113" i="23"/>
  <c r="B112" i="18"/>
  <c r="F112" i="18"/>
  <c r="D110" i="56"/>
  <c r="E110" i="56"/>
  <c r="G109" i="56"/>
  <c r="H107" i="59"/>
  <c r="I107" i="59"/>
  <c r="I112" i="23"/>
  <c r="H112" i="23"/>
  <c r="J110" i="35"/>
  <c r="I112" i="71"/>
  <c r="H112" i="71"/>
  <c r="B113" i="71"/>
  <c r="F113" i="71"/>
  <c r="B109" i="57"/>
  <c r="F109" i="57"/>
  <c r="I108" i="57"/>
  <c r="H108" i="57"/>
  <c r="F103" i="87"/>
  <c r="B103" i="87"/>
  <c r="D104" i="25"/>
  <c r="G103" i="25"/>
  <c r="J102" i="25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H113" i="28"/>
  <c r="I113" i="28"/>
  <c r="E105" i="83"/>
  <c r="G104" i="83"/>
  <c r="D105" i="83"/>
  <c r="G105" i="77"/>
  <c r="D106" i="77"/>
  <c r="E106" i="77"/>
  <c r="I109" i="44"/>
  <c r="H109" i="44"/>
  <c r="D103" i="33"/>
  <c r="G102" i="33"/>
  <c r="H102" i="96"/>
  <c r="I102" i="96"/>
  <c r="B106" i="67"/>
  <c r="F106" i="67"/>
  <c r="I110" i="3"/>
  <c r="H110" i="3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I111" i="35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H102" i="87"/>
  <c r="I102" i="87"/>
  <c r="J101" i="13"/>
  <c r="I105" i="67"/>
  <c r="H105" i="67"/>
  <c r="H103" i="82"/>
  <c r="I103" i="82"/>
  <c r="J110" i="21"/>
  <c r="J103" i="80"/>
  <c r="J109" i="42"/>
  <c r="N89" i="35"/>
  <c r="O88" i="35"/>
  <c r="O89" i="35" s="1"/>
  <c r="I36" i="36"/>
  <c r="F37" i="36"/>
  <c r="E105" i="81" l="1"/>
  <c r="D105" i="81"/>
  <c r="H111" i="18"/>
  <c r="J102" i="97"/>
  <c r="H103" i="99"/>
  <c r="I103" i="99"/>
  <c r="J103" i="99" s="1"/>
  <c r="F103" i="94"/>
  <c r="D104" i="94" s="1"/>
  <c r="B104" i="94" s="1"/>
  <c r="B104" i="99"/>
  <c r="F104" i="99"/>
  <c r="D29" i="72"/>
  <c r="H30" i="44"/>
  <c r="I32" i="30"/>
  <c r="J102" i="98"/>
  <c r="D104" i="97"/>
  <c r="G103" i="97"/>
  <c r="E104" i="97"/>
  <c r="D104" i="26"/>
  <c r="G103" i="26"/>
  <c r="D104" i="98"/>
  <c r="G103" i="98"/>
  <c r="E104" i="98"/>
  <c r="O88" i="34"/>
  <c r="O89" i="34" s="1"/>
  <c r="J102" i="95"/>
  <c r="D104" i="95"/>
  <c r="B104" i="95" s="1"/>
  <c r="G103" i="95"/>
  <c r="E104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I30" i="39" s="1"/>
  <c r="E31" i="39"/>
  <c r="H32" i="24"/>
  <c r="I32" i="24" s="1"/>
  <c r="E33" i="24"/>
  <c r="D33" i="24"/>
  <c r="G27" i="61"/>
  <c r="E23" i="93"/>
  <c r="D23" i="93"/>
  <c r="D24" i="94"/>
  <c r="E24" i="94"/>
  <c r="B26" i="82"/>
  <c r="B25" i="86"/>
  <c r="F25" i="86"/>
  <c r="G27" i="59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I28" i="72"/>
  <c r="F30" i="58"/>
  <c r="B30" i="58"/>
  <c r="B27" i="65"/>
  <c r="F27" i="65"/>
  <c r="G27" i="65" s="1"/>
  <c r="B26" i="75"/>
  <c r="F26" i="75"/>
  <c r="B30" i="55"/>
  <c r="F30" i="55"/>
  <c r="H30" i="55" s="1"/>
  <c r="G28" i="54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F31" i="43"/>
  <c r="E32" i="43" s="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B29" i="72"/>
  <c r="F29" i="72"/>
  <c r="G29" i="72" s="1"/>
  <c r="I30" i="44"/>
  <c r="G33" i="27"/>
  <c r="I33" i="27" s="1"/>
  <c r="E34" i="27"/>
  <c r="D34" i="27"/>
  <c r="I27" i="61"/>
  <c r="B31" i="39"/>
  <c r="F31" i="39"/>
  <c r="G31" i="39" s="1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I28" i="54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G34" i="69"/>
  <c r="F35" i="28"/>
  <c r="B35" i="28"/>
  <c r="G103" i="93"/>
  <c r="H103" i="93" s="1"/>
  <c r="G33" i="70"/>
  <c r="I30" i="43"/>
  <c r="G28" i="57"/>
  <c r="D24" i="89"/>
  <c r="E24" i="89"/>
  <c r="B31" i="43"/>
  <c r="G31" i="43"/>
  <c r="H31" i="43"/>
  <c r="G23" i="25"/>
  <c r="I23" i="25" s="1"/>
  <c r="D24" i="25"/>
  <c r="E24" i="25" s="1"/>
  <c r="F24" i="25" s="1"/>
  <c r="D28" i="63"/>
  <c r="E28" i="63"/>
  <c r="F25" i="88"/>
  <c r="G25" i="88" s="1"/>
  <c r="B25" i="88"/>
  <c r="H32" i="32"/>
  <c r="E23" i="26"/>
  <c r="F23" i="26" s="1"/>
  <c r="B23" i="26"/>
  <c r="I32" i="71"/>
  <c r="H31" i="17"/>
  <c r="I31" i="17" s="1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23"/>
  <c r="J112" i="70"/>
  <c r="G37" i="36"/>
  <c r="I27" i="59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B31" i="20"/>
  <c r="J102" i="86"/>
  <c r="J112" i="29"/>
  <c r="J106" i="65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I104" i="8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G103" i="86"/>
  <c r="F108" i="62"/>
  <c r="B108" i="62"/>
  <c r="J111" i="31"/>
  <c r="J110" i="20"/>
  <c r="I111" i="22"/>
  <c r="H111" i="22"/>
  <c r="D109" i="58"/>
  <c r="E109" i="58"/>
  <c r="G108" i="58"/>
  <c r="E104" i="92"/>
  <c r="D104" i="92"/>
  <c r="G103" i="92"/>
  <c r="H103" i="91"/>
  <c r="I103" i="91"/>
  <c r="G109" i="74"/>
  <c r="D110" i="74"/>
  <c r="E110" i="74"/>
  <c r="H110" i="73"/>
  <c r="I110" i="73"/>
  <c r="E104" i="90"/>
  <c r="G103" i="90"/>
  <c r="D104" i="90"/>
  <c r="J104" i="78"/>
  <c r="H109" i="45"/>
  <c r="I109" i="45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I103" i="89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H107" i="62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05" i="81"/>
  <c r="F105" i="81"/>
  <c r="F111" i="73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H110" i="41"/>
  <c r="D113" i="31"/>
  <c r="G112" i="31"/>
  <c r="E113" i="31"/>
  <c r="E114" i="69"/>
  <c r="G113" i="69"/>
  <c r="D114" i="69"/>
  <c r="B112" i="22"/>
  <c r="F112" i="22"/>
  <c r="D112" i="34"/>
  <c r="G111" i="34"/>
  <c r="E112" i="34"/>
  <c r="G112" i="18"/>
  <c r="E113" i="18"/>
  <c r="D113" i="18"/>
  <c r="J108" i="57"/>
  <c r="I109" i="56"/>
  <c r="H109" i="56"/>
  <c r="J111" i="18"/>
  <c r="G108" i="59"/>
  <c r="D109" i="59"/>
  <c r="E109" i="59"/>
  <c r="J107" i="59"/>
  <c r="F110" i="56"/>
  <c r="B110" i="56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H105" i="75"/>
  <c r="J102" i="96"/>
  <c r="B106" i="76"/>
  <c r="F106" i="76"/>
  <c r="G111" i="3"/>
  <c r="D112" i="3"/>
  <c r="E112" i="3"/>
  <c r="B112" i="21"/>
  <c r="F112" i="21"/>
  <c r="I112" i="24"/>
  <c r="H112" i="24"/>
  <c r="H104" i="80"/>
  <c r="I104" i="80"/>
  <c r="J105" i="67"/>
  <c r="I108" i="55"/>
  <c r="H108" i="55"/>
  <c r="H104" i="83"/>
  <c r="I104" i="83"/>
  <c r="I102" i="13"/>
  <c r="N88" i="13" s="1"/>
  <c r="N89" i="13" s="1"/>
  <c r="H102" i="13"/>
  <c r="M88" i="13" s="1"/>
  <c r="M89" i="13" s="1"/>
  <c r="B104" i="25"/>
  <c r="I110" i="42"/>
  <c r="H110" i="42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H103" i="25"/>
  <c r="I103" i="25"/>
  <c r="I111" i="17"/>
  <c r="H111" i="17"/>
  <c r="J110" i="3"/>
  <c r="H105" i="77"/>
  <c r="I105" i="77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I108" i="54"/>
  <c r="H105" i="76"/>
  <c r="I105" i="76"/>
  <c r="F103" i="13"/>
  <c r="B103" i="13"/>
  <c r="H111" i="21"/>
  <c r="I111" i="21"/>
  <c r="I112" i="35"/>
  <c r="H112" i="35"/>
  <c r="E104" i="25"/>
  <c r="F104" i="25" s="1"/>
  <c r="G103" i="94" l="1"/>
  <c r="D105" i="99"/>
  <c r="G104" i="99"/>
  <c r="E105" i="99"/>
  <c r="I30" i="42"/>
  <c r="G30" i="74"/>
  <c r="D31" i="74"/>
  <c r="F31" i="74" s="1"/>
  <c r="H31" i="74" s="1"/>
  <c r="H30" i="74"/>
  <c r="I30" i="74" s="1"/>
  <c r="I31" i="21"/>
  <c r="F32" i="3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O88" i="13"/>
  <c r="O89" i="13" s="1"/>
  <c r="H103" i="95"/>
  <c r="I103" i="95"/>
  <c r="F104" i="95"/>
  <c r="I103" i="93"/>
  <c r="B28" i="67"/>
  <c r="F28" i="67"/>
  <c r="G28" i="67" s="1"/>
  <c r="H27" i="65"/>
  <c r="F29" i="46"/>
  <c r="G29" i="46" s="1"/>
  <c r="B29" i="46"/>
  <c r="D32" i="43"/>
  <c r="B32" i="43" s="1"/>
  <c r="F31" i="42"/>
  <c r="D32" i="42" s="1"/>
  <c r="F33" i="24"/>
  <c r="H33" i="24" s="1"/>
  <c r="B33" i="24"/>
  <c r="G33" i="24"/>
  <c r="I27" i="65"/>
  <c r="G25" i="80"/>
  <c r="D26" i="80"/>
  <c r="E26" i="80"/>
  <c r="B24" i="94"/>
  <c r="F24" i="94"/>
  <c r="H24" i="94" s="1"/>
  <c r="H29" i="72"/>
  <c r="I29" i="72" s="1"/>
  <c r="D27" i="82"/>
  <c r="E27" i="82"/>
  <c r="H26" i="82"/>
  <c r="I26" i="82" s="1"/>
  <c r="B23" i="93"/>
  <c r="F23" i="93"/>
  <c r="G23" i="93" s="1"/>
  <c r="H33" i="30"/>
  <c r="H25" i="80"/>
  <c r="I25" i="80" s="1"/>
  <c r="G25" i="86"/>
  <c r="D26" i="86"/>
  <c r="H25" i="86"/>
  <c r="E26" i="86"/>
  <c r="I23" i="94"/>
  <c r="B25" i="91"/>
  <c r="F25" i="91"/>
  <c r="H25" i="91" s="1"/>
  <c r="H31" i="20"/>
  <c r="I31" i="20" s="1"/>
  <c r="E104" i="94"/>
  <c r="F104" i="94" s="1"/>
  <c r="H28" i="64"/>
  <c r="I28" i="64" s="1"/>
  <c r="G25" i="91"/>
  <c r="I27" i="66"/>
  <c r="D27" i="75"/>
  <c r="E27" i="75"/>
  <c r="I33" i="23"/>
  <c r="E32" i="42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H31" i="42"/>
  <c r="G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I33" i="30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D30" i="72"/>
  <c r="E30" i="72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34" i="69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B24" i="25"/>
  <c r="H24" i="25"/>
  <c r="G24" i="25"/>
  <c r="D36" i="28"/>
  <c r="E36" i="28"/>
  <c r="B32" i="19"/>
  <c r="D34" i="71"/>
  <c r="E34" i="71"/>
  <c r="D29" i="56"/>
  <c r="E29" i="56"/>
  <c r="D28" i="68"/>
  <c r="E28" i="68"/>
  <c r="B31" i="74"/>
  <c r="B29" i="57"/>
  <c r="F29" i="57"/>
  <c r="H29" i="57" s="1"/>
  <c r="B33" i="32"/>
  <c r="G33" i="34"/>
  <c r="E34" i="34"/>
  <c r="D34" i="34"/>
  <c r="E33" i="3"/>
  <c r="D33" i="3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D25" i="25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I31" i="4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G32" i="3"/>
  <c r="H32" i="3"/>
  <c r="F32" i="43"/>
  <c r="G32" i="43" s="1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I103" i="94"/>
  <c r="H103" i="94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23" i="13" s="1"/>
  <c r="I32" i="18"/>
  <c r="J107" i="62"/>
  <c r="J103" i="91"/>
  <c r="H24" i="87"/>
  <c r="G27" i="62"/>
  <c r="B112" i="34"/>
  <c r="F112" i="34"/>
  <c r="I113" i="69"/>
  <c r="H113" i="69"/>
  <c r="F113" i="31"/>
  <c r="B113" i="31"/>
  <c r="I103" i="88"/>
  <c r="H103" i="88"/>
  <c r="I113" i="27"/>
  <c r="H113" i="27"/>
  <c r="I113" i="30"/>
  <c r="H113" i="30"/>
  <c r="H112" i="32"/>
  <c r="I112" i="32"/>
  <c r="F105" i="85"/>
  <c r="B105" i="85"/>
  <c r="F112" i="19"/>
  <c r="B112" i="19"/>
  <c r="H113" i="70"/>
  <c r="I113" i="70"/>
  <c r="F108" i="64"/>
  <c r="B108" i="64"/>
  <c r="H106" i="66"/>
  <c r="I106" i="66"/>
  <c r="F108" i="65"/>
  <c r="B108" i="65"/>
  <c r="H111" i="20"/>
  <c r="I111" i="20"/>
  <c r="H108" i="72"/>
  <c r="I108" i="72"/>
  <c r="B104" i="90"/>
  <c r="F104" i="90"/>
  <c r="B104" i="86"/>
  <c r="F104" i="86"/>
  <c r="I107" i="63"/>
  <c r="H107" i="63"/>
  <c r="I107" i="60"/>
  <c r="H107" i="60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I104" i="85"/>
  <c r="F108" i="61"/>
  <c r="B108" i="61"/>
  <c r="D111" i="45"/>
  <c r="E111" i="45"/>
  <c r="G110" i="45"/>
  <c r="F111" i="39"/>
  <c r="B111" i="39"/>
  <c r="B109" i="53"/>
  <c r="F109" i="53"/>
  <c r="I105" i="79"/>
  <c r="H105" i="79"/>
  <c r="B109" i="72"/>
  <c r="F109" i="72"/>
  <c r="J109" i="45"/>
  <c r="H103" i="90"/>
  <c r="I103" i="90"/>
  <c r="H108" i="58"/>
  <c r="I108" i="58"/>
  <c r="J111" i="22"/>
  <c r="D109" i="62"/>
  <c r="G108" i="62"/>
  <c r="E109" i="62"/>
  <c r="B106" i="78"/>
  <c r="F106" i="78"/>
  <c r="H103" i="84"/>
  <c r="I103" i="84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I106" i="68"/>
  <c r="E112" i="41"/>
  <c r="G111" i="41"/>
  <c r="D112" i="41"/>
  <c r="I110" i="39"/>
  <c r="H110" i="39"/>
  <c r="F114" i="70"/>
  <c r="B114" i="70"/>
  <c r="I107" i="64"/>
  <c r="H107" i="64"/>
  <c r="B107" i="66"/>
  <c r="F107" i="66"/>
  <c r="B112" i="20"/>
  <c r="F112" i="20"/>
  <c r="H113" i="29"/>
  <c r="I113" i="29"/>
  <c r="F110" i="74"/>
  <c r="B110" i="74"/>
  <c r="H103" i="92"/>
  <c r="I103" i="92"/>
  <c r="I103" i="86"/>
  <c r="H103" i="86"/>
  <c r="I105" i="78"/>
  <c r="H105" i="78"/>
  <c r="B104" i="84"/>
  <c r="F104" i="84"/>
  <c r="I110" i="43"/>
  <c r="H110" i="43"/>
  <c r="F109" i="46"/>
  <c r="B109" i="46"/>
  <c r="I111" i="34"/>
  <c r="H111" i="34"/>
  <c r="F114" i="69"/>
  <c r="B114" i="69"/>
  <c r="H112" i="31"/>
  <c r="I112" i="31"/>
  <c r="G104" i="89"/>
  <c r="E105" i="89"/>
  <c r="D105" i="89"/>
  <c r="G105" i="81"/>
  <c r="D106" i="81"/>
  <c r="E106" i="81"/>
  <c r="B107" i="68"/>
  <c r="F107" i="68"/>
  <c r="H107" i="61"/>
  <c r="I107" i="61"/>
  <c r="H111" i="19"/>
  <c r="I111" i="19"/>
  <c r="I108" i="53"/>
  <c r="H108" i="53"/>
  <c r="H107" i="65"/>
  <c r="I107" i="65"/>
  <c r="B106" i="79"/>
  <c r="F106" i="79"/>
  <c r="B114" i="29"/>
  <c r="F114" i="29"/>
  <c r="J110" i="73"/>
  <c r="I109" i="74"/>
  <c r="H109" i="74"/>
  <c r="F104" i="92"/>
  <c r="B104" i="92"/>
  <c r="B109" i="58"/>
  <c r="F109" i="58"/>
  <c r="F108" i="60"/>
  <c r="B108" i="60"/>
  <c r="I108" i="46"/>
  <c r="H108" i="46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J103" i="25"/>
  <c r="G106" i="75"/>
  <c r="D107" i="75"/>
  <c r="E107" i="75"/>
  <c r="J105" i="76"/>
  <c r="I106" i="67"/>
  <c r="H106" i="67"/>
  <c r="B111" i="44"/>
  <c r="F111" i="44"/>
  <c r="G114" i="35"/>
  <c r="B115" i="35"/>
  <c r="E115" i="35"/>
  <c r="F115" i="35" s="1"/>
  <c r="B104" i="96"/>
  <c r="D105" i="25"/>
  <c r="G104" i="25"/>
  <c r="H103" i="87"/>
  <c r="I103" i="87"/>
  <c r="D106" i="80"/>
  <c r="G105" i="80"/>
  <c r="E106" i="80"/>
  <c r="J110" i="42"/>
  <c r="J112" i="24"/>
  <c r="H111" i="3"/>
  <c r="I111" i="3"/>
  <c r="H104" i="82"/>
  <c r="I104" i="82"/>
  <c r="J102" i="33"/>
  <c r="H114" i="28"/>
  <c r="I114" i="28"/>
  <c r="J112" i="35"/>
  <c r="G103" i="13"/>
  <c r="D104" i="13"/>
  <c r="E106" i="83"/>
  <c r="G105" i="83"/>
  <c r="D106" i="83"/>
  <c r="B107" i="67"/>
  <c r="F107" i="67"/>
  <c r="H110" i="44"/>
  <c r="I110" i="44"/>
  <c r="J103" i="93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J103" i="95" l="1"/>
  <c r="H104" i="99"/>
  <c r="I104" i="99"/>
  <c r="J104" i="99" s="1"/>
  <c r="F105" i="99"/>
  <c r="B105" i="99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J103" i="94"/>
  <c r="H26" i="90"/>
  <c r="I26" i="90" s="1"/>
  <c r="G24" i="94"/>
  <c r="H23" i="93"/>
  <c r="I23" i="93" s="1"/>
  <c r="H26" i="79"/>
  <c r="I26" i="75"/>
  <c r="H28" i="67"/>
  <c r="I28" i="67" s="1"/>
  <c r="D29" i="67"/>
  <c r="E29" i="67"/>
  <c r="I30" i="58"/>
  <c r="D30" i="46"/>
  <c r="E30" i="46"/>
  <c r="G34" i="29"/>
  <c r="I34" i="29" s="1"/>
  <c r="I33" i="24"/>
  <c r="E34" i="24"/>
  <c r="D34" i="24"/>
  <c r="D33" i="19"/>
  <c r="F33" i="19" s="1"/>
  <c r="H33" i="19" s="1"/>
  <c r="H32" i="19"/>
  <c r="I32" i="19" s="1"/>
  <c r="H33" i="18"/>
  <c r="I33" i="18" s="1"/>
  <c r="I24" i="94"/>
  <c r="H25" i="84"/>
  <c r="I25" i="84" s="1"/>
  <c r="B26" i="86"/>
  <c r="F26" i="86"/>
  <c r="H26" i="86"/>
  <c r="B26" i="80"/>
  <c r="F26" i="80"/>
  <c r="H26" i="80"/>
  <c r="G26" i="80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I31" i="42"/>
  <c r="G34" i="23"/>
  <c r="B27" i="75"/>
  <c r="F27" i="75"/>
  <c r="H27" i="75" s="1"/>
  <c r="G32" i="21"/>
  <c r="H23" i="95"/>
  <c r="H32" i="22"/>
  <c r="I32" i="22" s="1"/>
  <c r="D24" i="95"/>
  <c r="B24" i="95" s="1"/>
  <c r="B28" i="65"/>
  <c r="H28" i="65"/>
  <c r="F28" i="65"/>
  <c r="D27" i="90"/>
  <c r="E27" i="90"/>
  <c r="H34" i="23"/>
  <c r="I25" i="91"/>
  <c r="D26" i="91"/>
  <c r="E26" i="91"/>
  <c r="B32" i="42"/>
  <c r="F32" i="42"/>
  <c r="G32" i="42" s="1"/>
  <c r="H28" i="66"/>
  <c r="I28" i="66" s="1"/>
  <c r="D26" i="84"/>
  <c r="E26" i="84"/>
  <c r="F31" i="58"/>
  <c r="B31" i="58"/>
  <c r="G29" i="53"/>
  <c r="I29" i="53" s="1"/>
  <c r="D30" i="53"/>
  <c r="E30" i="53"/>
  <c r="H26" i="76"/>
  <c r="E27" i="76"/>
  <c r="D27" i="76"/>
  <c r="H32" i="43"/>
  <c r="I32" i="43" s="1"/>
  <c r="G34" i="70"/>
  <c r="I34" i="70" s="1"/>
  <c r="G26" i="76"/>
  <c r="B30" i="72"/>
  <c r="F30" i="72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2" i="21"/>
  <c r="I33" i="34"/>
  <c r="I30" i="45"/>
  <c r="I32" i="3"/>
  <c r="D25" i="33"/>
  <c r="E25" i="33" s="1"/>
  <c r="I26" i="79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E33" i="43"/>
  <c r="D33" i="43"/>
  <c r="F26" i="88"/>
  <c r="H26" i="88" s="1"/>
  <c r="B25" i="25"/>
  <c r="G24" i="92"/>
  <c r="H33" i="32"/>
  <c r="B29" i="56"/>
  <c r="F29" i="56"/>
  <c r="G29" i="56" s="1"/>
  <c r="B24" i="26"/>
  <c r="F24" i="26"/>
  <c r="G32" i="17"/>
  <c r="F33" i="3"/>
  <c r="H33" i="3" s="1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E25" i="25"/>
  <c r="F25" i="25" s="1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4" i="25"/>
  <c r="I23" i="26"/>
  <c r="H32" i="17"/>
  <c r="I32" i="17" s="1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F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B105" i="25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I103" i="13"/>
  <c r="J103" i="87"/>
  <c r="E105" i="25"/>
  <c r="F105" i="25" s="1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4" i="25"/>
  <c r="H104" i="25"/>
  <c r="I106" i="75"/>
  <c r="H106" i="75"/>
  <c r="D106" i="99" l="1"/>
  <c r="G105" i="99"/>
  <c r="E106" i="99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B29" i="67"/>
  <c r="G29" i="67"/>
  <c r="G29" i="64"/>
  <c r="I29" i="64"/>
  <c r="B30" i="46"/>
  <c r="F30" i="46"/>
  <c r="G30" i="46" s="1"/>
  <c r="F34" i="24"/>
  <c r="H34" i="24" s="1"/>
  <c r="B34" i="24"/>
  <c r="I34" i="27"/>
  <c r="I26" i="80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D31" i="72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D25" i="95"/>
  <c r="E25" i="95"/>
  <c r="F24" i="96"/>
  <c r="G24" i="96" s="1"/>
  <c r="B24" i="96"/>
  <c r="B29" i="61"/>
  <c r="F29" i="61"/>
  <c r="G29" i="61" s="1"/>
  <c r="G30" i="72"/>
  <c r="I26" i="76"/>
  <c r="B26" i="85"/>
  <c r="H32" i="39"/>
  <c r="I32" i="39" s="1"/>
  <c r="G24" i="95"/>
  <c r="H30" i="72"/>
  <c r="I33" i="32"/>
  <c r="D26" i="25"/>
  <c r="H25" i="25"/>
  <c r="G25" i="25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G33" i="19"/>
  <c r="I33" i="19" s="1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F33" i="43"/>
  <c r="B33" i="43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D34" i="19"/>
  <c r="E34" i="1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I24" i="13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H110" i="74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H112" i="34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H104" i="86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D106" i="25"/>
  <c r="G105" i="25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F114" i="17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4" i="2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H105" i="99" l="1"/>
  <c r="I105" i="99"/>
  <c r="F106" i="99"/>
  <c r="B106" i="99"/>
  <c r="H26" i="85"/>
  <c r="G26" i="85"/>
  <c r="H30" i="46"/>
  <c r="I30" i="46" s="1"/>
  <c r="G34" i="32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I24" i="95"/>
  <c r="D27" i="85"/>
  <c r="F27" i="85" s="1"/>
  <c r="F27" i="80"/>
  <c r="H27" i="80" s="1"/>
  <c r="G27" i="77"/>
  <c r="I27" i="77" s="1"/>
  <c r="G32" i="74"/>
  <c r="I30" i="72"/>
  <c r="H29" i="67"/>
  <c r="I29" i="67" s="1"/>
  <c r="E30" i="67"/>
  <c r="D30" i="67"/>
  <c r="D31" i="46"/>
  <c r="E31" i="46"/>
  <c r="G32" i="44"/>
  <c r="G34" i="24"/>
  <c r="I34" i="24" s="1"/>
  <c r="E35" i="24"/>
  <c r="D35" i="24"/>
  <c r="H33" i="41"/>
  <c r="I33" i="41" s="1"/>
  <c r="G29" i="66"/>
  <c r="I29" i="66" s="1"/>
  <c r="D28" i="80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I32" i="74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B25" i="95"/>
  <c r="F25" i="95"/>
  <c r="G25" i="95" s="1"/>
  <c r="E34" i="22"/>
  <c r="D34" i="22"/>
  <c r="E25" i="96"/>
  <c r="D25" i="96"/>
  <c r="I32" i="44"/>
  <c r="F33" i="39"/>
  <c r="G33" i="39" s="1"/>
  <c r="B33" i="39"/>
  <c r="G27" i="76"/>
  <c r="F31" i="72"/>
  <c r="B31" i="72"/>
  <c r="G33" i="17"/>
  <c r="I33" i="17" s="1"/>
  <c r="I35" i="69"/>
  <c r="I26" i="85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I25" i="25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I34" i="32"/>
  <c r="B34" i="3"/>
  <c r="F34" i="3"/>
  <c r="G34" i="3" s="1"/>
  <c r="E28" i="79"/>
  <c r="D28" i="79"/>
  <c r="F34" i="19"/>
  <c r="G34" i="19" s="1"/>
  <c r="B34" i="19"/>
  <c r="G25" i="89"/>
  <c r="I25" i="89" s="1"/>
  <c r="E33" i="73"/>
  <c r="D33" i="73"/>
  <c r="H33" i="43"/>
  <c r="F27" i="88"/>
  <c r="H27" i="88" s="1"/>
  <c r="B27" i="88"/>
  <c r="D31" i="57"/>
  <c r="E31" i="57"/>
  <c r="E26" i="25"/>
  <c r="F26" i="25" s="1"/>
  <c r="B26" i="25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25"/>
  <c r="H105" i="2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6" i="25"/>
  <c r="B107" i="83"/>
  <c r="F107" i="83"/>
  <c r="H110" i="54"/>
  <c r="I110" i="54"/>
  <c r="F115" i="24"/>
  <c r="B115" i="24"/>
  <c r="G114" i="17"/>
  <c r="D115" i="17"/>
  <c r="E115" i="17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E106" i="25"/>
  <c r="F106" i="25" s="1"/>
  <c r="J105" i="99" l="1"/>
  <c r="D107" i="99"/>
  <c r="G106" i="99"/>
  <c r="E107" i="99"/>
  <c r="B27" i="85"/>
  <c r="E28" i="80"/>
  <c r="G27" i="80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H30" i="67"/>
  <c r="F31" i="46"/>
  <c r="B31" i="46"/>
  <c r="H31" i="46"/>
  <c r="F35" i="24"/>
  <c r="H35" i="24" s="1"/>
  <c r="B35" i="24"/>
  <c r="B26" i="94"/>
  <c r="F26" i="94"/>
  <c r="G26" i="94" s="1"/>
  <c r="E28" i="86"/>
  <c r="D28" i="86"/>
  <c r="G27" i="86"/>
  <c r="H27" i="86"/>
  <c r="F28" i="80"/>
  <c r="B28" i="80"/>
  <c r="I27" i="80"/>
  <c r="I35" i="27"/>
  <c r="F25" i="93"/>
  <c r="G25" i="93" s="1"/>
  <c r="B25" i="93"/>
  <c r="I35" i="23"/>
  <c r="H28" i="82"/>
  <c r="I28" i="82" s="1"/>
  <c r="D29" i="82"/>
  <c r="E29" i="82"/>
  <c r="I27" i="78"/>
  <c r="H32" i="55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I32" i="55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D26" i="95"/>
  <c r="E26" i="95"/>
  <c r="I27" i="76"/>
  <c r="H27" i="85"/>
  <c r="I35" i="70"/>
  <c r="D27" i="25"/>
  <c r="G26" i="25"/>
  <c r="H26" i="25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I35" i="34"/>
  <c r="E31" i="56"/>
  <c r="D31" i="56"/>
  <c r="H26" i="87"/>
  <c r="I26" i="87" s="1"/>
  <c r="H33" i="20"/>
  <c r="I33" i="20" s="1"/>
  <c r="I34" i="35"/>
  <c r="H36" i="69"/>
  <c r="I36" i="69" s="1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I35" i="35" s="1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J105" i="2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D107" i="25"/>
  <c r="E107" i="25" s="1"/>
  <c r="G106" i="25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B107" i="95"/>
  <c r="F106" i="87"/>
  <c r="B106" i="87"/>
  <c r="E108" i="80"/>
  <c r="G107" i="80"/>
  <c r="D108" i="80"/>
  <c r="H116" i="28"/>
  <c r="I116" i="28"/>
  <c r="I112" i="44"/>
  <c r="H112" i="44"/>
  <c r="H106" i="99" l="1"/>
  <c r="I106" i="99"/>
  <c r="J105" i="95"/>
  <c r="J105" i="98"/>
  <c r="F107" i="99"/>
  <c r="B107" i="99"/>
  <c r="F107" i="95"/>
  <c r="G107" i="95" s="1"/>
  <c r="G106" i="95"/>
  <c r="H30" i="59"/>
  <c r="I30" i="59" s="1"/>
  <c r="G35" i="18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I30" i="67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E29" i="80"/>
  <c r="D29" i="80"/>
  <c r="G27" i="84"/>
  <c r="I27" i="84" s="1"/>
  <c r="H25" i="93"/>
  <c r="I25" i="93" s="1"/>
  <c r="D26" i="93"/>
  <c r="E26" i="93"/>
  <c r="G28" i="80"/>
  <c r="H28" i="80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H28" i="76"/>
  <c r="I28" i="76" s="1"/>
  <c r="D29" i="76"/>
  <c r="E29" i="76"/>
  <c r="G25" i="96"/>
  <c r="D26" i="96"/>
  <c r="E26" i="96"/>
  <c r="G33" i="44"/>
  <c r="I33" i="44" s="1"/>
  <c r="D37" i="27"/>
  <c r="E37" i="27"/>
  <c r="H31" i="57"/>
  <c r="I31" i="57" s="1"/>
  <c r="H36" i="29"/>
  <c r="I36" i="29" s="1"/>
  <c r="F26" i="95"/>
  <c r="G26" i="95" s="1"/>
  <c r="B26" i="95"/>
  <c r="D31" i="61"/>
  <c r="E31" i="61"/>
  <c r="B28" i="85"/>
  <c r="F28" i="85"/>
  <c r="G28" i="85" s="1"/>
  <c r="B32" i="72"/>
  <c r="F32" i="72"/>
  <c r="G32" i="72" s="1"/>
  <c r="I25" i="96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D31" i="60"/>
  <c r="E31" i="60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G30" i="60"/>
  <c r="H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I35" i="18"/>
  <c r="E35" i="17"/>
  <c r="D35" i="17"/>
  <c r="G26" i="89"/>
  <c r="I26" i="89" s="1"/>
  <c r="D27" i="89"/>
  <c r="E27" i="89"/>
  <c r="H28" i="79"/>
  <c r="I28" i="79" s="1"/>
  <c r="I37" i="28"/>
  <c r="H33" i="73"/>
  <c r="H35" i="32"/>
  <c r="I35" i="32" s="1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I26" i="25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I106" i="25"/>
  <c r="H106" i="25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B107" i="25"/>
  <c r="F107" i="25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J106" i="99" l="1"/>
  <c r="D108" i="95"/>
  <c r="E108" i="95" s="1"/>
  <c r="D108" i="99"/>
  <c r="G107" i="99"/>
  <c r="E108" i="99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I28" i="8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/>
  <c r="H28" i="86"/>
  <c r="G28" i="86"/>
  <c r="D29" i="86"/>
  <c r="E29" i="86"/>
  <c r="F29" i="80"/>
  <c r="H29" i="80" s="1"/>
  <c r="B29" i="80"/>
  <c r="H29" i="82"/>
  <c r="I29" i="82" s="1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I30" i="60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N5" i="33" s="1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G32" i="57"/>
  <c r="D32" i="64"/>
  <c r="E32" i="64"/>
  <c r="B35" i="43"/>
  <c r="F35" i="43"/>
  <c r="H35" i="43" s="1"/>
  <c r="H27" i="25"/>
  <c r="D28" i="25"/>
  <c r="E28" i="25" s="1"/>
  <c r="G27" i="25"/>
  <c r="B31" i="60"/>
  <c r="F31" i="60"/>
  <c r="G31" i="60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26" i="26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N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I26" i="13" s="1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B108" i="95"/>
  <c r="F108" i="9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J106" i="25"/>
  <c r="D117" i="24"/>
  <c r="E117" i="24"/>
  <c r="G116" i="24"/>
  <c r="B107" i="96"/>
  <c r="D108" i="25"/>
  <c r="G107" i="25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H107" i="99" l="1"/>
  <c r="I107" i="99"/>
  <c r="J106" i="95"/>
  <c r="F108" i="99"/>
  <c r="B108" i="99"/>
  <c r="N7" i="33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H29" i="79"/>
  <c r="I29" i="79" s="1"/>
  <c r="D32" i="67"/>
  <c r="E32" i="67"/>
  <c r="H32" i="54"/>
  <c r="D33" i="46"/>
  <c r="E33" i="46"/>
  <c r="G36" i="24"/>
  <c r="I36" i="24" s="1"/>
  <c r="E37" i="24"/>
  <c r="D37" i="24"/>
  <c r="G35" i="22"/>
  <c r="G35" i="21"/>
  <c r="I28" i="86"/>
  <c r="D30" i="80"/>
  <c r="E30" i="80"/>
  <c r="E27" i="93"/>
  <c r="D27" i="93"/>
  <c r="F30" i="82"/>
  <c r="H30" i="82" s="1"/>
  <c r="G30" i="82"/>
  <c r="B30" i="82"/>
  <c r="I36" i="34"/>
  <c r="I29" i="80"/>
  <c r="H29" i="86"/>
  <c r="B29" i="86"/>
  <c r="F29" i="86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I29" i="90" s="1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I35" i="22"/>
  <c r="H32" i="53"/>
  <c r="I32" i="53" s="1"/>
  <c r="F35" i="42"/>
  <c r="B35" i="42"/>
  <c r="H36" i="32"/>
  <c r="I36" i="32" s="1"/>
  <c r="I35" i="21"/>
  <c r="H29" i="77"/>
  <c r="I29" i="77" s="1"/>
  <c r="H27" i="89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32" i="5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I27" i="89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N5" i="25" s="1"/>
  <c r="G35" i="43"/>
  <c r="I35" i="43" s="1"/>
  <c r="B32" i="64"/>
  <c r="F32" i="64"/>
  <c r="G32" i="64" s="1"/>
  <c r="I32" i="57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G108" i="95"/>
  <c r="D109" i="95"/>
  <c r="E109" i="95" s="1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B108" i="25"/>
  <c r="H107" i="25"/>
  <c r="I107" i="25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E108" i="25"/>
  <c r="F108" i="25" s="1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F35" i="36"/>
  <c r="J107" i="99" l="1"/>
  <c r="D109" i="99"/>
  <c r="G108" i="99"/>
  <c r="E109" i="99"/>
  <c r="G35" i="36"/>
  <c r="I26" i="93"/>
  <c r="I30" i="82"/>
  <c r="G31" i="65"/>
  <c r="I31" i="65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B32" i="67"/>
  <c r="G32" i="67"/>
  <c r="F33" i="46"/>
  <c r="H33" i="46" s="1"/>
  <c r="B33" i="46"/>
  <c r="F37" i="24"/>
  <c r="G37" i="24" s="1"/>
  <c r="B37" i="24"/>
  <c r="B28" i="94"/>
  <c r="F28" i="94"/>
  <c r="H28" i="94" s="1"/>
  <c r="G28" i="94"/>
  <c r="F27" i="93"/>
  <c r="H27" i="93" s="1"/>
  <c r="B27" i="93"/>
  <c r="H28" i="25"/>
  <c r="N6" i="25" s="1"/>
  <c r="N7" i="25" s="1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I38" i="31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I37" i="34" s="1"/>
  <c r="D38" i="34"/>
  <c r="I28" i="25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H37" i="32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G108" i="25"/>
  <c r="D109" i="25"/>
  <c r="E109" i="25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07" i="25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I19" i="36"/>
  <c r="F27" i="36"/>
  <c r="F19" i="36"/>
  <c r="J107" i="26" l="1"/>
  <c r="H108" i="99"/>
  <c r="I108" i="99"/>
  <c r="F109" i="99"/>
  <c r="B109" i="99"/>
  <c r="G27" i="3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H32" i="67"/>
  <c r="I32" i="67" s="1"/>
  <c r="D33" i="67"/>
  <c r="E33" i="67"/>
  <c r="G32" i="61"/>
  <c r="E34" i="46"/>
  <c r="D34" i="46"/>
  <c r="G36" i="41"/>
  <c r="E38" i="24"/>
  <c r="D38" i="24"/>
  <c r="G30" i="79"/>
  <c r="I30" i="79" s="1"/>
  <c r="I36" i="41"/>
  <c r="G36" i="2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I32" i="61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H35" i="44"/>
  <c r="F35" i="55"/>
  <c r="B35" i="55"/>
  <c r="H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I35" i="44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I30" i="78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B29" i="83"/>
  <c r="G29" i="83"/>
  <c r="G32" i="59"/>
  <c r="I32" i="59" s="1"/>
  <c r="I39" i="35"/>
  <c r="H36" i="17"/>
  <c r="I36" i="17" s="1"/>
  <c r="D31" i="79"/>
  <c r="E31" i="79"/>
  <c r="I30" i="77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I108" i="25"/>
  <c r="H108" i="25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B109" i="25"/>
  <c r="F109" i="25"/>
  <c r="I107" i="13"/>
  <c r="H107" i="13"/>
  <c r="J108" i="99" l="1"/>
  <c r="D110" i="99"/>
  <c r="G109" i="99"/>
  <c r="E110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B33" i="67"/>
  <c r="F33" i="67"/>
  <c r="G33" i="67"/>
  <c r="F34" i="46"/>
  <c r="G34" i="46"/>
  <c r="B34" i="46"/>
  <c r="B38" i="24"/>
  <c r="F38" i="24"/>
  <c r="G38" i="24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I30" i="88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G40" i="28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I40" i="28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I38" i="30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D110" i="25"/>
  <c r="E110" i="25" s="1"/>
  <c r="G109" i="25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J108" i="2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D110" i="26" l="1"/>
  <c r="H109" i="99"/>
  <c r="I109" i="99"/>
  <c r="J108" i="26"/>
  <c r="J108" i="98"/>
  <c r="F110" i="99"/>
  <c r="B110" i="99"/>
  <c r="I31" i="82"/>
  <c r="I33" i="64"/>
  <c r="E110" i="26"/>
  <c r="F110" i="26" s="1"/>
  <c r="B110" i="26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H39" i="23"/>
  <c r="I39" i="23" s="1"/>
  <c r="H29" i="94"/>
  <c r="E30" i="94"/>
  <c r="D30" i="94"/>
  <c r="H28" i="93"/>
  <c r="G29" i="89"/>
  <c r="I29" i="89" s="1"/>
  <c r="F31" i="86"/>
  <c r="B31" i="86"/>
  <c r="G28" i="93"/>
  <c r="I28" i="93" s="1"/>
  <c r="H31" i="80"/>
  <c r="I31" i="80" s="1"/>
  <c r="D32" i="80"/>
  <c r="E32" i="80"/>
  <c r="F32" i="82"/>
  <c r="B32" i="82"/>
  <c r="I31" i="75"/>
  <c r="J108" i="94"/>
  <c r="G29" i="94"/>
  <c r="D110" i="94"/>
  <c r="G109" i="94"/>
  <c r="I33" i="66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G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I33" i="59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9" i="25"/>
  <c r="I109" i="25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F110" i="25"/>
  <c r="B110" i="25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J109" i="99" l="1"/>
  <c r="D111" i="99"/>
  <c r="G110" i="99"/>
  <c r="E111" i="99"/>
  <c r="I29" i="94"/>
  <c r="G39" i="30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G39" i="71"/>
  <c r="B34" i="67"/>
  <c r="F34" i="67"/>
  <c r="H34" i="67" s="1"/>
  <c r="B35" i="46"/>
  <c r="F35" i="46"/>
  <c r="G35" i="46"/>
  <c r="F39" i="24"/>
  <c r="G39" i="24" s="1"/>
  <c r="B39" i="24"/>
  <c r="H32" i="82"/>
  <c r="D33" i="82"/>
  <c r="E33" i="82"/>
  <c r="B30" i="94"/>
  <c r="F30" i="94"/>
  <c r="H30" i="94" s="1"/>
  <c r="H34" i="64"/>
  <c r="I34" i="64" s="1"/>
  <c r="I39" i="7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40" i="69"/>
  <c r="I36" i="73"/>
  <c r="H30" i="25"/>
  <c r="D31" i="25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I30" i="83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I39" i="30"/>
  <c r="B35" i="54"/>
  <c r="F35" i="54"/>
  <c r="F30" i="89"/>
  <c r="B30" i="89"/>
  <c r="F34" i="60"/>
  <c r="G34" i="60" s="1"/>
  <c r="B34" i="60"/>
  <c r="E31" i="25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N5" i="26" s="1"/>
  <c r="M19" i="1" s="1"/>
  <c r="H29" i="26"/>
  <c r="N6" i="26" s="1"/>
  <c r="D30" i="26"/>
  <c r="D35" i="64"/>
  <c r="E35" i="64"/>
  <c r="I37" i="21"/>
  <c r="H31" i="88"/>
  <c r="I31" i="88" s="1"/>
  <c r="I36" i="74"/>
  <c r="G41" i="28"/>
  <c r="B38" i="21"/>
  <c r="F38" i="21"/>
  <c r="J117" i="22"/>
  <c r="J109" i="91"/>
  <c r="J116" i="73"/>
  <c r="D30" i="13"/>
  <c r="E30" i="13" s="1"/>
  <c r="H29" i="13"/>
  <c r="G29" i="13"/>
  <c r="N19" i="1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G110" i="25"/>
  <c r="D111" i="25"/>
  <c r="E111" i="25" s="1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J109" i="25"/>
  <c r="B111" i="95"/>
  <c r="F111" i="95"/>
  <c r="D116" i="55"/>
  <c r="G115" i="55"/>
  <c r="E116" i="55"/>
  <c r="I109" i="96"/>
  <c r="H109" i="96"/>
  <c r="H110" i="99" l="1"/>
  <c r="I110" i="99"/>
  <c r="J110" i="99" s="1"/>
  <c r="F111" i="99"/>
  <c r="B111" i="99"/>
  <c r="G29" i="93"/>
  <c r="G34" i="6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29" i="93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I34" i="61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B34" i="65"/>
  <c r="H34" i="65"/>
  <c r="G34" i="65"/>
  <c r="B38" i="42"/>
  <c r="F38" i="42"/>
  <c r="H38" i="42" s="1"/>
  <c r="H40" i="23"/>
  <c r="I40" i="23" s="1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N7" i="26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R132" i="1"/>
  <c r="M20" i="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2" i="33"/>
  <c r="B32" i="33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R133" i="1"/>
  <c r="O19" i="1"/>
  <c r="N20" i="1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I110" i="25"/>
  <c r="N88" i="25" s="1"/>
  <c r="N89" i="25" s="1"/>
  <c r="H110" i="25"/>
  <c r="M88" i="25" s="1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F111" i="25"/>
  <c r="B111" i="25"/>
  <c r="H111" i="83"/>
  <c r="I111" i="83"/>
  <c r="I109" i="33"/>
  <c r="N88" i="33" s="1"/>
  <c r="H109" i="33"/>
  <c r="M88" i="33" s="1"/>
  <c r="M89" i="33" s="1"/>
  <c r="I112" i="77"/>
  <c r="H112" i="77"/>
  <c r="I110" i="93"/>
  <c r="H110" i="93"/>
  <c r="I35" i="36"/>
  <c r="F28" i="36"/>
  <c r="D112" i="99" l="1"/>
  <c r="G111" i="99"/>
  <c r="E112" i="99"/>
  <c r="I31" i="91"/>
  <c r="O88" i="25"/>
  <c r="O89" i="25" s="1"/>
  <c r="H110" i="98"/>
  <c r="I110" i="98"/>
  <c r="J110" i="98" s="1"/>
  <c r="F111" i="98"/>
  <c r="B111" i="98"/>
  <c r="H110" i="97"/>
  <c r="I110" i="97"/>
  <c r="J110" i="97" s="1"/>
  <c r="J110" i="26"/>
  <c r="G111" i="26"/>
  <c r="D112" i="26"/>
  <c r="F111" i="97"/>
  <c r="B111" i="97"/>
  <c r="O88" i="33"/>
  <c r="O89" i="33" s="1"/>
  <c r="N89" i="33"/>
  <c r="M89" i="25"/>
  <c r="B35" i="67"/>
  <c r="F35" i="67"/>
  <c r="H35" i="67"/>
  <c r="B36" i="46"/>
  <c r="F36" i="46"/>
  <c r="G36" i="46" s="1"/>
  <c r="F40" i="24"/>
  <c r="B40" i="24"/>
  <c r="H40" i="24"/>
  <c r="G39" i="3"/>
  <c r="G33" i="82"/>
  <c r="I33" i="82" s="1"/>
  <c r="E34" i="82"/>
  <c r="D34" i="82"/>
  <c r="B31" i="94"/>
  <c r="F31" i="94"/>
  <c r="H31" i="94" s="1"/>
  <c r="G31" i="94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I34" i="65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G28" i="36"/>
  <c r="G93" i="36" s="1"/>
  <c r="F93" i="36"/>
  <c r="I39" i="3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I30" i="26" s="1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2" i="33"/>
  <c r="H30" i="13"/>
  <c r="R134" i="1"/>
  <c r="O20" i="1"/>
  <c r="D32" i="87"/>
  <c r="E32" i="87"/>
  <c r="G32" i="33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G111" i="25"/>
  <c r="D112" i="25"/>
  <c r="E112" i="25" s="1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J110" i="25"/>
  <c r="I27" i="36"/>
  <c r="H111" i="99" l="1"/>
  <c r="I111" i="99"/>
  <c r="F112" i="99"/>
  <c r="B112" i="99"/>
  <c r="I30" i="95"/>
  <c r="G30" i="96"/>
  <c r="I30" i="96" s="1"/>
  <c r="G36" i="54"/>
  <c r="G39" i="41"/>
  <c r="E112" i="26"/>
  <c r="F112" i="26" s="1"/>
  <c r="B112" i="26"/>
  <c r="D112" i="98"/>
  <c r="G111" i="98"/>
  <c r="E112" i="98"/>
  <c r="D112" i="97"/>
  <c r="G111" i="97"/>
  <c r="E112" i="97"/>
  <c r="H111" i="26"/>
  <c r="M88" i="26" s="1"/>
  <c r="I111" i="26"/>
  <c r="I31" i="94"/>
  <c r="G30" i="93"/>
  <c r="I30" i="93" s="1"/>
  <c r="G33" i="90"/>
  <c r="I33" i="90" s="1"/>
  <c r="G35" i="67"/>
  <c r="I35" i="67" s="1"/>
  <c r="D36" i="67"/>
  <c r="E36" i="67"/>
  <c r="G35" i="66"/>
  <c r="I35" i="66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6" i="54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I39" i="41"/>
  <c r="G33" i="76"/>
  <c r="I33" i="76" s="1"/>
  <c r="E34" i="76"/>
  <c r="D34" i="76"/>
  <c r="D39" i="44"/>
  <c r="E39" i="44"/>
  <c r="G32" i="81"/>
  <c r="I36" i="72"/>
  <c r="F39" i="39"/>
  <c r="H39" i="39" s="1"/>
  <c r="B39" i="39"/>
  <c r="I35" i="61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6" i="56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D37" i="57"/>
  <c r="E37" i="57"/>
  <c r="G41" i="34"/>
  <c r="E34" i="77"/>
  <c r="D34" i="77"/>
  <c r="G33" i="78"/>
  <c r="G41" i="70"/>
  <c r="I41" i="70" s="1"/>
  <c r="F41" i="71"/>
  <c r="B41" i="71"/>
  <c r="G31" i="92"/>
  <c r="I31" i="92" s="1"/>
  <c r="I39" i="2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I32" i="33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B112" i="25"/>
  <c r="F112" i="25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I111" i="25"/>
  <c r="H111" i="25"/>
  <c r="D113" i="82"/>
  <c r="G112" i="82"/>
  <c r="E113" i="82"/>
  <c r="I110" i="13"/>
  <c r="H110" i="13"/>
  <c r="J111" i="99" l="1"/>
  <c r="D113" i="99"/>
  <c r="G112" i="99"/>
  <c r="E113" i="99"/>
  <c r="I39" i="43"/>
  <c r="H111" i="98"/>
  <c r="I111" i="98"/>
  <c r="H111" i="97"/>
  <c r="I111" i="97"/>
  <c r="F112" i="98"/>
  <c r="B112" i="98"/>
  <c r="N88" i="26"/>
  <c r="J111" i="26"/>
  <c r="B112" i="97"/>
  <c r="F112" i="97"/>
  <c r="M89" i="26"/>
  <c r="N18" i="2"/>
  <c r="D113" i="26"/>
  <c r="G112" i="26"/>
  <c r="H34" i="75"/>
  <c r="I34" i="75" s="1"/>
  <c r="B36" i="67"/>
  <c r="F36" i="67"/>
  <c r="G36" i="67"/>
  <c r="H35" i="62"/>
  <c r="I35" i="62" s="1"/>
  <c r="F37" i="46"/>
  <c r="B37" i="46"/>
  <c r="G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B36" i="66"/>
  <c r="H36" i="66"/>
  <c r="G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I35" i="65" s="1"/>
  <c r="E112" i="94"/>
  <c r="F112" i="94" s="1"/>
  <c r="B112" i="94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I40" i="3" s="1"/>
  <c r="E34" i="88"/>
  <c r="D34" i="88"/>
  <c r="G41" i="30"/>
  <c r="B39" i="73"/>
  <c r="F39" i="73"/>
  <c r="H40" i="19"/>
  <c r="I40" i="19" s="1"/>
  <c r="E41" i="19"/>
  <c r="D41" i="19"/>
  <c r="I36" i="56"/>
  <c r="C49" i="17"/>
  <c r="B40" i="17"/>
  <c r="F40" i="17"/>
  <c r="F36" i="63"/>
  <c r="G36" i="63" s="1"/>
  <c r="B36" i="63"/>
  <c r="G32" i="25"/>
  <c r="I32" i="25" s="1"/>
  <c r="G31" i="26"/>
  <c r="B40" i="41"/>
  <c r="F40" i="41"/>
  <c r="G40" i="41" s="1"/>
  <c r="F34" i="77"/>
  <c r="B34" i="77"/>
  <c r="B42" i="70"/>
  <c r="F42" i="70"/>
  <c r="G42" i="70" s="1"/>
  <c r="I35" i="68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I31" i="26" s="1"/>
  <c r="H42" i="69"/>
  <c r="I42" i="69" s="1"/>
  <c r="D43" i="69"/>
  <c r="E43" i="69"/>
  <c r="J111" i="89"/>
  <c r="J117" i="56"/>
  <c r="J117" i="45"/>
  <c r="D34" i="33"/>
  <c r="H33" i="33"/>
  <c r="G33" i="33"/>
  <c r="H32" i="26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D113" i="25"/>
  <c r="E113" i="25" s="1"/>
  <c r="G112" i="25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11" i="25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I28" i="36"/>
  <c r="I112" i="99" l="1"/>
  <c r="H112" i="99"/>
  <c r="F113" i="99"/>
  <c r="B113" i="99"/>
  <c r="J111" i="97"/>
  <c r="G34" i="80"/>
  <c r="J111" i="98"/>
  <c r="I93" i="36"/>
  <c r="N19" i="2"/>
  <c r="N20" i="2" s="1"/>
  <c r="R134" i="2"/>
  <c r="I112" i="26"/>
  <c r="H112" i="26"/>
  <c r="D113" i="97"/>
  <c r="E113" i="97" s="1"/>
  <c r="G112" i="97"/>
  <c r="N89" i="26"/>
  <c r="O18" i="2"/>
  <c r="P18" i="2" s="1"/>
  <c r="P19" i="2" s="1"/>
  <c r="O88" i="26"/>
  <c r="O89" i="26" s="1"/>
  <c r="E113" i="26"/>
  <c r="F113" i="26" s="1"/>
  <c r="B113" i="26"/>
  <c r="G112" i="98"/>
  <c r="D113" i="98"/>
  <c r="E113" i="98"/>
  <c r="I34" i="80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I36" i="66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I34" i="90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I42" i="29"/>
  <c r="I32" i="26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G42" i="30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F33" i="26"/>
  <c r="G33" i="26" s="1"/>
  <c r="B33" i="26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I112" i="25"/>
  <c r="H112" i="25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B113" i="25"/>
  <c r="F113" i="25"/>
  <c r="J112" i="26" l="1"/>
  <c r="D114" i="99"/>
  <c r="G113" i="99"/>
  <c r="E114" i="99"/>
  <c r="J112" i="99"/>
  <c r="P20" i="2"/>
  <c r="F113" i="98"/>
  <c r="B113" i="98"/>
  <c r="H112" i="97"/>
  <c r="I112" i="97"/>
  <c r="H112" i="98"/>
  <c r="I112" i="98"/>
  <c r="R135" i="2"/>
  <c r="O19" i="2"/>
  <c r="B113" i="97"/>
  <c r="F113" i="97"/>
  <c r="D114" i="26"/>
  <c r="G113" i="26"/>
  <c r="I94" i="3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3" i="26"/>
  <c r="H37" i="56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I33" i="25" s="1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I33" i="26"/>
  <c r="F38" i="57"/>
  <c r="G38" i="57" s="1"/>
  <c r="B38" i="57"/>
  <c r="D42" i="3"/>
  <c r="E42" i="3"/>
  <c r="E37" i="68"/>
  <c r="D37" i="68"/>
  <c r="B35" i="78"/>
  <c r="F35" i="78"/>
  <c r="G35" i="78" s="1"/>
  <c r="I37" i="64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I37" i="56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/>
  <c r="E38" i="64"/>
  <c r="D38" i="64"/>
  <c r="H42" i="71"/>
  <c r="I42" i="30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26"/>
  <c r="D34" i="87"/>
  <c r="E34" i="87"/>
  <c r="E41" i="20"/>
  <c r="D41" i="20"/>
  <c r="J112" i="25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G113" i="25"/>
  <c r="D114" i="25"/>
  <c r="E114" i="25" s="1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H113" i="99" l="1"/>
  <c r="I113" i="99"/>
  <c r="J113" i="99" s="1"/>
  <c r="F114" i="99"/>
  <c r="B114" i="99"/>
  <c r="J112" i="97"/>
  <c r="I34" i="86"/>
  <c r="J112" i="98"/>
  <c r="E114" i="26"/>
  <c r="F114" i="26" s="1"/>
  <c r="B114" i="26"/>
  <c r="G113" i="97"/>
  <c r="D114" i="97"/>
  <c r="E114" i="97"/>
  <c r="I113" i="26"/>
  <c r="H113" i="26"/>
  <c r="D114" i="98"/>
  <c r="G113" i="98"/>
  <c r="E114" i="98"/>
  <c r="H35" i="90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5" i="90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I43" i="70" s="1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3" i="25"/>
  <c r="H113" i="25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4" i="25"/>
  <c r="B114" i="25"/>
  <c r="F113" i="13"/>
  <c r="B113" i="13"/>
  <c r="D115" i="99" l="1"/>
  <c r="G114" i="99"/>
  <c r="E115" i="99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B38" i="67"/>
  <c r="H38" i="67"/>
  <c r="B39" i="46"/>
  <c r="F39" i="46"/>
  <c r="H39" i="46" s="1"/>
  <c r="H44" i="31"/>
  <c r="I44" i="31" s="1"/>
  <c r="B43" i="24"/>
  <c r="F43" i="24"/>
  <c r="G42" i="3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/>
  <c r="G33" i="93"/>
  <c r="G34" i="25"/>
  <c r="D35" i="25"/>
  <c r="H34" i="25"/>
  <c r="I34" i="25" s="1"/>
  <c r="G36" i="82"/>
  <c r="I36" i="82" s="1"/>
  <c r="I33" i="92"/>
  <c r="H44" i="69"/>
  <c r="G33" i="95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I33" i="95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I42" i="3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I44" i="69"/>
  <c r="B34" i="89"/>
  <c r="F34" i="89"/>
  <c r="G34" i="89" s="1"/>
  <c r="F42" i="41"/>
  <c r="B42" i="41"/>
  <c r="D44" i="34"/>
  <c r="E44" i="34"/>
  <c r="H35" i="88"/>
  <c r="I35" i="88" s="1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I41" i="20" s="1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3" i="25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G114" i="25"/>
  <c r="D115" i="25"/>
  <c r="E115" i="25" s="1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H114" i="99" l="1"/>
  <c r="I114" i="99"/>
  <c r="J114" i="99" s="1"/>
  <c r="F115" i="99"/>
  <c r="B115" i="99"/>
  <c r="G39" i="57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I33" i="93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G39" i="46"/>
  <c r="I39" i="46" s="1"/>
  <c r="E40" i="46"/>
  <c r="D40" i="46"/>
  <c r="D44" i="24"/>
  <c r="E44" i="24"/>
  <c r="H43" i="24"/>
  <c r="G43" i="24"/>
  <c r="G42" i="17"/>
  <c r="G42" i="22"/>
  <c r="I42" i="22" s="1"/>
  <c r="G36" i="79"/>
  <c r="H38" i="61"/>
  <c r="I38" i="61" s="1"/>
  <c r="J113" i="94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G44" i="70"/>
  <c r="I44" i="70" s="1"/>
  <c r="I42" i="17"/>
  <c r="G41" i="44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H34" i="95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I41" i="44"/>
  <c r="G35" i="81"/>
  <c r="I35" i="81" s="1"/>
  <c r="D36" i="81"/>
  <c r="E36" i="81"/>
  <c r="I38" i="60"/>
  <c r="I33" i="13"/>
  <c r="G38" i="59"/>
  <c r="I38" i="59" s="1"/>
  <c r="I39" i="57"/>
  <c r="E39" i="60"/>
  <c r="D39" i="60"/>
  <c r="D42" i="73"/>
  <c r="E42" i="73"/>
  <c r="D43" i="41"/>
  <c r="E43" i="41"/>
  <c r="I36" i="79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I34" i="89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I38" i="63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I44" i="29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B115" i="25"/>
  <c r="F115" i="25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H114" i="25"/>
  <c r="I114" i="25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D116" i="99" l="1"/>
  <c r="G115" i="99"/>
  <c r="E116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I34" i="95"/>
  <c r="F39" i="67"/>
  <c r="B39" i="67"/>
  <c r="G39" i="67"/>
  <c r="B40" i="46"/>
  <c r="F40" i="46"/>
  <c r="G40" i="46"/>
  <c r="F44" i="24"/>
  <c r="H44" i="24" s="1"/>
  <c r="B44" i="24"/>
  <c r="I35" i="91"/>
  <c r="E38" i="82"/>
  <c r="D38" i="82"/>
  <c r="F35" i="94"/>
  <c r="B35" i="94"/>
  <c r="G35" i="94"/>
  <c r="H35" i="26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H38" i="65"/>
  <c r="I38" i="65" s="1"/>
  <c r="E38" i="75"/>
  <c r="D38" i="75"/>
  <c r="E43" i="42"/>
  <c r="D43" i="42"/>
  <c r="H114" i="94"/>
  <c r="I114" i="94"/>
  <c r="B37" i="90"/>
  <c r="F37" i="90"/>
  <c r="G36" i="91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I35" i="83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25"/>
  <c r="J114" i="89"/>
  <c r="J121" i="41"/>
  <c r="E36" i="87"/>
  <c r="D36" i="87"/>
  <c r="I52" i="35"/>
  <c r="F39" i="59"/>
  <c r="B39" i="59"/>
  <c r="I42" i="20"/>
  <c r="D39" i="62"/>
  <c r="E39" i="62"/>
  <c r="I35" i="26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5" i="25"/>
  <c r="D116" i="25"/>
  <c r="E116" i="25" s="1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H115" i="99" l="1"/>
  <c r="I115" i="99"/>
  <c r="F116" i="99"/>
  <c r="B116" i="99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G37" i="76"/>
  <c r="G42" i="74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38" i="75"/>
  <c r="D116" i="94"/>
  <c r="B116" i="94" s="1"/>
  <c r="G115" i="94"/>
  <c r="G45" i="23"/>
  <c r="I45" i="23" s="1"/>
  <c r="E46" i="23"/>
  <c r="D46" i="23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H35" i="89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I37" i="76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I34" i="96" s="1"/>
  <c r="I42" i="74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I40" i="54"/>
  <c r="F37" i="88"/>
  <c r="H37" i="88" s="1"/>
  <c r="B37" i="88"/>
  <c r="G43" i="17"/>
  <c r="F46" i="69"/>
  <c r="B46" i="69"/>
  <c r="I45" i="31"/>
  <c r="I35" i="89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I54" i="35" s="1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B116" i="25"/>
  <c r="F116" i="25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I115" i="25"/>
  <c r="H115" i="25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J115" i="26" l="1"/>
  <c r="J115" i="99"/>
  <c r="D117" i="99"/>
  <c r="G116" i="99"/>
  <c r="E117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B41" i="46"/>
  <c r="F41" i="46"/>
  <c r="H41" i="46" s="1"/>
  <c r="F45" i="24"/>
  <c r="H45" i="24" s="1"/>
  <c r="B45" i="24"/>
  <c r="H44" i="19"/>
  <c r="G36" i="25"/>
  <c r="H36" i="25"/>
  <c r="I36" i="25" s="1"/>
  <c r="D37" i="25"/>
  <c r="B37" i="25" s="1"/>
  <c r="B38" i="80"/>
  <c r="F38" i="80"/>
  <c r="G38" i="80" s="1"/>
  <c r="F36" i="94"/>
  <c r="B36" i="94"/>
  <c r="G36" i="94"/>
  <c r="H36" i="94"/>
  <c r="I36" i="94" s="1"/>
  <c r="G39" i="65"/>
  <c r="I39" i="65" s="1"/>
  <c r="G38" i="82"/>
  <c r="E39" i="82"/>
  <c r="D39" i="82"/>
  <c r="G36" i="26"/>
  <c r="G46" i="31"/>
  <c r="I46" i="31" s="1"/>
  <c r="H38" i="82"/>
  <c r="I38" i="82" s="1"/>
  <c r="I38" i="75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I40" i="64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I44" i="19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I36" i="26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J115" i="25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G116" i="25"/>
  <c r="D117" i="25"/>
  <c r="E117" i="25" s="1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J115" i="98" l="1"/>
  <c r="H116" i="99"/>
  <c r="I116" i="99"/>
  <c r="J116" i="99" s="1"/>
  <c r="F117" i="99"/>
  <c r="B117" i="99"/>
  <c r="I37" i="85"/>
  <c r="G41" i="57"/>
  <c r="J115" i="97"/>
  <c r="D117" i="94"/>
  <c r="G116" i="94"/>
  <c r="D117" i="98"/>
  <c r="G116" i="98"/>
  <c r="E117" i="98"/>
  <c r="H116" i="26"/>
  <c r="I116" i="26"/>
  <c r="J116" i="26" s="1"/>
  <c r="E117" i="26"/>
  <c r="F117" i="26" s="1"/>
  <c r="B117" i="26"/>
  <c r="D117" i="97"/>
  <c r="E117" i="97" s="1"/>
  <c r="G116" i="97"/>
  <c r="G38" i="79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/>
  <c r="D36" i="96"/>
  <c r="E36" i="96"/>
  <c r="F44" i="39"/>
  <c r="H44" i="39" s="1"/>
  <c r="B44" i="39"/>
  <c r="E41" i="61"/>
  <c r="D41" i="61"/>
  <c r="H40" i="60"/>
  <c r="G46" i="70"/>
  <c r="I46" i="70" s="1"/>
  <c r="G43" i="44"/>
  <c r="G40" i="61"/>
  <c r="I40" i="61" s="1"/>
  <c r="E45" i="22"/>
  <c r="D45" i="22"/>
  <c r="I38" i="79"/>
  <c r="H43" i="44"/>
  <c r="I43" i="44" s="1"/>
  <c r="G35" i="96"/>
  <c r="I35" i="96" s="1"/>
  <c r="H38" i="76"/>
  <c r="I38" i="76" s="1"/>
  <c r="D39" i="76"/>
  <c r="E39" i="76"/>
  <c r="I44" i="22"/>
  <c r="H37" i="81"/>
  <c r="I37" i="81" s="1"/>
  <c r="B36" i="95"/>
  <c r="F36" i="95"/>
  <c r="H36" i="95" s="1"/>
  <c r="I43" i="74"/>
  <c r="I40" i="60"/>
  <c r="D45" i="43"/>
  <c r="E45" i="43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I41" i="57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H44" i="43"/>
  <c r="I44" i="43" s="1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E46" i="18"/>
  <c r="D46" i="18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F117" i="25"/>
  <c r="B117" i="25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H116" i="25"/>
  <c r="I116" i="25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D118" i="99" l="1"/>
  <c r="G117" i="99"/>
  <c r="E118" i="99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8" i="90"/>
  <c r="G39" i="75"/>
  <c r="I39" i="75" s="1"/>
  <c r="F41" i="67"/>
  <c r="G41" i="67" s="1"/>
  <c r="B41" i="67"/>
  <c r="F42" i="46"/>
  <c r="G42" i="46" s="1"/>
  <c r="B42" i="46"/>
  <c r="G44" i="42"/>
  <c r="F46" i="24"/>
  <c r="G46" i="24" s="1"/>
  <c r="B46" i="24"/>
  <c r="D38" i="25"/>
  <c r="G37" i="25"/>
  <c r="H37" i="25"/>
  <c r="I37" i="25" s="1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I44" i="42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17"/>
  <c r="H45" i="3"/>
  <c r="I45" i="3" s="1"/>
  <c r="E46" i="3"/>
  <c r="D46" i="3"/>
  <c r="H46" i="30"/>
  <c r="I46" i="30" s="1"/>
  <c r="H37" i="83"/>
  <c r="I37" i="83" s="1"/>
  <c r="D38" i="83"/>
  <c r="E38" i="83"/>
  <c r="I41" i="64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6" i="25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D118" i="25"/>
  <c r="E118" i="25" s="1"/>
  <c r="G117" i="25"/>
  <c r="H119" i="67"/>
  <c r="I119" i="67"/>
  <c r="D119" i="83"/>
  <c r="E119" i="83"/>
  <c r="G118" i="83"/>
  <c r="D120" i="76"/>
  <c r="G119" i="76"/>
  <c r="E120" i="76"/>
  <c r="E125" i="42"/>
  <c r="D125" i="42"/>
  <c r="G124" i="42"/>
  <c r="H117" i="99" l="1"/>
  <c r="I117" i="99"/>
  <c r="J117" i="99" s="1"/>
  <c r="F118" i="99"/>
  <c r="B118" i="99"/>
  <c r="I40" i="65"/>
  <c r="G42" i="57"/>
  <c r="H42" i="46"/>
  <c r="I42" i="46" s="1"/>
  <c r="J116" i="98"/>
  <c r="G117" i="94"/>
  <c r="D118" i="94"/>
  <c r="B118" i="94" s="1"/>
  <c r="J116" i="94"/>
  <c r="D118" i="98"/>
  <c r="G117" i="98"/>
  <c r="E118" i="98"/>
  <c r="J116" i="97"/>
  <c r="F118" i="94"/>
  <c r="D119" i="94" s="1"/>
  <c r="E119" i="94" s="1"/>
  <c r="H117" i="26"/>
  <c r="I117" i="26"/>
  <c r="J117" i="26" s="1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H41" i="67"/>
  <c r="I41" i="67" s="1"/>
  <c r="E42" i="67"/>
  <c r="D42" i="67"/>
  <c r="E43" i="46"/>
  <c r="D43" i="46"/>
  <c r="H46" i="24"/>
  <c r="I46" i="24" s="1"/>
  <c r="D47" i="24"/>
  <c r="E47" i="24"/>
  <c r="G41" i="60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2" i="57"/>
  <c r="I39" i="78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I41" i="60"/>
  <c r="H46" i="32"/>
  <c r="G47" i="27"/>
  <c r="H47" i="27"/>
  <c r="D48" i="27"/>
  <c r="E48" i="27"/>
  <c r="H44" i="44"/>
  <c r="G36" i="96"/>
  <c r="I36" i="96" s="1"/>
  <c r="E37" i="96"/>
  <c r="D37" i="96"/>
  <c r="E46" i="22"/>
  <c r="D46" i="22"/>
  <c r="I39" i="76"/>
  <c r="I44" i="20"/>
  <c r="I36" i="13"/>
  <c r="H45" i="43"/>
  <c r="I45" i="43" s="1"/>
  <c r="H39" i="77"/>
  <c r="I39" i="77" s="1"/>
  <c r="B47" i="71"/>
  <c r="F47" i="71"/>
  <c r="H47" i="71" s="1"/>
  <c r="B38" i="83"/>
  <c r="F38" i="83"/>
  <c r="I47" i="70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I45" i="17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I46" i="32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B118" i="25"/>
  <c r="F118" i="25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H117" i="25"/>
  <c r="I117" i="25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D119" i="99" l="1"/>
  <c r="G118" i="99"/>
  <c r="E119" i="99"/>
  <c r="G118" i="94"/>
  <c r="I118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/>
  <c r="F47" i="24"/>
  <c r="G47" i="24" s="1"/>
  <c r="B47" i="24"/>
  <c r="H38" i="25"/>
  <c r="G38" i="25"/>
  <c r="D39" i="25"/>
  <c r="B39" i="25" s="1"/>
  <c r="G48" i="31"/>
  <c r="I48" i="31" s="1"/>
  <c r="G47" i="7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I39" i="86" s="1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B43" i="53"/>
  <c r="G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I39" i="33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I47" i="71"/>
  <c r="G41" i="62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G46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I44" i="45" s="1"/>
  <c r="E48" i="30"/>
  <c r="D48" i="30"/>
  <c r="G42" i="64"/>
  <c r="I42" i="64" s="1"/>
  <c r="H42" i="56"/>
  <c r="H46" i="19"/>
  <c r="I46" i="19" s="1"/>
  <c r="F46" i="43"/>
  <c r="H46" i="43" s="1"/>
  <c r="B46" i="43"/>
  <c r="H38" i="83"/>
  <c r="I38" i="83" s="1"/>
  <c r="E48" i="71"/>
  <c r="D48" i="71"/>
  <c r="J123" i="45"/>
  <c r="J121" i="62"/>
  <c r="J118" i="80"/>
  <c r="J117" i="91"/>
  <c r="J124" i="41"/>
  <c r="J122" i="54"/>
  <c r="J125" i="22"/>
  <c r="J124" i="73"/>
  <c r="I41" i="62"/>
  <c r="D39" i="26"/>
  <c r="E39" i="26" s="1"/>
  <c r="E46" i="20"/>
  <c r="D46" i="20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J117" i="25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G118" i="25"/>
  <c r="D119" i="25"/>
  <c r="E119" i="25" s="1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H118" i="94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B119" i="94"/>
  <c r="F119" i="94"/>
  <c r="J117" i="98" l="1"/>
  <c r="H118" i="99"/>
  <c r="I118" i="99"/>
  <c r="B119" i="99"/>
  <c r="F119" i="99"/>
  <c r="G38" i="94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H40" i="77"/>
  <c r="G42" i="67"/>
  <c r="I42" i="67" s="1"/>
  <c r="E43" i="67"/>
  <c r="D43" i="67"/>
  <c r="G42" i="60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G42" i="63"/>
  <c r="I42" i="63" s="1"/>
  <c r="E38" i="93"/>
  <c r="D38" i="93"/>
  <c r="H40" i="80"/>
  <c r="E41" i="80"/>
  <c r="D41" i="80"/>
  <c r="I47" i="18"/>
  <c r="G37" i="96"/>
  <c r="G39" i="81"/>
  <c r="I39" i="81" s="1"/>
  <c r="G37" i="93"/>
  <c r="I38" i="94"/>
  <c r="G46" i="43"/>
  <c r="I46" i="43" s="1"/>
  <c r="F41" i="82"/>
  <c r="H41" i="82" s="1"/>
  <c r="B41" i="82"/>
  <c r="H37" i="93"/>
  <c r="E39" i="94"/>
  <c r="D39" i="94"/>
  <c r="G40" i="80"/>
  <c r="G43" i="54"/>
  <c r="G45" i="44"/>
  <c r="I45" i="44" s="1"/>
  <c r="H39" i="84"/>
  <c r="E40" i="84"/>
  <c r="D40" i="84"/>
  <c r="I40" i="90"/>
  <c r="F46" i="42"/>
  <c r="G46" i="42" s="1"/>
  <c r="B46" i="42"/>
  <c r="B45" i="55"/>
  <c r="F45" i="55"/>
  <c r="G45" i="55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I37" i="96"/>
  <c r="F40" i="85"/>
  <c r="G40" i="85" s="1"/>
  <c r="B40" i="85"/>
  <c r="B46" i="39"/>
  <c r="F46" i="39"/>
  <c r="H46" i="39" s="1"/>
  <c r="G46" i="39"/>
  <c r="G46" i="41"/>
  <c r="I46" i="41" s="1"/>
  <c r="G48" i="70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I48" i="70"/>
  <c r="I46" i="17"/>
  <c r="B48" i="71"/>
  <c r="F48" i="71"/>
  <c r="G48" i="71" s="1"/>
  <c r="F48" i="30"/>
  <c r="H48" i="30" s="1"/>
  <c r="B48" i="30"/>
  <c r="F48" i="34"/>
  <c r="B48" i="34"/>
  <c r="F43" i="64"/>
  <c r="G43" i="64" s="1"/>
  <c r="B43" i="64"/>
  <c r="I40" i="77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I42" i="60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I43" i="54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J118" i="94"/>
  <c r="B118" i="33"/>
  <c r="F118" i="33"/>
  <c r="I123" i="55"/>
  <c r="H123" i="55"/>
  <c r="B119" i="25"/>
  <c r="F119" i="25"/>
  <c r="H118" i="93"/>
  <c r="I118" i="93"/>
  <c r="B144" i="35"/>
  <c r="G143" i="35"/>
  <c r="E144" i="35"/>
  <c r="F144" i="35" s="1"/>
  <c r="E118" i="13"/>
  <c r="F118" i="13" s="1"/>
  <c r="G119" i="94"/>
  <c r="D120" i="94"/>
  <c r="E120" i="94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H118" i="25"/>
  <c r="I118" i="25"/>
  <c r="E119" i="93"/>
  <c r="F119" i="93" s="1"/>
  <c r="H117" i="13"/>
  <c r="I117" i="13"/>
  <c r="H127" i="24"/>
  <c r="I127" i="24"/>
  <c r="D130" i="28"/>
  <c r="G129" i="28"/>
  <c r="E130" i="28"/>
  <c r="J118" i="26" l="1"/>
  <c r="J118" i="99"/>
  <c r="G119" i="99"/>
  <c r="D120" i="99"/>
  <c r="E120" i="99"/>
  <c r="I39" i="84"/>
  <c r="H118" i="98"/>
  <c r="I118" i="98"/>
  <c r="J118" i="98" s="1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/>
  <c r="B44" i="46"/>
  <c r="F44" i="46"/>
  <c r="H44" i="46"/>
  <c r="G44" i="46"/>
  <c r="I44" i="46" s="1"/>
  <c r="F48" i="24"/>
  <c r="G48" i="24" s="1"/>
  <c r="B48" i="24"/>
  <c r="I48" i="23"/>
  <c r="G47" i="19"/>
  <c r="I47" i="19" s="1"/>
  <c r="I37" i="93"/>
  <c r="B39" i="94"/>
  <c r="F39" i="94"/>
  <c r="H39" i="94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I46" i="39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J125" i="41"/>
  <c r="J122" i="62"/>
  <c r="J119" i="81"/>
  <c r="J118" i="89"/>
  <c r="J126" i="22"/>
  <c r="D40" i="26"/>
  <c r="D41" i="33"/>
  <c r="E41" i="33" s="1"/>
  <c r="D43" i="62"/>
  <c r="E43" i="62"/>
  <c r="D47" i="20"/>
  <c r="E47" i="20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J118" i="25"/>
  <c r="E120" i="95"/>
  <c r="F120" i="95" s="1"/>
  <c r="J119" i="83"/>
  <c r="I119" i="82"/>
  <c r="H119" i="82"/>
  <c r="F120" i="94"/>
  <c r="B120" i="94"/>
  <c r="J118" i="93"/>
  <c r="G119" i="25"/>
  <c r="D120" i="25"/>
  <c r="E120" i="25" s="1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B120" i="99" l="1"/>
  <c r="F120" i="99"/>
  <c r="H119" i="99"/>
  <c r="I119" i="99"/>
  <c r="J119" i="99" s="1"/>
  <c r="J118" i="97"/>
  <c r="E120" i="26"/>
  <c r="F120" i="26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H47" i="17"/>
  <c r="I47" i="17" s="1"/>
  <c r="B47" i="42"/>
  <c r="F47" i="42"/>
  <c r="H47" i="42" s="1"/>
  <c r="B46" i="55"/>
  <c r="F46" i="55"/>
  <c r="H46" i="55" s="1"/>
  <c r="G40" i="84"/>
  <c r="G41" i="90"/>
  <c r="H41" i="77"/>
  <c r="G43" i="66"/>
  <c r="I43" i="66" s="1"/>
  <c r="H40" i="84"/>
  <c r="I40" i="84" s="1"/>
  <c r="H49" i="23"/>
  <c r="I49" i="23" s="1"/>
  <c r="G44" i="53"/>
  <c r="G41" i="76"/>
  <c r="E42" i="76"/>
  <c r="D42" i="76"/>
  <c r="F45" i="72"/>
  <c r="H45" i="72" s="1"/>
  <c r="B45" i="72"/>
  <c r="H47" i="22"/>
  <c r="E48" i="22"/>
  <c r="D48" i="22"/>
  <c r="B39" i="95"/>
  <c r="F39" i="95"/>
  <c r="G39" i="95" s="1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I41" i="77"/>
  <c r="D39" i="96"/>
  <c r="E39" i="96"/>
  <c r="E50" i="27"/>
  <c r="G49" i="27"/>
  <c r="D50" i="27"/>
  <c r="H49" i="27"/>
  <c r="G38" i="96"/>
  <c r="I38" i="96" s="1"/>
  <c r="G47" i="22"/>
  <c r="H41" i="76"/>
  <c r="I41" i="76" s="1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I49" i="70"/>
  <c r="G44" i="54"/>
  <c r="H47" i="43"/>
  <c r="H39" i="89"/>
  <c r="D48" i="17"/>
  <c r="E48" i="17"/>
  <c r="B51" i="28"/>
  <c r="F51" i="28"/>
  <c r="H51" i="28" s="1"/>
  <c r="I46" i="74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J125" i="43"/>
  <c r="J123" i="46"/>
  <c r="J123" i="72"/>
  <c r="E49" i="18"/>
  <c r="D49" i="18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F120" i="25"/>
  <c r="B120" i="25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H119" i="25"/>
  <c r="I119" i="25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G120" i="99" l="1"/>
  <c r="D121" i="99"/>
  <c r="E121" i="99"/>
  <c r="I39" i="92"/>
  <c r="G42" i="82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/>
  <c r="G45" i="46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I40" i="25" s="1"/>
  <c r="I42" i="82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H39" i="95"/>
  <c r="I39" i="95" s="1"/>
  <c r="D40" i="95"/>
  <c r="E40" i="95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I50" i="31" s="1"/>
  <c r="H48" i="3"/>
  <c r="I48" i="3" s="1"/>
  <c r="D49" i="3"/>
  <c r="E49" i="3"/>
  <c r="H49" i="71"/>
  <c r="I49" i="71" s="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0" i="25"/>
  <c r="D121" i="25"/>
  <c r="E121" i="25" s="1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J119" i="25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B121" i="99" l="1"/>
  <c r="F121" i="99"/>
  <c r="H120" i="99"/>
  <c r="I120" i="99"/>
  <c r="H50" i="70"/>
  <c r="I45" i="46"/>
  <c r="G48" i="22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I50" i="23" s="1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I48" i="22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I47" i="44" s="1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4" i="59"/>
  <c r="I40" i="26"/>
  <c r="H48" i="17"/>
  <c r="I48" i="17" s="1"/>
  <c r="D43" i="77"/>
  <c r="E43" i="77"/>
  <c r="I50" i="70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I40" i="92" s="1"/>
  <c r="B49" i="19"/>
  <c r="F49" i="19"/>
  <c r="H49" i="19" s="1"/>
  <c r="B50" i="34"/>
  <c r="F50" i="34"/>
  <c r="H49" i="32"/>
  <c r="I49" i="32" s="1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E50" i="18"/>
  <c r="D50" i="18"/>
  <c r="F48" i="20"/>
  <c r="G48" i="20" s="1"/>
  <c r="H48" i="20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B121" i="25"/>
  <c r="F121" i="25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I120" i="25"/>
  <c r="H120" i="25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J120" i="99" l="1"/>
  <c r="G121" i="99"/>
  <c r="D122" i="99"/>
  <c r="E122" i="99"/>
  <c r="I42" i="90"/>
  <c r="G47" i="55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B45" i="67"/>
  <c r="F45" i="67"/>
  <c r="G45" i="67" s="1"/>
  <c r="B46" i="46"/>
  <c r="F46" i="46"/>
  <c r="B50" i="24"/>
  <c r="F50" i="24"/>
  <c r="G50" i="24" s="1"/>
  <c r="I47" i="55"/>
  <c r="G50" i="30"/>
  <c r="H47" i="45"/>
  <c r="I47" i="45" s="1"/>
  <c r="G46" i="72"/>
  <c r="I46" i="72" s="1"/>
  <c r="G41" i="25"/>
  <c r="H41" i="25"/>
  <c r="I41" i="25" s="1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H40" i="95"/>
  <c r="I40" i="95" s="1"/>
  <c r="D41" i="95"/>
  <c r="E41" i="95"/>
  <c r="G42" i="85"/>
  <c r="I42" i="85" s="1"/>
  <c r="E43" i="85"/>
  <c r="D43" i="85"/>
  <c r="E49" i="39"/>
  <c r="D49" i="39"/>
  <c r="G42" i="33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I50" i="30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I44" i="68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I49" i="3" s="1"/>
  <c r="H51" i="31"/>
  <c r="G50" i="71"/>
  <c r="J122" i="75"/>
  <c r="J125" i="54"/>
  <c r="J120" i="89"/>
  <c r="D41" i="13"/>
  <c r="E41" i="13" s="1"/>
  <c r="H40" i="13"/>
  <c r="G40" i="13"/>
  <c r="I48" i="20"/>
  <c r="I42" i="33"/>
  <c r="E45" i="62"/>
  <c r="D45" i="62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I41" i="26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J120" i="25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1" i="25"/>
  <c r="D122" i="25"/>
  <c r="E122" i="25" s="1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F122" i="99" l="1"/>
  <c r="B122" i="99"/>
  <c r="I121" i="99"/>
  <c r="H121" i="99"/>
  <c r="J120" i="97"/>
  <c r="H121" i="26"/>
  <c r="I121" i="26"/>
  <c r="J121" i="26" s="1"/>
  <c r="E122" i="26"/>
  <c r="F122" i="26" s="1"/>
  <c r="B122" i="26"/>
  <c r="J120" i="98"/>
  <c r="D122" i="98"/>
  <c r="G121" i="98"/>
  <c r="E122" i="98"/>
  <c r="G121" i="97"/>
  <c r="D122" i="97"/>
  <c r="E122" i="97"/>
  <c r="H41" i="92"/>
  <c r="H42" i="91"/>
  <c r="H45" i="67"/>
  <c r="I45" i="67" s="1"/>
  <c r="D46" i="67"/>
  <c r="E46" i="67"/>
  <c r="I44" i="65"/>
  <c r="G46" i="57"/>
  <c r="H46" i="53"/>
  <c r="I46" i="53" s="1"/>
  <c r="G46" i="46"/>
  <c r="E47" i="46"/>
  <c r="D47" i="46"/>
  <c r="H46" i="46"/>
  <c r="I46" i="46" s="1"/>
  <c r="E51" i="24"/>
  <c r="D51" i="24"/>
  <c r="H50" i="24"/>
  <c r="I50" i="24" s="1"/>
  <c r="G43" i="80"/>
  <c r="E44" i="80"/>
  <c r="D44" i="80"/>
  <c r="I42" i="91"/>
  <c r="F43" i="86"/>
  <c r="B43" i="86"/>
  <c r="E42" i="25"/>
  <c r="B42" i="25"/>
  <c r="F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49" i="22" s="1"/>
  <c r="I51" i="31"/>
  <c r="I48" i="73"/>
  <c r="I46" i="57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41" i="92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I49" i="41" s="1"/>
  <c r="G51" i="70"/>
  <c r="G43" i="79"/>
  <c r="G43" i="77"/>
  <c r="I43" i="77" s="1"/>
  <c r="E44" i="77"/>
  <c r="D44" i="77"/>
  <c r="G43" i="78"/>
  <c r="I48" i="74"/>
  <c r="I51" i="29"/>
  <c r="G45" i="60"/>
  <c r="F45" i="68"/>
  <c r="H45" i="68" s="1"/>
  <c r="B45" i="68"/>
  <c r="H49" i="17"/>
  <c r="I49" i="17" s="1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F122" i="25"/>
  <c r="B122" i="2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H121" i="25"/>
  <c r="I121" i="25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J121" i="99" l="1"/>
  <c r="D123" i="99"/>
  <c r="G122" i="99"/>
  <c r="E123" i="99"/>
  <c r="D123" i="26"/>
  <c r="G122" i="26"/>
  <c r="H121" i="98"/>
  <c r="I121" i="98"/>
  <c r="J121" i="98" s="1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G47" i="46"/>
  <c r="H47" i="46"/>
  <c r="I47" i="46" s="1"/>
  <c r="H51" i="30"/>
  <c r="I51" i="30" s="1"/>
  <c r="F51" i="24"/>
  <c r="B51" i="24"/>
  <c r="H51" i="24"/>
  <c r="G51" i="24"/>
  <c r="I51" i="24" s="1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I42" i="25" s="1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/>
  <c r="D44" i="85"/>
  <c r="E44" i="85"/>
  <c r="B50" i="22"/>
  <c r="F50" i="22"/>
  <c r="G50" i="22" s="1"/>
  <c r="G41" i="95"/>
  <c r="I41" i="95" s="1"/>
  <c r="D42" i="95"/>
  <c r="E42" i="95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B49" i="73"/>
  <c r="F49" i="73"/>
  <c r="H49" i="73" s="1"/>
  <c r="G53" i="28"/>
  <c r="I53" i="28" s="1"/>
  <c r="D54" i="28"/>
  <c r="E54" i="28"/>
  <c r="I48" i="45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I45" i="68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I42" i="26"/>
  <c r="H42" i="87"/>
  <c r="D46" i="62"/>
  <c r="E46" i="62"/>
  <c r="E50" i="20"/>
  <c r="D50" i="20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25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G122" i="25"/>
  <c r="D123" i="25"/>
  <c r="E123" i="25" s="1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H122" i="99" l="1"/>
  <c r="I122" i="99"/>
  <c r="J122" i="99" s="1"/>
  <c r="B123" i="99"/>
  <c r="F123" i="99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I51" i="32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B52" i="71"/>
  <c r="H52" i="71"/>
  <c r="H52" i="70"/>
  <c r="I52" i="70" s="1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I42" i="92" s="1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F123" i="25"/>
  <c r="B123" i="25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H122" i="25"/>
  <c r="I122" i="25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D124" i="99" l="1"/>
  <c r="G123" i="99"/>
  <c r="E124" i="99"/>
  <c r="I42" i="94"/>
  <c r="H45" i="82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H52" i="24"/>
  <c r="I50" i="21"/>
  <c r="I45" i="82"/>
  <c r="I47" i="54"/>
  <c r="G44" i="85"/>
  <c r="D44" i="25"/>
  <c r="G43" i="25"/>
  <c r="H43" i="25"/>
  <c r="I43" i="25" s="1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G42" i="95"/>
  <c r="I42" i="95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I44" i="85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E47" i="62"/>
  <c r="D47" i="62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D124" i="25"/>
  <c r="E124" i="25" s="1"/>
  <c r="G123" i="25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J122" i="25"/>
  <c r="D126" i="77"/>
  <c r="E126" i="77"/>
  <c r="G125" i="77"/>
  <c r="J123" i="80"/>
  <c r="J124" i="76"/>
  <c r="J121" i="33"/>
  <c r="D123" i="13"/>
  <c r="E123" i="13" s="1"/>
  <c r="G122" i="13"/>
  <c r="H129" i="44"/>
  <c r="I129" i="44"/>
  <c r="I123" i="99" l="1"/>
  <c r="H123" i="99"/>
  <c r="J122" i="98"/>
  <c r="F124" i="99"/>
  <c r="B124" i="99"/>
  <c r="G53" i="70"/>
  <c r="H47" i="67"/>
  <c r="I47" i="67" s="1"/>
  <c r="I52" i="24"/>
  <c r="J122" i="97"/>
  <c r="G123" i="97"/>
  <c r="D124" i="97"/>
  <c r="E124" i="97"/>
  <c r="H123" i="26"/>
  <c r="I123" i="26"/>
  <c r="G123" i="98"/>
  <c r="D124" i="98"/>
  <c r="E124" i="98"/>
  <c r="E124" i="26"/>
  <c r="F124" i="26" s="1"/>
  <c r="E48" i="67"/>
  <c r="D48" i="67"/>
  <c r="G47" i="59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I47" i="59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I51" i="22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B43" i="95"/>
  <c r="F43" i="95"/>
  <c r="H43" i="95" s="1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53" i="70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/>
  <c r="B44" i="26"/>
  <c r="G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I123" i="25"/>
  <c r="H123" i="25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F124" i="25"/>
  <c r="B124" i="25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D125" i="99" l="1"/>
  <c r="G124" i="99"/>
  <c r="E125" i="99"/>
  <c r="J123" i="99"/>
  <c r="I47" i="66"/>
  <c r="G50" i="58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/>
  <c r="G48" i="56"/>
  <c r="G50" i="55"/>
  <c r="I50" i="55" s="1"/>
  <c r="F49" i="46"/>
  <c r="H49" i="46" s="1"/>
  <c r="B49" i="46"/>
  <c r="I48" i="46"/>
  <c r="H51" i="39"/>
  <c r="I51" i="39" s="1"/>
  <c r="G53" i="30"/>
  <c r="F53" i="24"/>
  <c r="B53" i="24"/>
  <c r="G53" i="24"/>
  <c r="B46" i="80"/>
  <c r="F46" i="80"/>
  <c r="G46" i="80" s="1"/>
  <c r="H46" i="80"/>
  <c r="D45" i="25"/>
  <c r="H44" i="25"/>
  <c r="G44" i="25"/>
  <c r="I45" i="80"/>
  <c r="B44" i="94"/>
  <c r="F44" i="94"/>
  <c r="G44" i="94"/>
  <c r="H45" i="86"/>
  <c r="I45" i="86" s="1"/>
  <c r="D46" i="86"/>
  <c r="E46" i="86"/>
  <c r="D47" i="82"/>
  <c r="E47" i="82"/>
  <c r="G52" i="3"/>
  <c r="I52" i="3" s="1"/>
  <c r="F43" i="93"/>
  <c r="G43" i="93" s="1"/>
  <c r="B43" i="93"/>
  <c r="D52" i="42"/>
  <c r="E52" i="42"/>
  <c r="I50" i="58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/>
  <c r="E51" i="58"/>
  <c r="D51" i="58"/>
  <c r="H51" i="42"/>
  <c r="I51" i="42" s="1"/>
  <c r="B54" i="23"/>
  <c r="F54" i="23"/>
  <c r="H50" i="45"/>
  <c r="G48" i="64"/>
  <c r="I48" i="64" s="1"/>
  <c r="D47" i="75"/>
  <c r="E47" i="75"/>
  <c r="G47" i="65"/>
  <c r="I47" i="65" s="1"/>
  <c r="H45" i="85"/>
  <c r="E46" i="85"/>
  <c r="D46" i="85"/>
  <c r="G54" i="3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H52" i="22"/>
  <c r="F48" i="61"/>
  <c r="B48" i="61"/>
  <c r="E44" i="95"/>
  <c r="D44" i="95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I48" i="56"/>
  <c r="G51" i="20"/>
  <c r="H43" i="13"/>
  <c r="I43" i="13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I53" i="30"/>
  <c r="E55" i="69"/>
  <c r="D55" i="69"/>
  <c r="G44" i="83"/>
  <c r="I44" i="83" s="1"/>
  <c r="B52" i="17"/>
  <c r="C61" i="17"/>
  <c r="F52" i="17"/>
  <c r="B46" i="79"/>
  <c r="F46" i="79"/>
  <c r="G46" i="79" s="1"/>
  <c r="I44" i="26"/>
  <c r="F46" i="78"/>
  <c r="H46" i="78" s="1"/>
  <c r="B46" i="78"/>
  <c r="B46" i="77"/>
  <c r="F46" i="77"/>
  <c r="G46" i="77" s="1"/>
  <c r="I50" i="45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I54" i="31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7" i="62"/>
  <c r="J123" i="89"/>
  <c r="J122" i="13"/>
  <c r="D46" i="33"/>
  <c r="E46" i="33" s="1"/>
  <c r="G45" i="33"/>
  <c r="H45" i="33"/>
  <c r="I51" i="20"/>
  <c r="E45" i="87"/>
  <c r="D45" i="87"/>
  <c r="J132" i="24"/>
  <c r="J130" i="41"/>
  <c r="J131" i="22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3" i="25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D125" i="25"/>
  <c r="G124" i="25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H124" i="99" l="1"/>
  <c r="I124" i="99"/>
  <c r="J124" i="99" s="1"/>
  <c r="F125" i="99"/>
  <c r="B125" i="99"/>
  <c r="I46" i="80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G43" i="96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I43" i="96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5" i="85"/>
  <c r="G48" i="61"/>
  <c r="I52" i="22"/>
  <c r="B50" i="72"/>
  <c r="F50" i="72"/>
  <c r="H50" i="72" s="1"/>
  <c r="G48" i="59"/>
  <c r="I48" i="59" s="1"/>
  <c r="I44" i="89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I49" i="54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I46" i="78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I124" i="25"/>
  <c r="H124" i="25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B125" i="2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E125" i="25"/>
  <c r="F125" i="25" s="1"/>
  <c r="F124" i="13"/>
  <c r="B124" i="13"/>
  <c r="H132" i="21"/>
  <c r="I132" i="21"/>
  <c r="D126" i="99" l="1"/>
  <c r="G125" i="99"/>
  <c r="E126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5" i="94"/>
  <c r="H47" i="82"/>
  <c r="D48" i="82"/>
  <c r="E48" i="82"/>
  <c r="G53" i="3"/>
  <c r="G50" i="72"/>
  <c r="I50" i="72" s="1"/>
  <c r="D46" i="25"/>
  <c r="H45" i="25"/>
  <c r="I45" i="25" s="1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27"/>
  <c r="G46" i="91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H44" i="95"/>
  <c r="I44" i="95" s="1"/>
  <c r="E45" i="95"/>
  <c r="D45" i="95"/>
  <c r="B55" i="27"/>
  <c r="F55" i="27"/>
  <c r="G52" i="39"/>
  <c r="F47" i="76"/>
  <c r="H47" i="76" s="1"/>
  <c r="B47" i="76"/>
  <c r="I53" i="3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/>
  <c r="I54" i="71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I49" i="56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J132" i="22"/>
  <c r="J131" i="41"/>
  <c r="J130" i="45"/>
  <c r="J126" i="77"/>
  <c r="E46" i="87"/>
  <c r="D46" i="87"/>
  <c r="E53" i="20"/>
  <c r="D53" i="20"/>
  <c r="E49" i="62"/>
  <c r="D49" i="62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G125" i="25"/>
  <c r="D126" i="25"/>
  <c r="E126" i="25" s="1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J124" i="25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E126" i="26" l="1"/>
  <c r="F126" i="26" s="1"/>
  <c r="H125" i="99"/>
  <c r="I125" i="99"/>
  <c r="J125" i="99" s="1"/>
  <c r="B126" i="99"/>
  <c r="F126" i="99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5" i="94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I49" i="66" s="1"/>
  <c r="B52" i="55"/>
  <c r="F52" i="55"/>
  <c r="H52" i="55" s="1"/>
  <c r="E47" i="91"/>
  <c r="D47" i="91"/>
  <c r="G50" i="57"/>
  <c r="I50" i="57" s="1"/>
  <c r="G53" i="22"/>
  <c r="D47" i="84"/>
  <c r="E47" i="84"/>
  <c r="B53" i="42"/>
  <c r="F53" i="42"/>
  <c r="H53" i="42" s="1"/>
  <c r="B52" i="58"/>
  <c r="F52" i="58"/>
  <c r="I46" i="91"/>
  <c r="I53" i="22"/>
  <c r="B45" i="95"/>
  <c r="F45" i="95"/>
  <c r="G45" i="95" s="1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H53" i="41"/>
  <c r="H44" i="96"/>
  <c r="I44" i="96" s="1"/>
  <c r="D45" i="96"/>
  <c r="E45" i="96"/>
  <c r="I47" i="76"/>
  <c r="H49" i="61"/>
  <c r="I49" i="61" s="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I53" i="41"/>
  <c r="B52" i="45"/>
  <c r="F52" i="45"/>
  <c r="H52" i="45" s="1"/>
  <c r="F50" i="56"/>
  <c r="H50" i="56" s="1"/>
  <c r="B50" i="56"/>
  <c r="I53" i="43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I45" i="92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B126" i="25"/>
  <c r="F126" i="2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25" i="25"/>
  <c r="H125" i="25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J125" i="26" l="1"/>
  <c r="D127" i="99"/>
  <c r="G126" i="99"/>
  <c r="E127" i="99"/>
  <c r="G126" i="26"/>
  <c r="D127" i="26"/>
  <c r="G49" i="68"/>
  <c r="G50" i="56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I47" i="86" s="1"/>
  <c r="D48" i="86"/>
  <c r="E48" i="86"/>
  <c r="G52" i="55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I52" i="55"/>
  <c r="F48" i="90"/>
  <c r="H48" i="90" s="1"/>
  <c r="B48" i="90"/>
  <c r="B56" i="23"/>
  <c r="F56" i="23"/>
  <c r="B50" i="66"/>
  <c r="F50" i="66"/>
  <c r="H50" i="66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/>
  <c r="D46" i="95"/>
  <c r="E46" i="95"/>
  <c r="B48" i="76"/>
  <c r="F48" i="76"/>
  <c r="H48" i="76" s="1"/>
  <c r="I49" i="63"/>
  <c r="I49" i="68"/>
  <c r="I50" i="64"/>
  <c r="G53" i="20"/>
  <c r="H46" i="26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/>
  <c r="F55" i="32"/>
  <c r="G55" i="32" s="1"/>
  <c r="B55" i="32"/>
  <c r="D56" i="71"/>
  <c r="E56" i="71"/>
  <c r="B46" i="89"/>
  <c r="F46" i="89"/>
  <c r="H46" i="89" s="1"/>
  <c r="I50" i="56"/>
  <c r="F48" i="78"/>
  <c r="B48" i="78"/>
  <c r="E56" i="30"/>
  <c r="D56" i="30"/>
  <c r="H57" i="28"/>
  <c r="I57" i="28" s="1"/>
  <c r="E58" i="28"/>
  <c r="D58" i="28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E56" i="34"/>
  <c r="D56" i="34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I46" i="26"/>
  <c r="D48" i="33"/>
  <c r="J133" i="21"/>
  <c r="G45" i="13"/>
  <c r="I45" i="13" s="1"/>
  <c r="D54" i="20"/>
  <c r="E54" i="20"/>
  <c r="D47" i="26"/>
  <c r="E47" i="26" s="1"/>
  <c r="D47" i="87"/>
  <c r="E47" i="87"/>
  <c r="B50" i="59"/>
  <c r="F50" i="59"/>
  <c r="G50" i="59" s="1"/>
  <c r="H47" i="33"/>
  <c r="J127" i="77"/>
  <c r="D50" i="62"/>
  <c r="E50" i="62"/>
  <c r="I53" i="20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J125" i="25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G126" i="25"/>
  <c r="D127" i="25"/>
  <c r="E127" i="25" s="1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H126" i="99" l="1"/>
  <c r="I126" i="99"/>
  <c r="J126" i="99" s="1"/>
  <c r="B127" i="26"/>
  <c r="E127" i="26"/>
  <c r="F127" i="26" s="1"/>
  <c r="B127" i="99"/>
  <c r="F127" i="99"/>
  <c r="J125" i="98"/>
  <c r="I126" i="26"/>
  <c r="J126" i="26" s="1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B47" i="25"/>
  <c r="F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E57" i="23"/>
  <c r="H56" i="23"/>
  <c r="D57" i="23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E57" i="27"/>
  <c r="D57" i="27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F46" i="95"/>
  <c r="H46" i="95" s="1"/>
  <c r="B46" i="95"/>
  <c r="H56" i="27"/>
  <c r="H54" i="22"/>
  <c r="I54" i="22" s="1"/>
  <c r="E55" i="22"/>
  <c r="D55" i="22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E57" i="70"/>
  <c r="D57" i="70"/>
  <c r="D49" i="79"/>
  <c r="E49" i="79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G56" i="71"/>
  <c r="H50" i="59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I48" i="78" s="1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E55" i="17"/>
  <c r="D55" i="17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/>
  <c r="D51" i="59"/>
  <c r="E51" i="59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H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6" i="25"/>
  <c r="I126" i="2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7" i="25"/>
  <c r="F127" i="25"/>
  <c r="B126" i="13"/>
  <c r="F126" i="13"/>
  <c r="F128" i="83"/>
  <c r="B128" i="83"/>
  <c r="G127" i="26" l="1"/>
  <c r="D128" i="26"/>
  <c r="B128" i="26" s="1"/>
  <c r="D128" i="99"/>
  <c r="G127" i="99"/>
  <c r="E128" i="99"/>
  <c r="E128" i="26"/>
  <c r="F128" i="26" s="1"/>
  <c r="G128" i="26" s="1"/>
  <c r="I56" i="27"/>
  <c r="I126" i="97"/>
  <c r="H126" i="97"/>
  <c r="H126" i="98"/>
  <c r="I126" i="98"/>
  <c r="F127" i="97"/>
  <c r="B127" i="97"/>
  <c r="F127" i="98"/>
  <c r="B127" i="98"/>
  <c r="H48" i="85"/>
  <c r="I45" i="96"/>
  <c r="I47" i="84"/>
  <c r="I48" i="80"/>
  <c r="B51" i="67"/>
  <c r="F51" i="67"/>
  <c r="H51" i="67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48" i="85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54" i="43"/>
  <c r="B49" i="90"/>
  <c r="F49" i="90"/>
  <c r="H49" i="90" s="1"/>
  <c r="G54" i="42"/>
  <c r="I54" i="42" s="1"/>
  <c r="E55" i="42"/>
  <c r="D55" i="42"/>
  <c r="G54" i="20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I50" i="65" s="1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/>
  <c r="D49" i="85"/>
  <c r="E49" i="85"/>
  <c r="G58" i="28"/>
  <c r="D59" i="28"/>
  <c r="E59" i="28"/>
  <c r="E58" i="69"/>
  <c r="D58" i="69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E57" i="71"/>
  <c r="D57" i="71"/>
  <c r="H57" i="31"/>
  <c r="F49" i="78"/>
  <c r="B49" i="78"/>
  <c r="E57" i="30"/>
  <c r="D57" i="30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I47" i="83" s="1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E56" i="19"/>
  <c r="D56" i="19"/>
  <c r="H56" i="34"/>
  <c r="I56" i="34" s="1"/>
  <c r="D49" i="88"/>
  <c r="E49" i="88"/>
  <c r="G50" i="68"/>
  <c r="I50" i="68" s="1"/>
  <c r="D51" i="68"/>
  <c r="E51" i="68"/>
  <c r="I56" i="71"/>
  <c r="H58" i="28"/>
  <c r="I58" i="28" s="1"/>
  <c r="G57" i="69"/>
  <c r="B55" i="41"/>
  <c r="F55" i="41"/>
  <c r="G57" i="31"/>
  <c r="G56" i="30"/>
  <c r="I56" i="30" s="1"/>
  <c r="J131" i="55"/>
  <c r="J132" i="45"/>
  <c r="J126" i="89"/>
  <c r="J131" i="54"/>
  <c r="D49" i="33"/>
  <c r="E49" i="33" s="1"/>
  <c r="G48" i="33"/>
  <c r="H48" i="33"/>
  <c r="I47" i="26"/>
  <c r="B51" i="59"/>
  <c r="F51" i="59"/>
  <c r="H51" i="59" s="1"/>
  <c r="J125" i="33"/>
  <c r="I46" i="1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/>
  <c r="I54" i="20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D128" i="25"/>
  <c r="G127" i="25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J126" i="25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H127" i="99" l="1"/>
  <c r="I127" i="99"/>
  <c r="D129" i="26"/>
  <c r="B129" i="26" s="1"/>
  <c r="B128" i="99"/>
  <c r="F128" i="99"/>
  <c r="H127" i="26"/>
  <c r="I127" i="26"/>
  <c r="J126" i="98"/>
  <c r="H56" i="24"/>
  <c r="I56" i="24" s="1"/>
  <c r="G55" i="21"/>
  <c r="G127" i="98"/>
  <c r="D128" i="98"/>
  <c r="E128" i="98"/>
  <c r="G127" i="97"/>
  <c r="D128" i="97"/>
  <c r="E128" i="97"/>
  <c r="J126" i="97"/>
  <c r="G49" i="76"/>
  <c r="I49" i="76" s="1"/>
  <c r="G51" i="67"/>
  <c r="I51" i="67" s="1"/>
  <c r="E52" i="67"/>
  <c r="D52" i="67"/>
  <c r="H52" i="46"/>
  <c r="I52" i="46" s="1"/>
  <c r="E53" i="46"/>
  <c r="D53" i="46"/>
  <c r="G57" i="29"/>
  <c r="E57" i="24"/>
  <c r="D57" i="24"/>
  <c r="G51" i="59"/>
  <c r="I51" i="59" s="1"/>
  <c r="H47" i="92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I57" i="29"/>
  <c r="I47" i="92"/>
  <c r="B49" i="85"/>
  <c r="F49" i="85"/>
  <c r="G49" i="85" s="1"/>
  <c r="G55" i="22"/>
  <c r="I55" i="22" s="1"/>
  <c r="E56" i="22"/>
  <c r="D56" i="22"/>
  <c r="D56" i="41"/>
  <c r="E56" i="41"/>
  <c r="E50" i="79"/>
  <c r="D50" i="79"/>
  <c r="H56" i="18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/>
  <c r="D56" i="17"/>
  <c r="E56" i="17"/>
  <c r="H55" i="41"/>
  <c r="F51" i="68"/>
  <c r="B51" i="68"/>
  <c r="H54" i="74"/>
  <c r="D55" i="74"/>
  <c r="E55" i="74"/>
  <c r="D58" i="29"/>
  <c r="E58" i="29"/>
  <c r="I55" i="21"/>
  <c r="B56" i="3"/>
  <c r="F56" i="3"/>
  <c r="H56" i="3" s="1"/>
  <c r="B52" i="56"/>
  <c r="F52" i="56"/>
  <c r="H52" i="56" s="1"/>
  <c r="H49" i="79"/>
  <c r="I49" i="79" s="1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I54" i="74"/>
  <c r="D57" i="32"/>
  <c r="E57" i="32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J133" i="43"/>
  <c r="J128" i="78"/>
  <c r="J126" i="92"/>
  <c r="J135" i="31"/>
  <c r="J133" i="39"/>
  <c r="J136" i="27"/>
  <c r="J136" i="69"/>
  <c r="J130" i="64"/>
  <c r="I56" i="18"/>
  <c r="B48" i="87"/>
  <c r="F48" i="87"/>
  <c r="G48" i="87" s="1"/>
  <c r="B55" i="20"/>
  <c r="F55" i="20"/>
  <c r="H55" i="20" s="1"/>
  <c r="D52" i="59"/>
  <c r="E52" i="59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29" i="26"/>
  <c r="F129" i="26" s="1"/>
  <c r="E133" i="59"/>
  <c r="G132" i="59"/>
  <c r="D133" i="59"/>
  <c r="J131" i="59"/>
  <c r="H128" i="26"/>
  <c r="I128" i="26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27" i="25"/>
  <c r="I127" i="25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B128" i="2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E128" i="25"/>
  <c r="F128" i="25" s="1"/>
  <c r="J127" i="99" l="1"/>
  <c r="J127" i="26"/>
  <c r="D129" i="99"/>
  <c r="G128" i="99"/>
  <c r="E129" i="99"/>
  <c r="B128" i="98"/>
  <c r="F128" i="98"/>
  <c r="H127" i="97"/>
  <c r="I127" i="97"/>
  <c r="B128" i="97"/>
  <c r="F128" i="97"/>
  <c r="H127" i="98"/>
  <c r="I127" i="98"/>
  <c r="B52" i="67"/>
  <c r="F52" i="67"/>
  <c r="H52" i="67"/>
  <c r="G52" i="67"/>
  <c r="I51" i="66"/>
  <c r="H51" i="65"/>
  <c r="B53" i="46"/>
  <c r="F53" i="46"/>
  <c r="G53" i="46" s="1"/>
  <c r="G58" i="3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G48" i="94"/>
  <c r="D49" i="25"/>
  <c r="H48" i="25"/>
  <c r="G48" i="25"/>
  <c r="G50" i="82"/>
  <c r="I50" i="82" s="1"/>
  <c r="D51" i="82"/>
  <c r="E51" i="82"/>
  <c r="I49" i="80"/>
  <c r="B50" i="90"/>
  <c r="F50" i="90"/>
  <c r="G50" i="90" s="1"/>
  <c r="E56" i="42"/>
  <c r="D56" i="42"/>
  <c r="G54" i="55"/>
  <c r="D55" i="55"/>
  <c r="E55" i="55"/>
  <c r="F53" i="53"/>
  <c r="H53" i="53" s="1"/>
  <c r="B53" i="53"/>
  <c r="E58" i="23"/>
  <c r="F58" i="23" s="1"/>
  <c r="B58" i="23"/>
  <c r="G55" i="42"/>
  <c r="I51" i="65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I58" i="31"/>
  <c r="H47" i="95"/>
  <c r="E48" i="95"/>
  <c r="D48" i="95"/>
  <c r="B49" i="81"/>
  <c r="F49" i="81"/>
  <c r="H49" i="81" s="1"/>
  <c r="F52" i="61"/>
  <c r="H52" i="61" s="1"/>
  <c r="B52" i="61"/>
  <c r="D54" i="72"/>
  <c r="E54" i="72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E57" i="19"/>
  <c r="D57" i="19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E57" i="3"/>
  <c r="D57" i="3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J128" i="26"/>
  <c r="D48" i="13"/>
  <c r="E48" i="13" s="1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27" i="25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D130" i="26"/>
  <c r="G129" i="26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G128" i="25"/>
  <c r="D129" i="25"/>
  <c r="E129" i="25" s="1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J127" i="98" l="1"/>
  <c r="J127" i="97"/>
  <c r="H128" i="99"/>
  <c r="I128" i="99"/>
  <c r="J128" i="99" s="1"/>
  <c r="F129" i="99"/>
  <c r="B129" i="99"/>
  <c r="I52" i="67"/>
  <c r="I55" i="42"/>
  <c r="G128" i="97"/>
  <c r="D129" i="97"/>
  <c r="E129" i="97"/>
  <c r="G128" i="98"/>
  <c r="D129" i="98"/>
  <c r="E129" i="98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E58" i="24"/>
  <c r="D58" i="24"/>
  <c r="I48" i="94"/>
  <c r="D48" i="93"/>
  <c r="E48" i="93"/>
  <c r="G49" i="8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/>
  <c r="B49" i="25"/>
  <c r="H50" i="77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I49" i="91" s="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I49" i="84" s="1"/>
  <c r="G53" i="53"/>
  <c r="I53" i="53" s="1"/>
  <c r="D54" i="53"/>
  <c r="E54" i="53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I49" i="81"/>
  <c r="G50" i="76"/>
  <c r="I50" i="76" s="1"/>
  <c r="D51" i="76"/>
  <c r="E51" i="76"/>
  <c r="G58" i="27"/>
  <c r="D59" i="27"/>
  <c r="E59" i="27"/>
  <c r="H58" i="27"/>
  <c r="G47" i="96"/>
  <c r="D50" i="81"/>
  <c r="E50" i="81"/>
  <c r="I47" i="95"/>
  <c r="I50" i="77"/>
  <c r="B54" i="72"/>
  <c r="F54" i="72"/>
  <c r="G54" i="72"/>
  <c r="G58" i="70"/>
  <c r="I58" i="70" s="1"/>
  <c r="G53" i="57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I53" i="57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E56" i="73"/>
  <c r="D56" i="73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G53" i="56"/>
  <c r="E57" i="21"/>
  <c r="D57" i="2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I53" i="54" s="1"/>
  <c r="D59" i="70"/>
  <c r="E59" i="70" s="1"/>
  <c r="E54" i="57"/>
  <c r="D54" i="57"/>
  <c r="D57" i="41"/>
  <c r="E57" i="41"/>
  <c r="G56" i="17"/>
  <c r="F58" i="71"/>
  <c r="D59" i="71" s="1"/>
  <c r="B58" i="71"/>
  <c r="H52" i="60"/>
  <c r="I52" i="60" s="1"/>
  <c r="D53" i="60"/>
  <c r="E53" i="60"/>
  <c r="H56" i="43"/>
  <c r="I56" i="43" s="1"/>
  <c r="E57" i="43"/>
  <c r="D57" i="43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E53" i="59"/>
  <c r="D53" i="59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G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E58" i="18"/>
  <c r="D58" i="18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I129" i="26"/>
  <c r="H129" i="26"/>
  <c r="G133" i="59"/>
  <c r="E134" i="59"/>
  <c r="D134" i="59"/>
  <c r="F135" i="56"/>
  <c r="B135" i="56"/>
  <c r="E130" i="26"/>
  <c r="F130" i="26" s="1"/>
  <c r="B130" i="2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9" i="25"/>
  <c r="B129" i="25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8" i="25"/>
  <c r="I128" i="25"/>
  <c r="D130" i="99" l="1"/>
  <c r="G129" i="99"/>
  <c r="E130" i="99"/>
  <c r="H58" i="71"/>
  <c r="H128" i="98"/>
  <c r="I128" i="98"/>
  <c r="F129" i="97"/>
  <c r="B129" i="97"/>
  <c r="B129" i="98"/>
  <c r="F129" i="98"/>
  <c r="I128" i="97"/>
  <c r="H128" i="97"/>
  <c r="G52" i="68"/>
  <c r="F53" i="67"/>
  <c r="B53" i="67"/>
  <c r="G53" i="67"/>
  <c r="H55" i="58"/>
  <c r="F54" i="46"/>
  <c r="H54" i="46" s="1"/>
  <c r="B54" i="46"/>
  <c r="G54" i="46"/>
  <c r="I58" i="29"/>
  <c r="I58" i="27"/>
  <c r="F58" i="24"/>
  <c r="G58" i="24" s="1"/>
  <c r="B58" i="24"/>
  <c r="H59" i="31"/>
  <c r="G53" i="64"/>
  <c r="I55" i="58"/>
  <c r="G51" i="82"/>
  <c r="I51" i="82" s="1"/>
  <c r="E52" i="82"/>
  <c r="D52" i="82"/>
  <c r="B49" i="94"/>
  <c r="F49" i="94"/>
  <c r="H49" i="94" s="1"/>
  <c r="G49" i="94"/>
  <c r="I53" i="64"/>
  <c r="H49" i="25"/>
  <c r="G49" i="25"/>
  <c r="D50" i="25"/>
  <c r="F51" i="80"/>
  <c r="G51" i="80" s="1"/>
  <c r="B51" i="80"/>
  <c r="B48" i="93"/>
  <c r="F48" i="93"/>
  <c r="H48" i="93"/>
  <c r="I52" i="68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G48" i="95"/>
  <c r="I48" i="95" s="1"/>
  <c r="I52" i="65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E55" i="72"/>
  <c r="D55" i="72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/>
  <c r="H60" i="28"/>
  <c r="D57" i="39"/>
  <c r="E57" i="39"/>
  <c r="F50" i="81"/>
  <c r="G50" i="81" s="1"/>
  <c r="B50" i="81"/>
  <c r="I48" i="13"/>
  <c r="I55" i="73"/>
  <c r="I58" i="71"/>
  <c r="I53" i="56"/>
  <c r="B57" i="41"/>
  <c r="F57" i="41"/>
  <c r="H57" i="41" s="1"/>
  <c r="F57" i="21"/>
  <c r="G57" i="21" s="1"/>
  <c r="B57" i="21"/>
  <c r="B53" i="63"/>
  <c r="F53" i="63"/>
  <c r="G52" i="62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I59" i="31" s="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/>
  <c r="J129" i="26"/>
  <c r="D50" i="87"/>
  <c r="E50" i="87"/>
  <c r="I52" i="62"/>
  <c r="D50" i="26"/>
  <c r="E50" i="26" s="1"/>
  <c r="F53" i="59"/>
  <c r="G53" i="59" s="1"/>
  <c r="B53" i="59"/>
  <c r="E57" i="20"/>
  <c r="D57" i="20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0" i="26"/>
  <c r="D131" i="26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J128" i="25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D130" i="25"/>
  <c r="E130" i="25" s="1"/>
  <c r="G129" i="25"/>
  <c r="F138" i="17"/>
  <c r="B138" i="17"/>
  <c r="D129" i="13"/>
  <c r="E129" i="13" s="1"/>
  <c r="G128" i="13"/>
  <c r="B140" i="28"/>
  <c r="F140" i="28"/>
  <c r="J128" i="98" l="1"/>
  <c r="H129" i="99"/>
  <c r="I129" i="99"/>
  <c r="F130" i="99"/>
  <c r="B130" i="99"/>
  <c r="I60" i="28"/>
  <c r="I49" i="25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H53" i="67"/>
  <c r="I53" i="67" s="1"/>
  <c r="D54" i="67"/>
  <c r="E54" i="67"/>
  <c r="I54" i="46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49" i="94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I50" i="91" s="1"/>
  <c r="G50" i="84"/>
  <c r="H51" i="90"/>
  <c r="I51" i="90" s="1"/>
  <c r="H53" i="66"/>
  <c r="I53" i="66" s="1"/>
  <c r="G54" i="53"/>
  <c r="I54" i="53" s="1"/>
  <c r="D55" i="53"/>
  <c r="E55" i="53"/>
  <c r="D58" i="22"/>
  <c r="D54" i="61"/>
  <c r="E54" i="61"/>
  <c r="H59" i="29"/>
  <c r="F49" i="95"/>
  <c r="B49" i="95"/>
  <c r="H57" i="22"/>
  <c r="G53" i="61"/>
  <c r="F55" i="72"/>
  <c r="G55" i="72" s="1"/>
  <c r="B55" i="72"/>
  <c r="D57" i="44"/>
  <c r="E57" i="44"/>
  <c r="F57" i="39"/>
  <c r="G57" i="39" s="1"/>
  <c r="B57" i="39"/>
  <c r="G57" i="22"/>
  <c r="I51" i="76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H54" i="56"/>
  <c r="B54" i="56"/>
  <c r="H56" i="74"/>
  <c r="E57" i="74"/>
  <c r="D57" i="74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I51" i="78" s="1"/>
  <c r="E60" i="70"/>
  <c r="F60" i="70" s="1"/>
  <c r="B60" i="70"/>
  <c r="H53" i="63"/>
  <c r="E54" i="63"/>
  <c r="D54" i="63"/>
  <c r="D58" i="41"/>
  <c r="E58" i="41" s="1"/>
  <c r="D61" i="69"/>
  <c r="E61" i="69" s="1"/>
  <c r="G59" i="29"/>
  <c r="I59" i="29" s="1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I57" i="17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E58" i="21"/>
  <c r="D58" i="2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G139" i="30"/>
  <c r="E140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E131" i="26"/>
  <c r="F131" i="26" s="1"/>
  <c r="B131" i="26"/>
  <c r="J136" i="3"/>
  <c r="E139" i="18"/>
  <c r="D139" i="18"/>
  <c r="G138" i="18"/>
  <c r="H130" i="26"/>
  <c r="I130" i="26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9" i="25"/>
  <c r="H129" i="25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B130" i="25"/>
  <c r="F130" i="25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J129" i="99" l="1"/>
  <c r="D131" i="99"/>
  <c r="G130" i="99"/>
  <c r="E131" i="99"/>
  <c r="I56" i="74"/>
  <c r="I50" i="84"/>
  <c r="I59" i="23"/>
  <c r="G58" i="19"/>
  <c r="B130" i="97"/>
  <c r="F130" i="97"/>
  <c r="H129" i="98"/>
  <c r="I129" i="98"/>
  <c r="J129" i="98" s="1"/>
  <c r="H129" i="97"/>
  <c r="I129" i="97"/>
  <c r="F130" i="98"/>
  <c r="B130" i="98"/>
  <c r="I59" i="70"/>
  <c r="I60" i="69"/>
  <c r="B54" i="67"/>
  <c r="F54" i="67"/>
  <c r="H54" i="67"/>
  <c r="F55" i="46"/>
  <c r="G55" i="46" s="1"/>
  <c r="B55" i="46"/>
  <c r="E59" i="24"/>
  <c r="F59" i="24" s="1"/>
  <c r="G59" i="24" s="1"/>
  <c r="B59" i="24"/>
  <c r="G50" i="25"/>
  <c r="H50" i="25"/>
  <c r="I50" i="25" s="1"/>
  <c r="D51" i="25"/>
  <c r="B51" i="25" s="1"/>
  <c r="I57" i="22"/>
  <c r="E53" i="82"/>
  <c r="D53" i="82"/>
  <c r="B52" i="80"/>
  <c r="F52" i="80"/>
  <c r="H52" i="82"/>
  <c r="B50" i="94"/>
  <c r="F50" i="94"/>
  <c r="H50" i="94" s="1"/>
  <c r="H49" i="93"/>
  <c r="B49" i="93"/>
  <c r="F49" i="93"/>
  <c r="G49" i="93" s="1"/>
  <c r="G52" i="82"/>
  <c r="H51" i="86"/>
  <c r="G51" i="86"/>
  <c r="E52" i="86"/>
  <c r="D52" i="86"/>
  <c r="B51" i="91"/>
  <c r="F51" i="91"/>
  <c r="D58" i="42"/>
  <c r="E58" i="42" s="1"/>
  <c r="F54" i="66"/>
  <c r="G54" i="66" s="1"/>
  <c r="B54" i="66"/>
  <c r="E60" i="23"/>
  <c r="F60" i="23" s="1"/>
  <c r="B55" i="53"/>
  <c r="F55" i="53"/>
  <c r="G55" i="53" s="1"/>
  <c r="H55" i="53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G53" i="62"/>
  <c r="H54" i="64"/>
  <c r="H51" i="91"/>
  <c r="G57" i="42"/>
  <c r="H53" i="65"/>
  <c r="B52" i="90"/>
  <c r="F52" i="90"/>
  <c r="H52" i="90" s="1"/>
  <c r="H52" i="75"/>
  <c r="I52" i="75" s="1"/>
  <c r="G56" i="55"/>
  <c r="I56" i="55" s="1"/>
  <c r="D57" i="55"/>
  <c r="E57" i="55"/>
  <c r="F52" i="76"/>
  <c r="G52" i="76" s="1"/>
  <c r="B52" i="76"/>
  <c r="D50" i="95"/>
  <c r="E50" i="95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I50" i="87"/>
  <c r="D60" i="34"/>
  <c r="B55" i="57"/>
  <c r="F55" i="57"/>
  <c r="H55" i="57" s="1"/>
  <c r="D51" i="83"/>
  <c r="E51" i="83"/>
  <c r="I54" i="64"/>
  <c r="E59" i="17"/>
  <c r="F59" i="17" s="1"/>
  <c r="B59" i="17"/>
  <c r="I53" i="62"/>
  <c r="E60" i="30"/>
  <c r="F60" i="30" s="1"/>
  <c r="B60" i="30"/>
  <c r="D59" i="19"/>
  <c r="E59" i="19" s="1"/>
  <c r="H56" i="45"/>
  <c r="I56" i="45" s="1"/>
  <c r="E57" i="45"/>
  <c r="D57" i="45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E55" i="56"/>
  <c r="D55" i="56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61" i="69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I58" i="19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J130" i="81"/>
  <c r="J155" i="81" s="1"/>
  <c r="H49" i="13"/>
  <c r="I49" i="13" s="1"/>
  <c r="E54" i="62"/>
  <c r="D54" i="62"/>
  <c r="D52" i="33"/>
  <c r="E52" i="33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0" i="26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J129" i="25"/>
  <c r="H138" i="18"/>
  <c r="I138" i="18"/>
  <c r="F135" i="59"/>
  <c r="B135" i="59"/>
  <c r="D137" i="56"/>
  <c r="E137" i="56"/>
  <c r="G136" i="56"/>
  <c r="J131" i="76"/>
  <c r="B139" i="18"/>
  <c r="F139" i="18"/>
  <c r="G131" i="26"/>
  <c r="D132" i="26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D131" i="25"/>
  <c r="E131" i="25" s="1"/>
  <c r="G130" i="25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H130" i="99" l="1"/>
  <c r="I130" i="99"/>
  <c r="J130" i="99" s="1"/>
  <c r="J155" i="99" s="1"/>
  <c r="B131" i="99"/>
  <c r="F131" i="99"/>
  <c r="I53" i="65"/>
  <c r="D131" i="98"/>
  <c r="G130" i="98"/>
  <c r="E131" i="98"/>
  <c r="J129" i="97"/>
  <c r="G130" i="97"/>
  <c r="D131" i="97"/>
  <c r="E131" i="97"/>
  <c r="H51" i="84"/>
  <c r="I51" i="86"/>
  <c r="G54" i="67"/>
  <c r="I54" i="67" s="1"/>
  <c r="E55" i="67"/>
  <c r="D55" i="67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I55" i="53"/>
  <c r="D61" i="23"/>
  <c r="H60" i="23"/>
  <c r="G60" i="23"/>
  <c r="H57" i="74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E56" i="53"/>
  <c r="D56" i="53"/>
  <c r="G51" i="91"/>
  <c r="I51" i="91" s="1"/>
  <c r="D52" i="91"/>
  <c r="E52" i="91"/>
  <c r="I51" i="84"/>
  <c r="F54" i="65"/>
  <c r="G54" i="65" s="1"/>
  <c r="B54" i="65"/>
  <c r="H54" i="66"/>
  <c r="I54" i="66" s="1"/>
  <c r="D55" i="66"/>
  <c r="E55" i="66"/>
  <c r="H58" i="22"/>
  <c r="D59" i="22"/>
  <c r="G58" i="22"/>
  <c r="I49" i="95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/>
  <c r="B52" i="85"/>
  <c r="F52" i="85"/>
  <c r="H52" i="85" s="1"/>
  <c r="H52" i="76"/>
  <c r="I52" i="76" s="1"/>
  <c r="D53" i="76"/>
  <c r="E53" i="76"/>
  <c r="I57" i="74"/>
  <c r="I61" i="69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/>
  <c r="I58" i="3"/>
  <c r="D62" i="69"/>
  <c r="E62" i="69" s="1"/>
  <c r="F62" i="69" s="1"/>
  <c r="I50" i="83"/>
  <c r="E56" i="54"/>
  <c r="D56" i="54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E56" i="57"/>
  <c r="D56" i="57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E55" i="59"/>
  <c r="D55" i="59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E140" i="32"/>
  <c r="D140" i="32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I131" i="26"/>
  <c r="H131" i="26"/>
  <c r="H136" i="56"/>
  <c r="I136" i="56"/>
  <c r="D141" i="23"/>
  <c r="E141" i="23" s="1"/>
  <c r="G140" i="23"/>
  <c r="G139" i="18"/>
  <c r="D140" i="18"/>
  <c r="E140" i="18"/>
  <c r="J137" i="3"/>
  <c r="F137" i="56"/>
  <c r="B137" i="56"/>
  <c r="E132" i="26"/>
  <c r="F132" i="26" s="1"/>
  <c r="B132" i="2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I130" i="25"/>
  <c r="H130" i="25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F131" i="25"/>
  <c r="B131" i="25"/>
  <c r="J132" i="67"/>
  <c r="D132" i="99" l="1"/>
  <c r="G131" i="99"/>
  <c r="E132" i="99"/>
  <c r="I58" i="43"/>
  <c r="B131" i="97"/>
  <c r="F131" i="97"/>
  <c r="H130" i="98"/>
  <c r="I130" i="98"/>
  <c r="J130" i="98" s="1"/>
  <c r="J155" i="98" s="1"/>
  <c r="H130" i="97"/>
  <c r="I130" i="97"/>
  <c r="B131" i="98"/>
  <c r="F131" i="98"/>
  <c r="B55" i="67"/>
  <c r="F55" i="67"/>
  <c r="H55" i="67"/>
  <c r="F56" i="46"/>
  <c r="G56" i="46" s="1"/>
  <c r="B56" i="46"/>
  <c r="E60" i="24"/>
  <c r="F60" i="24"/>
  <c r="G60" i="24" s="1"/>
  <c r="B60" i="24"/>
  <c r="G52" i="33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/>
  <c r="B50" i="93"/>
  <c r="F50" i="93"/>
  <c r="G50" i="93" s="1"/>
  <c r="H50" i="93"/>
  <c r="G52" i="86"/>
  <c r="D53" i="86"/>
  <c r="H52" i="86"/>
  <c r="E53" i="86"/>
  <c r="D52" i="25"/>
  <c r="G51" i="25"/>
  <c r="H51" i="25"/>
  <c r="B52" i="84"/>
  <c r="F52" i="84"/>
  <c r="H52" i="84" s="1"/>
  <c r="G56" i="72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I62" i="71" s="1"/>
  <c r="H54" i="68"/>
  <c r="I54" i="68" s="1"/>
  <c r="F50" i="96"/>
  <c r="G50" i="96" s="1"/>
  <c r="B50" i="96"/>
  <c r="F58" i="44"/>
  <c r="H58" i="44" s="1"/>
  <c r="B58" i="44"/>
  <c r="H58" i="20"/>
  <c r="I58" i="20" s="1"/>
  <c r="H55" i="64"/>
  <c r="H61" i="29"/>
  <c r="F53" i="76"/>
  <c r="H53" i="76" s="1"/>
  <c r="B53" i="76"/>
  <c r="G52" i="85"/>
  <c r="I52" i="85" s="1"/>
  <c r="D53" i="85"/>
  <c r="E53" i="85"/>
  <c r="F55" i="61"/>
  <c r="G55" i="61" s="1"/>
  <c r="B55" i="61"/>
  <c r="I56" i="72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/>
  <c r="F61" i="27"/>
  <c r="G61" i="27" s="1"/>
  <c r="B61" i="27"/>
  <c r="D59" i="39"/>
  <c r="I50" i="92"/>
  <c r="I60" i="30"/>
  <c r="I52" i="33"/>
  <c r="I59" i="17"/>
  <c r="I59" i="3"/>
  <c r="I55" i="64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H51" i="92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E55" i="62"/>
  <c r="D55" i="62"/>
  <c r="D52" i="87"/>
  <c r="E52" i="87"/>
  <c r="B59" i="73"/>
  <c r="F59" i="73"/>
  <c r="H59" i="73" s="1"/>
  <c r="J137" i="41"/>
  <c r="J138" i="22"/>
  <c r="D53" i="33"/>
  <c r="E53" i="33" s="1"/>
  <c r="H51" i="87"/>
  <c r="I51" i="87" s="1"/>
  <c r="J131" i="26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E140" i="22"/>
  <c r="D140" i="22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D133" i="26"/>
  <c r="G132" i="26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G131" i="25"/>
  <c r="D132" i="25"/>
  <c r="D137" i="54"/>
  <c r="G136" i="54"/>
  <c r="E137" i="54"/>
  <c r="J130" i="93"/>
  <c r="J155" i="93" s="1"/>
  <c r="J130" i="25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H131" i="99" l="1"/>
  <c r="I131" i="99"/>
  <c r="F132" i="99"/>
  <c r="B132" i="99"/>
  <c r="H53" i="80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I53" i="80"/>
  <c r="G55" i="67"/>
  <c r="I55" i="67" s="1"/>
  <c r="D56" i="67"/>
  <c r="E56" i="67"/>
  <c r="H56" i="46"/>
  <c r="I56" i="46" s="1"/>
  <c r="D57" i="46"/>
  <c r="E57" i="46"/>
  <c r="H60" i="24"/>
  <c r="I60" i="24" s="1"/>
  <c r="D61" i="24"/>
  <c r="E52" i="25"/>
  <c r="F52" i="25"/>
  <c r="B52" i="25"/>
  <c r="G52" i="25"/>
  <c r="B54" i="82"/>
  <c r="F54" i="82"/>
  <c r="G54" i="82" s="1"/>
  <c r="I50" i="93"/>
  <c r="G53" i="79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73"/>
  <c r="I59" i="73" s="1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E57" i="54"/>
  <c r="D57" i="54"/>
  <c r="H60" i="18"/>
  <c r="I60" i="18" s="1"/>
  <c r="D62" i="30"/>
  <c r="E62" i="30" s="1"/>
  <c r="F55" i="68"/>
  <c r="B55" i="68"/>
  <c r="I53" i="79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I51" i="92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I58" i="73" s="1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H132" i="26"/>
  <c r="I132" i="26"/>
  <c r="E133" i="26"/>
  <c r="F133" i="26" s="1"/>
  <c r="B133" i="26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I131" i="25"/>
  <c r="H131" i="25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B132" i="2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E132" i="25"/>
  <c r="F132" i="25" s="1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D133" i="99" l="1"/>
  <c r="G132" i="99"/>
  <c r="E133" i="99"/>
  <c r="I52" i="91"/>
  <c r="I56" i="53"/>
  <c r="B132" i="97"/>
  <c r="F132" i="97"/>
  <c r="H131" i="98"/>
  <c r="I131" i="98"/>
  <c r="I131" i="97"/>
  <c r="H131" i="97"/>
  <c r="B132" i="98"/>
  <c r="F132" i="98"/>
  <c r="F56" i="67"/>
  <c r="B56" i="67"/>
  <c r="G56" i="67"/>
  <c r="G58" i="55"/>
  <c r="H58" i="55"/>
  <c r="I58" i="55" s="1"/>
  <c r="B57" i="46"/>
  <c r="F57" i="46"/>
  <c r="H57" i="46" s="1"/>
  <c r="G57" i="46"/>
  <c r="E61" i="24"/>
  <c r="F61" i="24" s="1"/>
  <c r="G61" i="24" s="1"/>
  <c r="B61" i="24"/>
  <c r="D54" i="86"/>
  <c r="E54" i="86"/>
  <c r="H53" i="86"/>
  <c r="I53" i="86" s="1"/>
  <c r="B51" i="93"/>
  <c r="F51" i="93"/>
  <c r="G51" i="93" s="1"/>
  <c r="E55" i="82"/>
  <c r="D55" i="82"/>
  <c r="B52" i="94"/>
  <c r="F52" i="94"/>
  <c r="H52" i="94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E56" i="65"/>
  <c r="D56" i="65"/>
  <c r="E59" i="55"/>
  <c r="F59" i="55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I63" i="71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E57" i="56"/>
  <c r="D57" i="56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E56" i="68"/>
  <c r="D56" i="68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2" i="26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D134" i="26"/>
  <c r="B134" i="26" s="1"/>
  <c r="G133" i="26"/>
  <c r="J139" i="21"/>
  <c r="J133" i="77"/>
  <c r="J131" i="25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G132" i="25"/>
  <c r="D133" i="25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E140" i="42"/>
  <c r="G139" i="42"/>
  <c r="D140" i="42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H132" i="99" l="1"/>
  <c r="I132" i="99"/>
  <c r="B133" i="99"/>
  <c r="F133" i="99"/>
  <c r="I55" i="68"/>
  <c r="G56" i="61"/>
  <c r="I60" i="22"/>
  <c r="D133" i="98"/>
  <c r="G132" i="98"/>
  <c r="E133" i="98"/>
  <c r="D133" i="97"/>
  <c r="E133" i="97" s="1"/>
  <c r="G132" i="97"/>
  <c r="G54" i="90"/>
  <c r="H56" i="67"/>
  <c r="I56" i="67" s="1"/>
  <c r="E57" i="67"/>
  <c r="D57" i="67"/>
  <c r="H59" i="55"/>
  <c r="I57" i="46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I54" i="90"/>
  <c r="H54" i="80"/>
  <c r="H51" i="93"/>
  <c r="I51" i="93" s="1"/>
  <c r="E52" i="93"/>
  <c r="D52" i="93"/>
  <c r="F54" i="86"/>
  <c r="B54" i="86"/>
  <c r="D62" i="42"/>
  <c r="G56" i="66"/>
  <c r="I56" i="66" s="1"/>
  <c r="E57" i="66"/>
  <c r="D57" i="66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I56" i="6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E57" i="61"/>
  <c r="D57" i="61"/>
  <c r="G51" i="96"/>
  <c r="I51" i="96" s="1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I65" i="28" s="1"/>
  <c r="G54" i="77"/>
  <c r="I54" i="77" s="1"/>
  <c r="E55" i="77"/>
  <c r="D55" i="77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I51" i="13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/>
  <c r="H57" i="54"/>
  <c r="I57" i="54" s="1"/>
  <c r="E57" i="63"/>
  <c r="D57" i="63"/>
  <c r="I62" i="70"/>
  <c r="F61" i="43"/>
  <c r="H61" i="43" s="1"/>
  <c r="G61" i="43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E140" i="39"/>
  <c r="G139" i="39"/>
  <c r="D140" i="39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E134" i="26"/>
  <c r="F134" i="26" s="1"/>
  <c r="F139" i="56"/>
  <c r="B139" i="56"/>
  <c r="I133" i="26"/>
  <c r="H133" i="2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H132" i="25"/>
  <c r="I132" i="25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B133" i="25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E133" i="25"/>
  <c r="F133" i="25" s="1"/>
  <c r="B133" i="93"/>
  <c r="F133" i="93"/>
  <c r="D134" i="99" l="1"/>
  <c r="G133" i="99"/>
  <c r="E134" i="99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/>
  <c r="H56" i="65"/>
  <c r="I56" i="65" s="1"/>
  <c r="E59" i="46"/>
  <c r="F59" i="46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H53" i="94"/>
  <c r="F55" i="80"/>
  <c r="G55" i="80" s="1"/>
  <c r="B55" i="80"/>
  <c r="I61" i="22"/>
  <c r="H53" i="25"/>
  <c r="D54" i="25"/>
  <c r="G53" i="25"/>
  <c r="H55" i="82"/>
  <c r="I55" i="82" s="1"/>
  <c r="E56" i="82"/>
  <c r="D56" i="82"/>
  <c r="G54" i="86"/>
  <c r="D55" i="86"/>
  <c r="H54" i="86"/>
  <c r="E55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I63" i="23" s="1"/>
  <c r="D57" i="65"/>
  <c r="E57" i="65"/>
  <c r="D63" i="34"/>
  <c r="H62" i="34"/>
  <c r="I62" i="34" s="1"/>
  <c r="E53" i="95"/>
  <c r="D53" i="95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I61" i="43"/>
  <c r="D55" i="88"/>
  <c r="E55" i="88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E57" i="68"/>
  <c r="D57" i="68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J133" i="26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D135" i="26"/>
  <c r="G134" i="26"/>
  <c r="I141" i="18"/>
  <c r="H141" i="18"/>
  <c r="F138" i="59"/>
  <c r="B138" i="59"/>
  <c r="J137" i="55"/>
  <c r="H137" i="59"/>
  <c r="I137" i="59"/>
  <c r="B143" i="23"/>
  <c r="F143" i="23"/>
  <c r="D140" i="56"/>
  <c r="G139" i="56"/>
  <c r="E140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G133" i="25"/>
  <c r="D134" i="25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J132" i="25"/>
  <c r="G140" i="42"/>
  <c r="D141" i="42"/>
  <c r="E141" i="42" s="1"/>
  <c r="H133" i="95"/>
  <c r="I133" i="95"/>
  <c r="G133" i="93"/>
  <c r="D134" i="93"/>
  <c r="E142" i="21"/>
  <c r="G141" i="21"/>
  <c r="D142" i="2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H133" i="99" l="1"/>
  <c r="I133" i="99"/>
  <c r="B134" i="99"/>
  <c r="F134" i="99"/>
  <c r="H52" i="93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3" i="9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I63" i="24" s="1"/>
  <c r="H57" i="66"/>
  <c r="I57" i="66" s="1"/>
  <c r="F56" i="82"/>
  <c r="G56" i="82" s="1"/>
  <c r="B56" i="82"/>
  <c r="E54" i="25"/>
  <c r="B54" i="25"/>
  <c r="F54" i="25"/>
  <c r="I52" i="93"/>
  <c r="B55" i="86"/>
  <c r="F55" i="86"/>
  <c r="I53" i="25"/>
  <c r="E56" i="80"/>
  <c r="D56" i="80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E58" i="66"/>
  <c r="D58" i="66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E56" i="76"/>
  <c r="D56" i="76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E56" i="79"/>
  <c r="D56" i="79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I66" i="28" s="1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E144" i="27"/>
  <c r="F144" i="27" s="1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H134" i="26"/>
  <c r="I134" i="26"/>
  <c r="J142" i="23"/>
  <c r="G142" i="18"/>
  <c r="D143" i="18"/>
  <c r="G138" i="59"/>
  <c r="E139" i="59"/>
  <c r="D139" i="59"/>
  <c r="E135" i="26"/>
  <c r="F135" i="26" s="1"/>
  <c r="B135" i="26"/>
  <c r="D144" i="23"/>
  <c r="E144" i="23" s="1"/>
  <c r="G143" i="23"/>
  <c r="I139" i="56"/>
  <c r="H139" i="56"/>
  <c r="J141" i="18"/>
  <c r="E144" i="71"/>
  <c r="G143" i="71"/>
  <c r="D144" i="71"/>
  <c r="G139" i="57"/>
  <c r="E140" i="57"/>
  <c r="D140" i="57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B134" i="25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/>
  <c r="H138" i="54"/>
  <c r="I138" i="54"/>
  <c r="I138" i="55"/>
  <c r="H138" i="55"/>
  <c r="F136" i="76"/>
  <c r="B136" i="76"/>
  <c r="H133" i="25"/>
  <c r="I133" i="25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E134" i="25"/>
  <c r="F134" i="25" s="1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D135" i="99" l="1"/>
  <c r="G134" i="99"/>
  <c r="E135" i="99"/>
  <c r="I62" i="22"/>
  <c r="I143" i="27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I60" i="46" s="1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/>
  <c r="H55" i="86"/>
  <c r="H56" i="82"/>
  <c r="I56" i="82" s="1"/>
  <c r="E57" i="82"/>
  <c r="D57" i="82"/>
  <c r="B56" i="80"/>
  <c r="F56" i="80"/>
  <c r="H64" i="23"/>
  <c r="D65" i="23"/>
  <c r="G64" i="23"/>
  <c r="D62" i="55"/>
  <c r="G61" i="55"/>
  <c r="H61" i="55"/>
  <c r="G55" i="88"/>
  <c r="B55" i="91"/>
  <c r="F55" i="91"/>
  <c r="D57" i="75"/>
  <c r="E57" i="75"/>
  <c r="B58" i="66"/>
  <c r="F58" i="66"/>
  <c r="H58" i="66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I58" i="64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I55" i="88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J134" i="26"/>
  <c r="F138" i="60"/>
  <c r="B138" i="60"/>
  <c r="J139" i="45"/>
  <c r="B142" i="19"/>
  <c r="F142" i="19"/>
  <c r="J143" i="27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D136" i="26"/>
  <c r="B136" i="26" s="1"/>
  <c r="G135" i="26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3" i="25"/>
  <c r="J138" i="54"/>
  <c r="H143" i="71"/>
  <c r="I143" i="71"/>
  <c r="D144" i="24"/>
  <c r="G143" i="24"/>
  <c r="G134" i="93"/>
  <c r="D135" i="93"/>
  <c r="E135" i="93" s="1"/>
  <c r="G134" i="25"/>
  <c r="D135" i="25"/>
  <c r="E135" i="25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I134" i="99" l="1"/>
  <c r="H134" i="99"/>
  <c r="B135" i="99"/>
  <c r="F135" i="99"/>
  <c r="I59" i="72"/>
  <c r="I57" i="65"/>
  <c r="I65" i="31"/>
  <c r="D135" i="98"/>
  <c r="G134" i="98"/>
  <c r="E135" i="98"/>
  <c r="D135" i="97"/>
  <c r="E135" i="97" s="1"/>
  <c r="G134" i="97"/>
  <c r="G53" i="93"/>
  <c r="H56" i="76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E55" i="94"/>
  <c r="D55" i="94"/>
  <c r="G64" i="30"/>
  <c r="I64" i="30" s="1"/>
  <c r="G59" i="54"/>
  <c r="I59" i="54" s="1"/>
  <c r="I61" i="55"/>
  <c r="H56" i="80"/>
  <c r="I55" i="86"/>
  <c r="G54" i="94"/>
  <c r="I54" i="25"/>
  <c r="I53" i="93"/>
  <c r="I56" i="76"/>
  <c r="I66" i="29"/>
  <c r="I63" i="34"/>
  <c r="B57" i="82"/>
  <c r="F57" i="82"/>
  <c r="G57" i="82" s="1"/>
  <c r="E55" i="25"/>
  <c r="B55" i="25"/>
  <c r="F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E56" i="84"/>
  <c r="D56" i="84"/>
  <c r="B57" i="75"/>
  <c r="F57" i="75"/>
  <c r="I55" i="84"/>
  <c r="G66" i="3"/>
  <c r="I66" i="3" s="1"/>
  <c r="H59" i="53"/>
  <c r="G58" i="66"/>
  <c r="I58" i="66" s="1"/>
  <c r="D59" i="66"/>
  <c r="D56" i="91"/>
  <c r="G55" i="91"/>
  <c r="H55" i="91"/>
  <c r="I55" i="91" s="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I64" i="27" s="1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E57" i="78"/>
  <c r="D57" i="78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E57" i="77"/>
  <c r="D57" i="77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F55" i="87"/>
  <c r="G55" i="87" s="1"/>
  <c r="B55" i="87"/>
  <c r="B54" i="13"/>
  <c r="F54" i="13"/>
  <c r="H54" i="13" s="1"/>
  <c r="F55" i="26"/>
  <c r="B55" i="26"/>
  <c r="D59" i="59"/>
  <c r="E59" i="59" s="1"/>
  <c r="I63" i="18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E140" i="53"/>
  <c r="G139" i="53"/>
  <c r="D140" i="53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E136" i="26"/>
  <c r="F136" i="26" s="1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E140" i="46"/>
  <c r="G139" i="46"/>
  <c r="D140" i="46"/>
  <c r="J137" i="63"/>
  <c r="J142" i="18"/>
  <c r="H140" i="56"/>
  <c r="I140" i="56"/>
  <c r="J138" i="59"/>
  <c r="F141" i="56"/>
  <c r="B141" i="56"/>
  <c r="G139" i="59"/>
  <c r="E140" i="59"/>
  <c r="D140" i="59"/>
  <c r="D145" i="23"/>
  <c r="G144" i="23"/>
  <c r="I135" i="26"/>
  <c r="H135" i="26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F135" i="25"/>
  <c r="B135" i="2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34" i="25"/>
  <c r="H134" i="25"/>
  <c r="I143" i="24"/>
  <c r="H143" i="24"/>
  <c r="D136" i="99" l="1"/>
  <c r="G135" i="99"/>
  <c r="E136" i="99"/>
  <c r="I56" i="80"/>
  <c r="D63" i="58"/>
  <c r="B63" i="58" s="1"/>
  <c r="E63" i="58"/>
  <c r="F63" i="58" s="1"/>
  <c r="G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I55" i="25" s="1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E57" i="86"/>
  <c r="D57" i="86"/>
  <c r="H56" i="86"/>
  <c r="H62" i="55"/>
  <c r="D63" i="55"/>
  <c r="G62" i="55"/>
  <c r="G65" i="23"/>
  <c r="D66" i="23"/>
  <c r="E66" i="23" s="1"/>
  <c r="F66" i="23" s="1"/>
  <c r="D67" i="23" s="1"/>
  <c r="H65" i="23"/>
  <c r="I65" i="23" s="1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G57" i="90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E55" i="95"/>
  <c r="D55" i="95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D64" i="58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H63" i="58"/>
  <c r="I63" i="58" s="1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J135" i="26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/>
  <c r="H58" i="62"/>
  <c r="I58" i="62" s="1"/>
  <c r="E64" i="18"/>
  <c r="F64" i="18" s="1"/>
  <c r="G56" i="33"/>
  <c r="B140" i="46"/>
  <c r="F140" i="46"/>
  <c r="D146" i="30"/>
  <c r="B146" i="30" s="1"/>
  <c r="G145" i="30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D137" i="26"/>
  <c r="G136" i="26"/>
  <c r="B135" i="92"/>
  <c r="F135" i="92"/>
  <c r="D140" i="62"/>
  <c r="E140" i="62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J134" i="25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D136" i="25"/>
  <c r="E136" i="25" s="1"/>
  <c r="G135" i="25"/>
  <c r="B142" i="44"/>
  <c r="F142" i="44"/>
  <c r="B136" i="95"/>
  <c r="E141" i="54"/>
  <c r="D141" i="54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H135" i="99" l="1"/>
  <c r="I135" i="99"/>
  <c r="B136" i="99"/>
  <c r="F136" i="99"/>
  <c r="G59" i="67"/>
  <c r="I59" i="67" s="1"/>
  <c r="I62" i="58"/>
  <c r="I64" i="42"/>
  <c r="D136" i="98"/>
  <c r="G135" i="98"/>
  <c r="E136" i="98"/>
  <c r="D136" i="97"/>
  <c r="E136" i="97" s="1"/>
  <c r="G135" i="97"/>
  <c r="I57" i="90"/>
  <c r="D60" i="67"/>
  <c r="E60" i="67"/>
  <c r="F60" i="67" s="1"/>
  <c r="I60" i="57"/>
  <c r="D63" i="46"/>
  <c r="E63" i="46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/>
  <c r="E56" i="25"/>
  <c r="F56" i="25" s="1"/>
  <c r="B56" i="25"/>
  <c r="D60" i="66"/>
  <c r="E60" i="66" s="1"/>
  <c r="F60" i="66" s="1"/>
  <c r="G59" i="66"/>
  <c r="H59" i="66"/>
  <c r="I59" i="66" s="1"/>
  <c r="D57" i="84"/>
  <c r="E57" i="84"/>
  <c r="H60" i="65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E57" i="91"/>
  <c r="G56" i="91"/>
  <c r="D57" i="9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5" i="30" s="1"/>
  <c r="I62" i="44"/>
  <c r="G54" i="96"/>
  <c r="I54" i="96" s="1"/>
  <c r="E55" i="96"/>
  <c r="D55" i="96"/>
  <c r="H56" i="81"/>
  <c r="I56" i="81" s="1"/>
  <c r="E62" i="72"/>
  <c r="F62" i="72" s="1"/>
  <c r="G65" i="22"/>
  <c r="E58" i="76"/>
  <c r="D58" i="76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B64" i="58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E64" i="58"/>
  <c r="F64" i="58" s="1"/>
  <c r="H57" i="79"/>
  <c r="I57" i="79" s="1"/>
  <c r="I63" i="74"/>
  <c r="H66" i="32"/>
  <c r="I66" i="32" s="1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G57" i="33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E140" i="64"/>
  <c r="D140" i="64"/>
  <c r="G139" i="64"/>
  <c r="G139" i="65"/>
  <c r="E140" i="65"/>
  <c r="D140" i="65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/>
  <c r="F136" i="91"/>
  <c r="B136" i="91"/>
  <c r="J143" i="17"/>
  <c r="J138" i="60"/>
  <c r="H136" i="26"/>
  <c r="I136" i="26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B136" i="25"/>
  <c r="F136" i="25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H135" i="25"/>
  <c r="I135" i="25"/>
  <c r="I136" i="80"/>
  <c r="H136" i="80"/>
  <c r="I144" i="24"/>
  <c r="H144" i="24"/>
  <c r="D137" i="99" l="1"/>
  <c r="G136" i="99"/>
  <c r="E137" i="99"/>
  <c r="G55" i="95"/>
  <c r="I55" i="89"/>
  <c r="I67" i="69"/>
  <c r="B61" i="65"/>
  <c r="G60" i="65"/>
  <c r="I60" i="65" s="1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I63" i="46" s="1"/>
  <c r="E66" i="24"/>
  <c r="F66" i="24" s="1"/>
  <c r="G66" i="24" s="1"/>
  <c r="B66" i="24"/>
  <c r="H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5" i="95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G59" i="68"/>
  <c r="I65" i="27"/>
  <c r="D56" i="95"/>
  <c r="E56" i="95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57" i="33"/>
  <c r="I67" i="71"/>
  <c r="I63" i="21"/>
  <c r="I60" i="64"/>
  <c r="I59" i="63"/>
  <c r="I60" i="56"/>
  <c r="I67" i="3"/>
  <c r="D70" i="28"/>
  <c r="G69" i="28"/>
  <c r="H69" i="28"/>
  <c r="D65" i="58"/>
  <c r="H64" i="58"/>
  <c r="G64" i="5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I67" i="3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/>
  <c r="B65" i="18"/>
  <c r="I63" i="73"/>
  <c r="D57" i="26"/>
  <c r="J143" i="21"/>
  <c r="E144" i="19"/>
  <c r="F144" i="19" s="1"/>
  <c r="G144" i="19" s="1"/>
  <c r="J136" i="26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G136" i="25"/>
  <c r="D137" i="25"/>
  <c r="E137" i="25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35" i="25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H136" i="99" l="1"/>
  <c r="I136" i="99"/>
  <c r="D145" i="19"/>
  <c r="B145" i="19" s="1"/>
  <c r="B137" i="99"/>
  <c r="F137" i="99"/>
  <c r="I59" i="68"/>
  <c r="E62" i="67"/>
  <c r="F62" i="67" s="1"/>
  <c r="B62" i="67"/>
  <c r="H61" i="65"/>
  <c r="I64" i="41"/>
  <c r="H64" i="39"/>
  <c r="I66" i="24"/>
  <c r="D146" i="32"/>
  <c r="E146" i="32" s="1"/>
  <c r="F146" i="32" s="1"/>
  <c r="D137" i="98"/>
  <c r="G136" i="98"/>
  <c r="E137" i="98"/>
  <c r="D137" i="97"/>
  <c r="G136" i="97"/>
  <c r="E137" i="97"/>
  <c r="G56" i="94"/>
  <c r="I56" i="94"/>
  <c r="I59" i="82"/>
  <c r="I60" i="67"/>
  <c r="B61" i="67"/>
  <c r="G61" i="67"/>
  <c r="H61" i="67"/>
  <c r="E65" i="46"/>
  <c r="F65" i="46" s="1"/>
  <c r="H65" i="46" s="1"/>
  <c r="B65" i="46"/>
  <c r="G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8" i="29"/>
  <c r="H57" i="91"/>
  <c r="I57" i="91" s="1"/>
  <c r="I63" i="55"/>
  <c r="H55" i="93"/>
  <c r="I55" i="93" s="1"/>
  <c r="H143" i="41"/>
  <c r="J143" i="41" s="1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E58" i="84"/>
  <c r="D58" i="84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1" i="64"/>
  <c r="I68" i="71"/>
  <c r="E69" i="3"/>
  <c r="F69" i="3" s="1"/>
  <c r="D70" i="3" s="1"/>
  <c r="B70" i="3" s="1"/>
  <c r="I64" i="39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65"/>
  <c r="I61" i="56"/>
  <c r="H60" i="63"/>
  <c r="D61" i="63"/>
  <c r="G60" i="63"/>
  <c r="B69" i="69"/>
  <c r="B62" i="65"/>
  <c r="E62" i="65"/>
  <c r="F62" i="65" s="1"/>
  <c r="B69" i="29"/>
  <c r="E65" i="58"/>
  <c r="F65" i="58" s="1"/>
  <c r="B65" i="58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I64" i="58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B146" i="32"/>
  <c r="J139" i="65"/>
  <c r="J142" i="39"/>
  <c r="E145" i="19"/>
  <c r="F145" i="19" s="1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E145" i="34"/>
  <c r="F145" i="34" s="1"/>
  <c r="D146" i="34" s="1"/>
  <c r="E146" i="34" s="1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E147" i="71"/>
  <c r="G146" i="71"/>
  <c r="D147" i="7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F137" i="25"/>
  <c r="B137" i="2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6" i="25"/>
  <c r="H136" i="25"/>
  <c r="I135" i="33"/>
  <c r="H135" i="33"/>
  <c r="D138" i="99" l="1"/>
  <c r="G137" i="99"/>
  <c r="E138" i="99"/>
  <c r="D63" i="67"/>
  <c r="B63" i="67" s="1"/>
  <c r="G62" i="67"/>
  <c r="H62" i="67"/>
  <c r="I62" i="67" s="1"/>
  <c r="E63" i="67"/>
  <c r="F63" i="67" s="1"/>
  <c r="D64" i="67" s="1"/>
  <c r="B64" i="67" s="1"/>
  <c r="I61" i="67"/>
  <c r="I65" i="46"/>
  <c r="F137" i="97"/>
  <c r="B137" i="97"/>
  <c r="H136" i="98"/>
  <c r="I136" i="98"/>
  <c r="I136" i="97"/>
  <c r="H136" i="97"/>
  <c r="F137" i="98"/>
  <c r="B137" i="98"/>
  <c r="I64" i="46"/>
  <c r="D66" i="46"/>
  <c r="E66" i="46"/>
  <c r="F66" i="46" s="1"/>
  <c r="D67" i="46" s="1"/>
  <c r="E68" i="24"/>
  <c r="F68" i="24" s="1"/>
  <c r="D69" i="24" s="1"/>
  <c r="B68" i="24"/>
  <c r="B67" i="24"/>
  <c r="G67" i="24"/>
  <c r="H67" i="24"/>
  <c r="H67" i="17"/>
  <c r="H69" i="3"/>
  <c r="I69" i="3" s="1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D66" i="58"/>
  <c r="H65" i="58"/>
  <c r="G65" i="58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H70" i="3"/>
  <c r="G70" i="3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G145" i="19"/>
  <c r="D146" i="19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D145" i="39"/>
  <c r="H136" i="84"/>
  <c r="I136" i="84"/>
  <c r="E145" i="73"/>
  <c r="G144" i="73"/>
  <c r="D145" i="73"/>
  <c r="G145" i="34"/>
  <c r="I145" i="34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J136" i="25"/>
  <c r="E140" i="77"/>
  <c r="G139" i="77"/>
  <c r="D140" i="77"/>
  <c r="J143" i="42"/>
  <c r="E140" i="76"/>
  <c r="D140" i="76"/>
  <c r="G139" i="76"/>
  <c r="G137" i="25"/>
  <c r="D138" i="25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F146" i="34"/>
  <c r="B146" i="34"/>
  <c r="H137" i="99" l="1"/>
  <c r="I137" i="99"/>
  <c r="D145" i="43"/>
  <c r="B145" i="43" s="1"/>
  <c r="F138" i="99"/>
  <c r="B138" i="99"/>
  <c r="I67" i="17"/>
  <c r="I58" i="86"/>
  <c r="G63" i="67"/>
  <c r="H63" i="67"/>
  <c r="I63" i="67" s="1"/>
  <c r="E64" i="67"/>
  <c r="F64" i="67" s="1"/>
  <c r="G64" i="67" s="1"/>
  <c r="H68" i="24"/>
  <c r="I67" i="24"/>
  <c r="G68" i="24"/>
  <c r="D146" i="20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I68" i="24"/>
  <c r="E69" i="24"/>
  <c r="B69" i="24"/>
  <c r="F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B58" i="25"/>
  <c r="F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5" i="58"/>
  <c r="I69" i="69"/>
  <c r="I61" i="68"/>
  <c r="I65" i="41"/>
  <c r="G59" i="78"/>
  <c r="D60" i="78"/>
  <c r="E60" i="78" s="1"/>
  <c r="H59" i="78"/>
  <c r="D63" i="64"/>
  <c r="H62" i="64"/>
  <c r="G62" i="64"/>
  <c r="D64" i="57"/>
  <c r="D65" i="67"/>
  <c r="H64" i="6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I66" i="19" s="1"/>
  <c r="E69" i="32"/>
  <c r="F69" i="32" s="1"/>
  <c r="B69" i="32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G58" i="26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70" i="3"/>
  <c r="I57" i="26"/>
  <c r="D147" i="31"/>
  <c r="G146" i="31"/>
  <c r="G145" i="41"/>
  <c r="D146" i="41"/>
  <c r="D142" i="63"/>
  <c r="E142" i="63" s="1"/>
  <c r="G141" i="63"/>
  <c r="E141" i="68"/>
  <c r="D141" i="68"/>
  <c r="G140" i="68"/>
  <c r="H138" i="81"/>
  <c r="I138" i="81"/>
  <c r="E138" i="90"/>
  <c r="G137" i="90"/>
  <c r="D138" i="90"/>
  <c r="E146" i="20"/>
  <c r="F146" i="20" s="1"/>
  <c r="B146" i="20"/>
  <c r="G142" i="72"/>
  <c r="D143" i="72"/>
  <c r="E143" i="72"/>
  <c r="F142" i="62"/>
  <c r="B142" i="62"/>
  <c r="H147" i="30"/>
  <c r="I147" i="30"/>
  <c r="D143" i="53"/>
  <c r="G142" i="53"/>
  <c r="H146" i="32"/>
  <c r="I146" i="32"/>
  <c r="E141" i="66"/>
  <c r="D141" i="66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E148" i="69"/>
  <c r="D148" i="69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E148" i="70"/>
  <c r="G147" i="70"/>
  <c r="D148" i="70"/>
  <c r="D148" i="29"/>
  <c r="G147" i="29"/>
  <c r="I144" i="73"/>
  <c r="H144" i="73"/>
  <c r="B145" i="39"/>
  <c r="E145" i="39"/>
  <c r="F145" i="39" s="1"/>
  <c r="E146" i="19"/>
  <c r="F146" i="1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B138" i="2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E138" i="25"/>
  <c r="F138" i="25" s="1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7" i="25"/>
  <c r="H137" i="25"/>
  <c r="I139" i="77"/>
  <c r="H139" i="77"/>
  <c r="F145" i="42"/>
  <c r="B145" i="42"/>
  <c r="D147" i="34"/>
  <c r="E147" i="34" s="1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D139" i="99" l="1"/>
  <c r="G138" i="99"/>
  <c r="E139" i="99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I69" i="24" s="1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I58" i="94" s="1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B66" i="39"/>
  <c r="H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70" i="32"/>
  <c r="E70" i="32" s="1"/>
  <c r="F70" i="32" s="1"/>
  <c r="D71" i="32" s="1"/>
  <c r="H69" i="32"/>
  <c r="G69" i="32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I64" i="6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B64" i="66"/>
  <c r="H58" i="83"/>
  <c r="I58" i="83" s="1"/>
  <c r="E65" i="67"/>
  <c r="F65" i="67" s="1"/>
  <c r="G65" i="67" s="1"/>
  <c r="B65" i="67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D68" i="19"/>
  <c r="E68" i="19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I63" i="56" s="1"/>
  <c r="G69" i="30"/>
  <c r="I69" i="30" s="1"/>
  <c r="I68" i="30"/>
  <c r="D68" i="74"/>
  <c r="E68" i="74" s="1"/>
  <c r="E63" i="68"/>
  <c r="F63" i="68" s="1"/>
  <c r="B62" i="63"/>
  <c r="G62" i="63"/>
  <c r="H62" i="63"/>
  <c r="I62" i="63" s="1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I58" i="26"/>
  <c r="H70" i="23"/>
  <c r="I70" i="23" s="1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E140" i="81"/>
  <c r="D140" i="8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7" i="25"/>
  <c r="J139" i="75"/>
  <c r="H143" i="57"/>
  <c r="I143" i="57"/>
  <c r="I147" i="71"/>
  <c r="H147" i="71"/>
  <c r="B144" i="57"/>
  <c r="F144" i="57"/>
  <c r="F148" i="71"/>
  <c r="B148" i="71"/>
  <c r="D139" i="25"/>
  <c r="G138" i="25"/>
  <c r="J139" i="76"/>
  <c r="B139" i="94"/>
  <c r="F139" i="94"/>
  <c r="I146" i="34"/>
  <c r="H146" i="34"/>
  <c r="G143" i="55"/>
  <c r="D144" i="55"/>
  <c r="B141" i="67"/>
  <c r="F141" i="67"/>
  <c r="G139" i="80"/>
  <c r="D140" i="80"/>
  <c r="E140" i="80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G145" i="43" l="1"/>
  <c r="I138" i="99"/>
  <c r="H138" i="99"/>
  <c r="B139" i="99"/>
  <c r="F139" i="99"/>
  <c r="H57" i="93"/>
  <c r="I57" i="93" s="1"/>
  <c r="D67" i="72"/>
  <c r="E67" i="72" s="1"/>
  <c r="H66" i="72"/>
  <c r="I66" i="72" s="1"/>
  <c r="H64" i="66"/>
  <c r="G64" i="66"/>
  <c r="I67" i="46"/>
  <c r="H71" i="29"/>
  <c r="G71" i="29"/>
  <c r="I71" i="29" s="1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H61" i="86"/>
  <c r="G61" i="86"/>
  <c r="I61" i="86" s="1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F67" i="72"/>
  <c r="D68" i="72" s="1"/>
  <c r="B68" i="72" s="1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B67" i="72"/>
  <c r="H63" i="66"/>
  <c r="I63" i="66" s="1"/>
  <c r="E59" i="25"/>
  <c r="F59" i="25" s="1"/>
  <c r="D60" i="25" s="1"/>
  <c r="E60" i="25" s="1"/>
  <c r="E59" i="94"/>
  <c r="F59" i="94" s="1"/>
  <c r="G59" i="25"/>
  <c r="I64" i="66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I59" i="91" s="1"/>
  <c r="D63" i="75"/>
  <c r="E63" i="75" s="1"/>
  <c r="G71" i="71"/>
  <c r="D72" i="71"/>
  <c r="D61" i="90"/>
  <c r="E61" i="90" s="1"/>
  <c r="F61" i="90" s="1"/>
  <c r="G58" i="92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58" i="92"/>
  <c r="I69" i="70"/>
  <c r="I66" i="41"/>
  <c r="I64" i="60"/>
  <c r="I69" i="32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D66" i="67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F68" i="19"/>
  <c r="D69" i="19" s="1"/>
  <c r="B68" i="19"/>
  <c r="E65" i="66"/>
  <c r="F65" i="66" s="1"/>
  <c r="B67" i="58"/>
  <c r="G67" i="58"/>
  <c r="H67" i="58"/>
  <c r="H65" i="67"/>
  <c r="I65" i="67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4" i="45"/>
  <c r="J147" i="70"/>
  <c r="J140" i="68"/>
  <c r="J142" i="58"/>
  <c r="J143" i="74"/>
  <c r="D68" i="18"/>
  <c r="E68" i="18" s="1"/>
  <c r="I145" i="43"/>
  <c r="H145" i="43"/>
  <c r="F72" i="3"/>
  <c r="H72" i="3" s="1"/>
  <c r="B72" i="3"/>
  <c r="F71" i="23"/>
  <c r="G71" i="23" s="1"/>
  <c r="B71" i="23"/>
  <c r="B60" i="25"/>
  <c r="F60" i="25"/>
  <c r="H60" i="25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F72" i="29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B139" i="2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/>
  <c r="I143" i="55"/>
  <c r="H143" i="55"/>
  <c r="E139" i="25"/>
  <c r="F139" i="25" s="1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I138" i="25"/>
  <c r="H138" i="25"/>
  <c r="D140" i="99" l="1"/>
  <c r="G139" i="99"/>
  <c r="E140" i="99"/>
  <c r="I60" i="90"/>
  <c r="I60" i="86"/>
  <c r="I59" i="84"/>
  <c r="I61" i="76"/>
  <c r="E68" i="72"/>
  <c r="F68" i="72" s="1"/>
  <c r="G67" i="72"/>
  <c r="H67" i="72"/>
  <c r="I67" i="72" s="1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I63" i="82" s="1"/>
  <c r="E69" i="27"/>
  <c r="F69" i="27" s="1"/>
  <c r="B69" i="27"/>
  <c r="H70" i="70"/>
  <c r="G60" i="85"/>
  <c r="I60" i="85" s="1"/>
  <c r="I64" i="53"/>
  <c r="D62" i="80"/>
  <c r="E62" i="80" s="1"/>
  <c r="H59" i="25"/>
  <c r="I59" i="25" s="1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I67" i="44" s="1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G72" i="3"/>
  <c r="G73" i="3" s="1"/>
  <c r="G68" i="19"/>
  <c r="I63" i="68"/>
  <c r="E68" i="58"/>
  <c r="F68" i="58" s="1"/>
  <c r="G68" i="58" s="1"/>
  <c r="D61" i="85"/>
  <c r="E61" i="85" s="1"/>
  <c r="F61" i="85" s="1"/>
  <c r="D62" i="85" s="1"/>
  <c r="H62" i="86"/>
  <c r="I62" i="86" s="1"/>
  <c r="I66" i="44"/>
  <c r="E60" i="81"/>
  <c r="F60" i="81" s="1"/>
  <c r="B58" i="96"/>
  <c r="F58" i="96"/>
  <c r="H58" i="96" s="1"/>
  <c r="E69" i="22"/>
  <c r="F69" i="22" s="1"/>
  <c r="D70" i="22" s="1"/>
  <c r="I67" i="58"/>
  <c r="I67" i="43"/>
  <c r="G68" i="72"/>
  <c r="H68" i="72"/>
  <c r="D69" i="72"/>
  <c r="B69" i="72" s="1"/>
  <c r="D71" i="31"/>
  <c r="B71" i="31" s="1"/>
  <c r="G70" i="31"/>
  <c r="H70" i="31"/>
  <c r="I70" i="31" s="1"/>
  <c r="D62" i="88"/>
  <c r="G61" i="88"/>
  <c r="H61" i="88"/>
  <c r="H70" i="30"/>
  <c r="D71" i="30"/>
  <c r="E71" i="30" s="1"/>
  <c r="G70" i="30"/>
  <c r="G62" i="77"/>
  <c r="D63" i="77"/>
  <c r="H62" i="77"/>
  <c r="I59" i="26"/>
  <c r="B67" i="21"/>
  <c r="D69" i="74"/>
  <c r="E69" i="74" s="1"/>
  <c r="B64" i="64"/>
  <c r="H65" i="66"/>
  <c r="D66" i="66"/>
  <c r="E66" i="66" s="1"/>
  <c r="B64" i="63"/>
  <c r="F64" i="63"/>
  <c r="I70" i="70"/>
  <c r="G65" i="66"/>
  <c r="D71" i="70"/>
  <c r="E71" i="70" s="1"/>
  <c r="H64" i="65"/>
  <c r="D65" i="65"/>
  <c r="G64" i="65"/>
  <c r="B59" i="92"/>
  <c r="B59" i="89"/>
  <c r="F59" i="89"/>
  <c r="H68" i="19"/>
  <c r="I68" i="19" s="1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B66" i="67"/>
  <c r="G68" i="43"/>
  <c r="I68" i="43" s="1"/>
  <c r="D69" i="43"/>
  <c r="G71" i="69"/>
  <c r="I71" i="69" s="1"/>
  <c r="D72" i="69"/>
  <c r="E69" i="19"/>
  <c r="F69" i="19" s="1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E66" i="67"/>
  <c r="F66" i="67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61" i="25"/>
  <c r="E61" i="25" s="1"/>
  <c r="D72" i="23"/>
  <c r="I62" i="62"/>
  <c r="B63" i="59"/>
  <c r="F63" i="59"/>
  <c r="G63" i="59" s="1"/>
  <c r="J146" i="20"/>
  <c r="H72" i="29"/>
  <c r="G72" i="29"/>
  <c r="G73" i="29" s="1"/>
  <c r="D59" i="13"/>
  <c r="D60" i="87"/>
  <c r="G60" i="25"/>
  <c r="I60" i="25" s="1"/>
  <c r="H71" i="23"/>
  <c r="I71" i="23" s="1"/>
  <c r="J145" i="43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J138" i="25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39" i="25"/>
  <c r="D140" i="25"/>
  <c r="E140" i="25" s="1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H139" i="99" l="1"/>
  <c r="I139" i="99"/>
  <c r="F140" i="99"/>
  <c r="B140" i="99"/>
  <c r="E68" i="44"/>
  <c r="F68" i="44" s="1"/>
  <c r="H67" i="39"/>
  <c r="D140" i="98"/>
  <c r="G139" i="98"/>
  <c r="E140" i="98"/>
  <c r="D140" i="97"/>
  <c r="E140" i="97" s="1"/>
  <c r="G139" i="97"/>
  <c r="I58" i="93"/>
  <c r="D60" i="93"/>
  <c r="H59" i="93"/>
  <c r="I59" i="93" s="1"/>
  <c r="E69" i="72"/>
  <c r="F69" i="72" s="1"/>
  <c r="G69" i="72" s="1"/>
  <c r="I68" i="46"/>
  <c r="B69" i="46"/>
  <c r="E69" i="46"/>
  <c r="F69" i="46" s="1"/>
  <c r="E71" i="24"/>
  <c r="B71" i="24"/>
  <c r="F71" i="24"/>
  <c r="H71" i="24"/>
  <c r="H69" i="27"/>
  <c r="D70" i="27"/>
  <c r="G64" i="61"/>
  <c r="D65" i="61"/>
  <c r="H64" i="61"/>
  <c r="E64" i="82"/>
  <c r="F64" i="82" s="1"/>
  <c r="B64" i="82"/>
  <c r="H71" i="31"/>
  <c r="I71" i="31" s="1"/>
  <c r="I61" i="88"/>
  <c r="E71" i="31"/>
  <c r="F71" i="31" s="1"/>
  <c r="G71" i="31" s="1"/>
  <c r="I58" i="95"/>
  <c r="I68" i="34"/>
  <c r="G60" i="84"/>
  <c r="I60" i="84" s="1"/>
  <c r="I69" i="42"/>
  <c r="G69" i="27"/>
  <c r="I59" i="94"/>
  <c r="I68" i="72"/>
  <c r="B62" i="80"/>
  <c r="F62" i="80"/>
  <c r="G62" i="80" s="1"/>
  <c r="E60" i="94"/>
  <c r="F60" i="94" s="1"/>
  <c r="B60" i="94"/>
  <c r="D61" i="91"/>
  <c r="E61" i="91" s="1"/>
  <c r="F61" i="91" s="1"/>
  <c r="B60" i="93"/>
  <c r="I67" i="39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E60" i="93"/>
  <c r="F60" i="93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H66" i="67"/>
  <c r="D67" i="67"/>
  <c r="E67" i="67" s="1"/>
  <c r="G66" i="6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70" i="19"/>
  <c r="E70" i="19" s="1"/>
  <c r="D62" i="79"/>
  <c r="E62" i="79" s="1"/>
  <c r="D62" i="78"/>
  <c r="E62" i="78" s="1"/>
  <c r="G68" i="44"/>
  <c r="D69" i="44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D72" i="31"/>
  <c r="E72" i="31" s="1"/>
  <c r="E73" i="31" s="1"/>
  <c r="D70" i="72"/>
  <c r="B70" i="72" s="1"/>
  <c r="F72" i="32"/>
  <c r="G72" i="32" s="1"/>
  <c r="G73" i="32" s="1"/>
  <c r="B72" i="32"/>
  <c r="G69" i="19"/>
  <c r="E69" i="41"/>
  <c r="F69" i="41" s="1"/>
  <c r="G61" i="79"/>
  <c r="H68" i="44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G140" i="85"/>
  <c r="E141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B140" i="25"/>
  <c r="F140" i="25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I139" i="25"/>
  <c r="H139" i="25"/>
  <c r="E140" i="93"/>
  <c r="F140" i="93" s="1"/>
  <c r="H144" i="53" l="1"/>
  <c r="D141" i="99"/>
  <c r="G140" i="99"/>
  <c r="E141" i="99"/>
  <c r="H69" i="72"/>
  <c r="I69" i="72" s="1"/>
  <c r="I64" i="63"/>
  <c r="F72" i="31"/>
  <c r="H72" i="31" s="1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I69" i="46" s="1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I64" i="75" s="1"/>
  <c r="H72" i="71"/>
  <c r="G72" i="71"/>
  <c r="G73" i="71" s="1"/>
  <c r="G67" i="55"/>
  <c r="I67" i="55" s="1"/>
  <c r="B66" i="53"/>
  <c r="G66" i="53"/>
  <c r="H66" i="53"/>
  <c r="I66" i="53" s="1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D63" i="85"/>
  <c r="B63" i="76"/>
  <c r="I63" i="86"/>
  <c r="F72" i="69"/>
  <c r="H72" i="69" s="1"/>
  <c r="I62" i="76"/>
  <c r="I61" i="85"/>
  <c r="E63" i="76"/>
  <c r="F63" i="76" s="1"/>
  <c r="D60" i="96"/>
  <c r="E60" i="96" s="1"/>
  <c r="F60" i="96" s="1"/>
  <c r="I62" i="85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6" i="67"/>
  <c r="I65" i="54"/>
  <c r="I68" i="4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H73" i="69"/>
  <c r="G65" i="65"/>
  <c r="H65" i="65"/>
  <c r="D66" i="65"/>
  <c r="E66" i="65" s="1"/>
  <c r="D72" i="30"/>
  <c r="E72" i="30" s="1"/>
  <c r="E73" i="30" s="1"/>
  <c r="D70" i="41"/>
  <c r="B60" i="92"/>
  <c r="E70" i="72"/>
  <c r="F70" i="72" s="1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I69" i="19"/>
  <c r="B66" i="57"/>
  <c r="F66" i="57"/>
  <c r="H66" i="57"/>
  <c r="G60" i="26"/>
  <c r="I60" i="26" s="1"/>
  <c r="B72" i="3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B67" i="67"/>
  <c r="F67" i="67"/>
  <c r="H67" i="67" s="1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I66" i="45" s="1"/>
  <c r="G72" i="69"/>
  <c r="G73" i="69" s="1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E144" i="60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H73" i="31"/>
  <c r="D68" i="66"/>
  <c r="D68" i="20"/>
  <c r="E68" i="20" s="1"/>
  <c r="D64" i="62"/>
  <c r="E64" i="62" s="1"/>
  <c r="G72" i="31"/>
  <c r="G73" i="31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44" i="6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J144" i="53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F144" i="61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J139" i="2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G140" i="25"/>
  <c r="D141" i="25"/>
  <c r="E141" i="25" s="1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H140" i="99" l="1"/>
  <c r="I140" i="99"/>
  <c r="B141" i="99"/>
  <c r="F141" i="99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70" i="72"/>
  <c r="D71" i="72"/>
  <c r="B71" i="72" s="1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I72" i="69"/>
  <c r="I73" i="69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G72" i="30"/>
  <c r="G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H70" i="72"/>
  <c r="I70" i="72" s="1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7" i="67"/>
  <c r="I67" i="67" s="1"/>
  <c r="D68" i="67"/>
  <c r="G66" i="54"/>
  <c r="G62" i="79"/>
  <c r="I71" i="30"/>
  <c r="H73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B68" i="66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B68" i="53"/>
  <c r="D70" i="18"/>
  <c r="E70" i="18" s="1"/>
  <c r="G148" i="41"/>
  <c r="D149" i="41"/>
  <c r="F68" i="20"/>
  <c r="H68" i="20" s="1"/>
  <c r="B68" i="20"/>
  <c r="I61" i="33"/>
  <c r="I59" i="13"/>
  <c r="I64" i="59"/>
  <c r="B61" i="26"/>
  <c r="F61" i="26"/>
  <c r="H61" i="26" s="1"/>
  <c r="H72" i="23"/>
  <c r="G72" i="23"/>
  <c r="G73" i="23" s="1"/>
  <c r="I72" i="31"/>
  <c r="I73" i="31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8" i="66"/>
  <c r="F68" i="66" s="1"/>
  <c r="E61" i="87"/>
  <c r="F61" i="87" s="1"/>
  <c r="E62" i="33"/>
  <c r="F62" i="33" s="1"/>
  <c r="H62" i="33" s="1"/>
  <c r="B60" i="13"/>
  <c r="H60" i="13"/>
  <c r="F60" i="13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F141" i="25"/>
  <c r="B141" i="25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I140" i="25"/>
  <c r="H140" i="25"/>
  <c r="D142" i="94"/>
  <c r="E142" i="94" s="1"/>
  <c r="G141" i="94"/>
  <c r="F142" i="80"/>
  <c r="B142" i="80"/>
  <c r="B149" i="21"/>
  <c r="F149" i="21"/>
  <c r="H145" i="55"/>
  <c r="I145" i="55"/>
  <c r="D142" i="99" l="1"/>
  <c r="G141" i="99"/>
  <c r="E142" i="99"/>
  <c r="I61" i="93"/>
  <c r="I70" i="74"/>
  <c r="E71" i="72"/>
  <c r="F71" i="72" s="1"/>
  <c r="F68" i="53"/>
  <c r="H68" i="53" s="1"/>
  <c r="I67" i="53"/>
  <c r="G67" i="45"/>
  <c r="F72" i="24"/>
  <c r="H72" i="24" s="1"/>
  <c r="I72" i="24" s="1"/>
  <c r="I73" i="24" s="1"/>
  <c r="G72" i="24"/>
  <c r="G73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G66" i="65"/>
  <c r="H70" i="46"/>
  <c r="G70" i="46"/>
  <c r="D71" i="46"/>
  <c r="H73" i="24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G68" i="53"/>
  <c r="I60" i="96"/>
  <c r="E64" i="76"/>
  <c r="F64" i="76" s="1"/>
  <c r="I65" i="64"/>
  <c r="E68" i="68"/>
  <c r="F68" i="68" s="1"/>
  <c r="H68" i="68" s="1"/>
  <c r="I66" i="63"/>
  <c r="H64" i="77"/>
  <c r="E68" i="67"/>
  <c r="F68" i="67" s="1"/>
  <c r="B68" i="67"/>
  <c r="H72" i="17"/>
  <c r="I70" i="19"/>
  <c r="D71" i="43"/>
  <c r="E71" i="43" s="1"/>
  <c r="I67" i="45"/>
  <c r="I72" i="30"/>
  <c r="I73" i="30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72" i="72"/>
  <c r="E72" i="72" s="1"/>
  <c r="E73" i="72" s="1"/>
  <c r="G71" i="72"/>
  <c r="H71" i="72"/>
  <c r="D69" i="68"/>
  <c r="G68" i="68"/>
  <c r="D69" i="66"/>
  <c r="E69" i="66" s="1"/>
  <c r="G68" i="66"/>
  <c r="H68" i="66"/>
  <c r="D68" i="65"/>
  <c r="G67" i="65"/>
  <c r="H67" i="65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D69" i="53"/>
  <c r="E69" i="53" s="1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H145" i="62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D147" i="72"/>
  <c r="B147" i="72" s="1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J140" i="25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G141" i="25"/>
  <c r="D142" i="25"/>
  <c r="E142" i="25" s="1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I141" i="99" l="1"/>
  <c r="H141" i="99"/>
  <c r="F142" i="99"/>
  <c r="B142" i="99"/>
  <c r="I68" i="53"/>
  <c r="I63" i="84"/>
  <c r="I66" i="65"/>
  <c r="G65" i="59"/>
  <c r="G141" i="98"/>
  <c r="D142" i="98"/>
  <c r="D142" i="97"/>
  <c r="G141" i="97"/>
  <c r="G145" i="63"/>
  <c r="G146" i="62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I69" i="39" s="1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G68" i="67"/>
  <c r="D69" i="67"/>
  <c r="H68" i="6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I65" i="59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B69" i="68"/>
  <c r="I71" i="72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7" i="65"/>
  <c r="I68" i="66"/>
  <c r="I68" i="68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B69" i="53"/>
  <c r="F69" i="53"/>
  <c r="H69" i="53" s="1"/>
  <c r="E63" i="33"/>
  <c r="F63" i="33" s="1"/>
  <c r="E68" i="65"/>
  <c r="F68" i="65" s="1"/>
  <c r="B69" i="66"/>
  <c r="F69" i="66"/>
  <c r="E69" i="68"/>
  <c r="F69" i="68" s="1"/>
  <c r="F72" i="72"/>
  <c r="H72" i="72" s="1"/>
  <c r="B72" i="72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H143" i="78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I146" i="62"/>
  <c r="H146" i="62"/>
  <c r="G148" i="45"/>
  <c r="D149" i="45"/>
  <c r="B149" i="45" s="1"/>
  <c r="H145" i="63"/>
  <c r="I145" i="63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5" i="62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I151" i="7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F142" i="25"/>
  <c r="B142" i="25"/>
  <c r="B147" i="54"/>
  <c r="I146" i="54"/>
  <c r="H146" i="54"/>
  <c r="I141" i="93"/>
  <c r="H141" i="93"/>
  <c r="F141" i="33"/>
  <c r="B141" i="33"/>
  <c r="E144" i="77"/>
  <c r="F144" i="77" s="1"/>
  <c r="H142" i="83"/>
  <c r="I142" i="83"/>
  <c r="H141" i="25"/>
  <c r="I141" i="25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D143" i="99" l="1"/>
  <c r="E143" i="99" s="1"/>
  <c r="G142" i="9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E146" i="64"/>
  <c r="F146" i="64" s="1"/>
  <c r="B146" i="64"/>
  <c r="I145" i="64"/>
  <c r="H145" i="64"/>
  <c r="E152" i="29"/>
  <c r="F152" i="29" s="1"/>
  <c r="D153" i="29" s="1"/>
  <c r="B153" i="29" s="1"/>
  <c r="H64" i="85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85"/>
  <c r="I64" i="76"/>
  <c r="H73" i="22"/>
  <c r="I72" i="22"/>
  <c r="I73" i="22" s="1"/>
  <c r="B63" i="93"/>
  <c r="G63" i="93"/>
  <c r="H63" i="93"/>
  <c r="G62" i="26"/>
  <c r="E65" i="90"/>
  <c r="F65" i="90" s="1"/>
  <c r="E67" i="75"/>
  <c r="F67" i="75" s="1"/>
  <c r="G63" i="81"/>
  <c r="D64" i="81"/>
  <c r="H63" i="81"/>
  <c r="G72" i="72"/>
  <c r="G73" i="72" s="1"/>
  <c r="G71" i="21"/>
  <c r="H71" i="41"/>
  <c r="D62" i="95"/>
  <c r="E62" i="95" s="1"/>
  <c r="D67" i="86"/>
  <c r="G66" i="86"/>
  <c r="H66" i="86"/>
  <c r="B65" i="76"/>
  <c r="E71" i="58"/>
  <c r="F71" i="58" s="1"/>
  <c r="B71" i="58"/>
  <c r="G69" i="53"/>
  <c r="I69" i="53" s="1"/>
  <c r="I69" i="60"/>
  <c r="H70" i="39"/>
  <c r="I70" i="39" s="1"/>
  <c r="D71" i="39"/>
  <c r="E71" i="39" s="1"/>
  <c r="E65" i="76"/>
  <c r="F65" i="76" s="1"/>
  <c r="G68" i="82"/>
  <c r="B62" i="96"/>
  <c r="F62" i="96"/>
  <c r="H62" i="96" s="1"/>
  <c r="H61" i="95"/>
  <c r="I61" i="95" s="1"/>
  <c r="D65" i="85"/>
  <c r="E65" i="85" s="1"/>
  <c r="F65" i="85" s="1"/>
  <c r="D66" i="85" s="1"/>
  <c r="I65" i="77"/>
  <c r="I62" i="26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F64" i="78"/>
  <c r="D65" i="78" s="1"/>
  <c r="B64" i="78"/>
  <c r="B71" i="44"/>
  <c r="F71" i="44"/>
  <c r="H71" i="44" s="1"/>
  <c r="G71" i="43"/>
  <c r="B70" i="60"/>
  <c r="G70" i="60"/>
  <c r="H70" i="60"/>
  <c r="I68" i="67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B69" i="67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E69" i="67"/>
  <c r="F69" i="67" s="1"/>
  <c r="B66" i="77"/>
  <c r="F66" i="77"/>
  <c r="H66" i="77" s="1"/>
  <c r="F72" i="19"/>
  <c r="G72" i="19" s="1"/>
  <c r="G73" i="19" s="1"/>
  <c r="B72" i="19"/>
  <c r="E144" i="78"/>
  <c r="F144" i="78" s="1"/>
  <c r="G144" i="78" s="1"/>
  <c r="G152" i="29"/>
  <c r="H152" i="29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J145" i="63"/>
  <c r="J143" i="78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I72" i="72"/>
  <c r="I73" i="72" s="1"/>
  <c r="H73" i="72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70" i="53"/>
  <c r="E70" i="53" s="1"/>
  <c r="D63" i="26"/>
  <c r="E63" i="26" s="1"/>
  <c r="E70" i="73"/>
  <c r="F70" i="73" s="1"/>
  <c r="D66" i="62"/>
  <c r="H149" i="41"/>
  <c r="I149" i="41"/>
  <c r="H62" i="87"/>
  <c r="I65" i="62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I149" i="73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1" i="25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D143" i="25"/>
  <c r="E143" i="25" s="1"/>
  <c r="G142" i="25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E148" i="72" l="1"/>
  <c r="F148" i="72" s="1"/>
  <c r="H142" i="99"/>
  <c r="I142" i="99"/>
  <c r="B143" i="99"/>
  <c r="F143" i="99"/>
  <c r="D69" i="82"/>
  <c r="I69" i="66"/>
  <c r="I71" i="46"/>
  <c r="G71" i="44"/>
  <c r="I71" i="41"/>
  <c r="F72" i="21"/>
  <c r="H72" i="21" s="1"/>
  <c r="D145" i="78"/>
  <c r="I152" i="29"/>
  <c r="J152" i="29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E72" i="46"/>
  <c r="E73" i="46" s="1"/>
  <c r="B72" i="46"/>
  <c r="G72" i="42"/>
  <c r="G73" i="42" s="1"/>
  <c r="I71" i="34"/>
  <c r="F72" i="27"/>
  <c r="G72" i="27" s="1"/>
  <c r="G73" i="27" s="1"/>
  <c r="H68" i="54"/>
  <c r="G72" i="21"/>
  <c r="G73" i="21" s="1"/>
  <c r="H64" i="78"/>
  <c r="I63" i="93"/>
  <c r="I67" i="82"/>
  <c r="I63" i="81"/>
  <c r="H67" i="61"/>
  <c r="D68" i="61"/>
  <c r="B63" i="94"/>
  <c r="F63" i="94"/>
  <c r="D64" i="94" s="1"/>
  <c r="H72" i="27"/>
  <c r="E64" i="91"/>
  <c r="F64" i="91" s="1"/>
  <c r="B64" i="91"/>
  <c r="I71" i="44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I72" i="42"/>
  <c r="I73" i="42" s="1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9" i="82"/>
  <c r="F69" i="82" s="1"/>
  <c r="D70" i="82" s="1"/>
  <c r="B69" i="82"/>
  <c r="E67" i="86"/>
  <c r="F67" i="86" s="1"/>
  <c r="B67" i="86"/>
  <c r="F72" i="43"/>
  <c r="G62" i="96"/>
  <c r="I62" i="96" s="1"/>
  <c r="D63" i="96"/>
  <c r="I68" i="82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D70" i="67"/>
  <c r="G69" i="67"/>
  <c r="H69" i="67"/>
  <c r="E70" i="56"/>
  <c r="F70" i="56" s="1"/>
  <c r="B70" i="56"/>
  <c r="I62" i="87"/>
  <c r="I71" i="21"/>
  <c r="H73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I68" i="54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I72" i="19"/>
  <c r="I73" i="19" s="1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F70" i="53"/>
  <c r="H70" i="53" s="1"/>
  <c r="B70" i="53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G148" i="72"/>
  <c r="D149" i="72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E145" i="78"/>
  <c r="F145" i="78" s="1"/>
  <c r="B145" i="78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D151" i="45"/>
  <c r="B151" i="45" s="1"/>
  <c r="G150" i="45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I142" i="25"/>
  <c r="H142" i="25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B143" i="25"/>
  <c r="F143" i="25"/>
  <c r="H147" i="55"/>
  <c r="I147" i="55"/>
  <c r="B144" i="80"/>
  <c r="F144" i="80"/>
  <c r="I144" i="77"/>
  <c r="H144" i="77"/>
  <c r="F148" i="54"/>
  <c r="B148" i="54"/>
  <c r="D144" i="99" l="1"/>
  <c r="E144" i="99" s="1"/>
  <c r="G143" i="99"/>
  <c r="I64" i="78"/>
  <c r="F72" i="46"/>
  <c r="I72" i="21"/>
  <c r="I73" i="21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H72" i="46"/>
  <c r="G72" i="46"/>
  <c r="G73" i="46" s="1"/>
  <c r="I65" i="90"/>
  <c r="I70" i="55"/>
  <c r="F72" i="34"/>
  <c r="G64" i="91"/>
  <c r="H64" i="91"/>
  <c r="D65" i="91"/>
  <c r="B68" i="61"/>
  <c r="G66" i="85"/>
  <c r="H73" i="27"/>
  <c r="I72" i="27"/>
  <c r="I73" i="27" s="1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G72" i="34"/>
  <c r="G73" i="34" s="1"/>
  <c r="H72" i="34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9" i="67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H64" i="25"/>
  <c r="I70" i="68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I65" i="78" s="1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I63" i="87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G70" i="53"/>
  <c r="I70" i="53" s="1"/>
  <c r="H70" i="20"/>
  <c r="D64" i="26"/>
  <c r="E64" i="26" s="1"/>
  <c r="I64" i="25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J142" i="25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G143" i="25"/>
  <c r="D144" i="25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H143" i="99" l="1"/>
  <c r="I143" i="99"/>
  <c r="F144" i="99"/>
  <c r="B144" i="99"/>
  <c r="I63" i="94"/>
  <c r="H64" i="94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G71" i="73"/>
  <c r="I71" i="73" s="1"/>
  <c r="H70" i="82"/>
  <c r="I66" i="76"/>
  <c r="I67" i="86"/>
  <c r="I64" i="94"/>
  <c r="D69" i="61"/>
  <c r="E69" i="61" s="1"/>
  <c r="F69" i="61" s="1"/>
  <c r="H66" i="80"/>
  <c r="I66" i="80" s="1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I72" i="34"/>
  <c r="I73" i="34" s="1"/>
  <c r="G63" i="96"/>
  <c r="D64" i="96"/>
  <c r="E64" i="96" s="1"/>
  <c r="H63" i="96"/>
  <c r="E68" i="76"/>
  <c r="F68" i="76" s="1"/>
  <c r="G68" i="76" s="1"/>
  <c r="B68" i="76"/>
  <c r="G67" i="85"/>
  <c r="D68" i="85"/>
  <c r="H73" i="58"/>
  <c r="B72" i="39"/>
  <c r="F72" i="39"/>
  <c r="H72" i="39" s="1"/>
  <c r="H73" i="39" s="1"/>
  <c r="G72" i="39"/>
  <c r="G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I67" i="59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H148" i="58"/>
  <c r="I148" i="58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44" i="25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E144" i="25"/>
  <c r="F144" i="25" s="1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43" i="25"/>
  <c r="I143" i="25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D153" i="22" l="1"/>
  <c r="B153" i="22" s="1"/>
  <c r="D145" i="99"/>
  <c r="G144" i="99"/>
  <c r="E145" i="99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I72" i="39"/>
  <c r="I73" i="39" s="1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3" i="25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8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E153" i="22"/>
  <c r="F153" i="22" s="1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H149" i="58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G144" i="25"/>
  <c r="D145" i="25"/>
  <c r="E145" i="25" s="1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B150" i="53" l="1"/>
  <c r="H144" i="99"/>
  <c r="I144" i="99"/>
  <c r="G149" i="46"/>
  <c r="H149" i="46" s="1"/>
  <c r="B145" i="99"/>
  <c r="F145" i="99"/>
  <c r="I68" i="77"/>
  <c r="I65" i="91"/>
  <c r="H68" i="59"/>
  <c r="I68" i="59" s="1"/>
  <c r="E149" i="63"/>
  <c r="F149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I65" i="92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I65" i="83" s="1"/>
  <c r="G69" i="77"/>
  <c r="H67" i="78"/>
  <c r="E72" i="56"/>
  <c r="E73" i="56" s="1"/>
  <c r="B72" i="56"/>
  <c r="H71" i="67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G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D150" i="63"/>
  <c r="G149" i="63"/>
  <c r="G150" i="58"/>
  <c r="D151" i="58"/>
  <c r="E147" i="78"/>
  <c r="F147" i="78" s="1"/>
  <c r="B147" i="78"/>
  <c r="J149" i="74"/>
  <c r="G144" i="84"/>
  <c r="D145" i="84"/>
  <c r="J149" i="58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I149" i="46"/>
  <c r="G153" i="22"/>
  <c r="D154" i="22"/>
  <c r="J153" i="69"/>
  <c r="E145" i="91"/>
  <c r="F145" i="91" s="1"/>
  <c r="B145" i="91"/>
  <c r="D149" i="65"/>
  <c r="B149" i="65" s="1"/>
  <c r="G148" i="65"/>
  <c r="H153" i="32"/>
  <c r="I153" i="32"/>
  <c r="H147" i="68"/>
  <c r="I147" i="6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45" i="25"/>
  <c r="B145" i="25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I144" i="25"/>
  <c r="H144" i="25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B145" i="88" l="1"/>
  <c r="D154" i="20"/>
  <c r="B150" i="59"/>
  <c r="D146" i="99"/>
  <c r="G145" i="9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I66" i="91" s="1"/>
  <c r="D67" i="91"/>
  <c r="G69" i="76"/>
  <c r="I69" i="76" s="1"/>
  <c r="G71" i="65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I66" i="33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I72" i="82"/>
  <c r="I73" i="82" s="1"/>
  <c r="H73" i="82"/>
  <c r="D65" i="13"/>
  <c r="E65" i="13" s="1"/>
  <c r="B69" i="59"/>
  <c r="I66" i="25"/>
  <c r="J147" i="68"/>
  <c r="J152" i="20"/>
  <c r="I71" i="65"/>
  <c r="G64" i="13"/>
  <c r="H68" i="62"/>
  <c r="I68" i="62" s="1"/>
  <c r="F72" i="66"/>
  <c r="J149" i="4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E154" i="22"/>
  <c r="E155" i="22" s="1"/>
  <c r="B154" i="22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D149" i="66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J144" i="25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G145" i="25"/>
  <c r="D146" i="25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J154" i="69" l="1"/>
  <c r="J155" i="69" s="1"/>
  <c r="E146" i="99"/>
  <c r="B146" i="99"/>
  <c r="F146" i="99"/>
  <c r="H145" i="99"/>
  <c r="I145" i="99"/>
  <c r="E154" i="20"/>
  <c r="B154" i="20"/>
  <c r="E69" i="79"/>
  <c r="F69" i="79" s="1"/>
  <c r="H72" i="56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3" i="56"/>
  <c r="I72" i="56"/>
  <c r="I73" i="56" s="1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B149" i="66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B154" i="45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B146" i="25"/>
  <c r="H150" i="54"/>
  <c r="I150" i="54"/>
  <c r="B151" i="55"/>
  <c r="F151" i="55"/>
  <c r="H147" i="76"/>
  <c r="I147" i="76"/>
  <c r="B145" i="13"/>
  <c r="H154" i="34"/>
  <c r="H155" i="34" s="1"/>
  <c r="I154" i="34"/>
  <c r="E146" i="25"/>
  <c r="F146" i="25" s="1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H145" i="25"/>
  <c r="I145" i="25"/>
  <c r="B148" i="77"/>
  <c r="F148" i="77"/>
  <c r="F145" i="33"/>
  <c r="B145" i="33"/>
  <c r="J154" i="24"/>
  <c r="J155" i="24" s="1"/>
  <c r="I155" i="24"/>
  <c r="G146" i="88" l="1"/>
  <c r="E150" i="64"/>
  <c r="F150" i="64" s="1"/>
  <c r="G150" i="64" s="1"/>
  <c r="D147" i="99"/>
  <c r="E147" i="99" s="1"/>
  <c r="G146" i="99"/>
  <c r="E155" i="20"/>
  <c r="F154" i="20"/>
  <c r="G154" i="20" s="1"/>
  <c r="H69" i="79"/>
  <c r="D70" i="79"/>
  <c r="E70" i="79" s="1"/>
  <c r="G69" i="79"/>
  <c r="I69" i="79" s="1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D151" i="64"/>
  <c r="I154" i="22"/>
  <c r="J154" i="22" s="1"/>
  <c r="J155" i="22" s="1"/>
  <c r="I65" i="96"/>
  <c r="G67" i="91"/>
  <c r="H67" i="91"/>
  <c r="I67" i="91" s="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7" i="94" s="1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B70" i="79"/>
  <c r="I71" i="57"/>
  <c r="G72" i="57"/>
  <c r="G73" i="57" s="1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H146" i="88"/>
  <c r="I146" i="88"/>
  <c r="E147" i="85"/>
  <c r="F147" i="85" s="1"/>
  <c r="B147" i="85"/>
  <c r="E152" i="46"/>
  <c r="F152" i="46" s="1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6" i="25"/>
  <c r="D147" i="25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J145" i="25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I155" i="22" l="1"/>
  <c r="H146" i="99"/>
  <c r="I146" i="99"/>
  <c r="H154" i="20"/>
  <c r="H155" i="20" s="1"/>
  <c r="I154" i="20"/>
  <c r="B147" i="99"/>
  <c r="F147" i="99"/>
  <c r="F70" i="79"/>
  <c r="D71" i="79" s="1"/>
  <c r="H72" i="45"/>
  <c r="D147" i="98"/>
  <c r="G146" i="98"/>
  <c r="D147" i="97"/>
  <c r="G146" i="97"/>
  <c r="E150" i="68"/>
  <c r="F150" i="68" s="1"/>
  <c r="B150" i="68"/>
  <c r="H149" i="68"/>
  <c r="I149" i="68"/>
  <c r="B151" i="64"/>
  <c r="E151" i="64"/>
  <c r="F151" i="64" s="1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I70" i="90" s="1"/>
  <c r="E72" i="78"/>
  <c r="E73" i="78" s="1"/>
  <c r="H66" i="96"/>
  <c r="D67" i="96"/>
  <c r="E67" i="96" s="1"/>
  <c r="G66" i="96"/>
  <c r="I67" i="92"/>
  <c r="E71" i="76"/>
  <c r="F71" i="76" s="1"/>
  <c r="B71" i="76"/>
  <c r="I72" i="57"/>
  <c r="I73" i="57" s="1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E71" i="79"/>
  <c r="F71" i="79" s="1"/>
  <c r="B71" i="79"/>
  <c r="I72" i="64"/>
  <c r="I73" i="64" s="1"/>
  <c r="H73" i="64"/>
  <c r="H68" i="89"/>
  <c r="I71" i="77"/>
  <c r="B71" i="78"/>
  <c r="G71" i="78"/>
  <c r="H71" i="78"/>
  <c r="F72" i="77"/>
  <c r="B68" i="83"/>
  <c r="I72" i="45"/>
  <c r="I73" i="45" s="1"/>
  <c r="H73" i="45"/>
  <c r="H70" i="79"/>
  <c r="B72" i="78"/>
  <c r="G68" i="89"/>
  <c r="I67" i="83"/>
  <c r="G70" i="79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D153" i="46"/>
  <c r="B153" i="46" s="1"/>
  <c r="G152" i="46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47" i="25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H146" i="25"/>
  <c r="I146" i="2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E147" i="25"/>
  <c r="F147" i="25" s="1"/>
  <c r="I147" i="83"/>
  <c r="H147" i="83"/>
  <c r="I145" i="13"/>
  <c r="H145" i="13"/>
  <c r="H154" i="73" l="1"/>
  <c r="H155" i="73" s="1"/>
  <c r="J154" i="20"/>
  <c r="J155" i="20" s="1"/>
  <c r="I155" i="20"/>
  <c r="D148" i="99"/>
  <c r="G147" i="99"/>
  <c r="F72" i="80"/>
  <c r="H72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G68" i="94"/>
  <c r="I68" i="94"/>
  <c r="G70" i="93"/>
  <c r="I70" i="93" s="1"/>
  <c r="E70" i="91"/>
  <c r="F70" i="91" s="1"/>
  <c r="G70" i="91" s="1"/>
  <c r="B70" i="91"/>
  <c r="B69" i="91"/>
  <c r="H69" i="91"/>
  <c r="G69" i="91"/>
  <c r="I71" i="80"/>
  <c r="G72" i="80"/>
  <c r="G73" i="80" s="1"/>
  <c r="H73" i="80"/>
  <c r="H68" i="33"/>
  <c r="F72" i="61"/>
  <c r="G66" i="13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I70" i="7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J154" i="73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I68" i="33"/>
  <c r="H154" i="41"/>
  <c r="H155" i="41" s="1"/>
  <c r="I154" i="41"/>
  <c r="I66" i="13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J155" i="73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G147" i="25"/>
  <c r="D148" i="25"/>
  <c r="E148" i="25" s="1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J146" i="25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H147" i="99" l="1"/>
  <c r="I147" i="99"/>
  <c r="B148" i="99"/>
  <c r="B150" i="78"/>
  <c r="E148" i="99"/>
  <c r="F148" i="99" s="1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I72" i="80"/>
  <c r="I73" i="80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G149" i="81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H147" i="25"/>
  <c r="I147" i="2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F148" i="25"/>
  <c r="B148" i="25"/>
  <c r="B150" i="77"/>
  <c r="F150" i="77"/>
  <c r="D149" i="99" l="1"/>
  <c r="G148" i="99"/>
  <c r="E149" i="99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47" i="25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H149" i="81"/>
  <c r="I149" i="81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G148" i="25"/>
  <c r="D149" i="25"/>
  <c r="E149" i="25" s="1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F154" i="62" l="1"/>
  <c r="G154" i="62" s="1"/>
  <c r="I148" i="99"/>
  <c r="H148" i="99"/>
  <c r="B149" i="99"/>
  <c r="F149" i="99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H72" i="90"/>
  <c r="F72" i="84"/>
  <c r="I154" i="56"/>
  <c r="I155" i="56" s="1"/>
  <c r="I69" i="95"/>
  <c r="I72" i="93"/>
  <c r="I73" i="93" s="1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I154" i="62"/>
  <c r="H154" i="62"/>
  <c r="E154" i="59"/>
  <c r="E155" i="59" s="1"/>
  <c r="B154" i="59"/>
  <c r="J153" i="57"/>
  <c r="J150" i="67"/>
  <c r="B151" i="75"/>
  <c r="B148" i="13"/>
  <c r="H147" i="33"/>
  <c r="I147" i="33"/>
  <c r="I149" i="83"/>
  <c r="H149" i="83"/>
  <c r="H148" i="25"/>
  <c r="I148" i="25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B149" i="25"/>
  <c r="F149" i="25"/>
  <c r="I150" i="76"/>
  <c r="H150" i="76"/>
  <c r="D150" i="99" l="1"/>
  <c r="E150" i="99" s="1"/>
  <c r="G149" i="99"/>
  <c r="E149" i="97"/>
  <c r="F149" i="97" s="1"/>
  <c r="D150" i="97" s="1"/>
  <c r="E149" i="84"/>
  <c r="F149" i="84" s="1"/>
  <c r="D150" i="84" s="1"/>
  <c r="E149" i="86"/>
  <c r="F149" i="86" s="1"/>
  <c r="G149" i="86" s="1"/>
  <c r="H155" i="62"/>
  <c r="J154" i="56"/>
  <c r="J155" i="56" s="1"/>
  <c r="J152" i="64"/>
  <c r="E149" i="98"/>
  <c r="F149" i="98" s="1"/>
  <c r="B149" i="98"/>
  <c r="G149" i="97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I72" i="90"/>
  <c r="I73" i="90" s="1"/>
  <c r="H73" i="90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E150" i="84"/>
  <c r="F150" i="84" s="1"/>
  <c r="B150" i="84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I149" i="86"/>
  <c r="H149" i="8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J155" i="62" s="1"/>
  <c r="I155" i="62"/>
  <c r="J153" i="59"/>
  <c r="J148" i="25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D150" i="25"/>
  <c r="E150" i="25" s="1"/>
  <c r="G149" i="25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D150" i="86" l="1"/>
  <c r="H149" i="99"/>
  <c r="I149" i="99"/>
  <c r="F150" i="99"/>
  <c r="B150" i="99"/>
  <c r="G149" i="84"/>
  <c r="I149" i="84" s="1"/>
  <c r="I149" i="97"/>
  <c r="H149" i="97"/>
  <c r="G149" i="98"/>
  <c r="D150" i="98"/>
  <c r="E150" i="97"/>
  <c r="F150" i="97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H69" i="13"/>
  <c r="F69" i="13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G150" i="84"/>
  <c r="D151" i="84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49" i="25"/>
  <c r="H149" i="25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0" i="25"/>
  <c r="F150" i="25"/>
  <c r="B151" i="80"/>
  <c r="F151" i="80"/>
  <c r="J154" i="55"/>
  <c r="J155" i="55" s="1"/>
  <c r="I155" i="55"/>
  <c r="B149" i="33"/>
  <c r="F149" i="33"/>
  <c r="B149" i="13"/>
  <c r="F149" i="13"/>
  <c r="J152" i="68" l="1"/>
  <c r="B150" i="86"/>
  <c r="E150" i="86"/>
  <c r="F150" i="86" s="1"/>
  <c r="D151" i="99"/>
  <c r="E151" i="99" s="1"/>
  <c r="G150" i="99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J149" i="25"/>
  <c r="G152" i="76"/>
  <c r="D153" i="76"/>
  <c r="E153" i="76" s="1"/>
  <c r="I149" i="87"/>
  <c r="H149" i="87"/>
  <c r="B151" i="94"/>
  <c r="H152" i="67"/>
  <c r="I152" i="67"/>
  <c r="G152" i="75"/>
  <c r="D153" i="75"/>
  <c r="G150" i="25"/>
  <c r="D151" i="2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D151" i="86" l="1"/>
  <c r="G150" i="86"/>
  <c r="H150" i="99"/>
  <c r="I150" i="99"/>
  <c r="B151" i="99"/>
  <c r="F151" i="99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G71" i="87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B151" i="25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E151" i="25"/>
  <c r="F151" i="25" s="1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I150" i="25"/>
  <c r="H150" i="25"/>
  <c r="J152" i="67"/>
  <c r="B153" i="76"/>
  <c r="F153" i="76"/>
  <c r="B152" i="80"/>
  <c r="F152" i="80"/>
  <c r="F152" i="83"/>
  <c r="B152" i="83"/>
  <c r="I150" i="86" l="1"/>
  <c r="H150" i="86"/>
  <c r="B151" i="86"/>
  <c r="E151" i="86"/>
  <c r="F151" i="86" s="1"/>
  <c r="D152" i="99"/>
  <c r="G151" i="99"/>
  <c r="E152" i="99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G152" i="26"/>
  <c r="D153" i="26"/>
  <c r="J151" i="26"/>
  <c r="J150" i="25"/>
  <c r="I72" i="25"/>
  <c r="I73" i="25" s="1"/>
  <c r="H73" i="25"/>
  <c r="I72" i="33"/>
  <c r="I73" i="33" s="1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I71" i="87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G151" i="25"/>
  <c r="D152" i="25"/>
  <c r="E152" i="25" s="1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G151" i="86" l="1"/>
  <c r="D152" i="86"/>
  <c r="B152" i="86" s="1"/>
  <c r="I151" i="99"/>
  <c r="H151" i="99"/>
  <c r="F152" i="99"/>
  <c r="B152" i="99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H151" i="25"/>
  <c r="I151" i="25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B152" i="25"/>
  <c r="F152" i="25"/>
  <c r="E151" i="33"/>
  <c r="F151" i="33" s="1"/>
  <c r="E152" i="86" l="1"/>
  <c r="F152" i="86" s="1"/>
  <c r="G152" i="86" s="1"/>
  <c r="D153" i="86"/>
  <c r="I151" i="86"/>
  <c r="H151" i="86"/>
  <c r="D153" i="99"/>
  <c r="G152" i="99"/>
  <c r="E153" i="99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I71" i="13" s="1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J151" i="2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G152" i="25"/>
  <c r="D153" i="25"/>
  <c r="E153" i="25" s="1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E153" i="86" l="1"/>
  <c r="B153" i="86"/>
  <c r="F153" i="86"/>
  <c r="H152" i="86"/>
  <c r="I152" i="86"/>
  <c r="H152" i="99"/>
  <c r="I152" i="99"/>
  <c r="F153" i="99"/>
  <c r="B153" i="99"/>
  <c r="G153" i="88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H153" i="88"/>
  <c r="I153" i="88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2" i="25"/>
  <c r="I152" i="25"/>
  <c r="H153" i="83"/>
  <c r="I153" i="83"/>
  <c r="G153" i="94"/>
  <c r="D154" i="94"/>
  <c r="E154" i="94" s="1"/>
  <c r="E155" i="94" s="1"/>
  <c r="G153" i="82"/>
  <c r="D154" i="82"/>
  <c r="E154" i="82" s="1"/>
  <c r="E155" i="82" s="1"/>
  <c r="B153" i="25"/>
  <c r="F153" i="25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3" i="86" l="1"/>
  <c r="D154" i="86"/>
  <c r="E154" i="86" s="1"/>
  <c r="E155" i="86" s="1"/>
  <c r="D154" i="99"/>
  <c r="E154" i="99" s="1"/>
  <c r="E155" i="99" s="1"/>
  <c r="G153" i="99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I72" i="13"/>
  <c r="I73" i="13" s="1"/>
  <c r="H73" i="13"/>
  <c r="F154" i="88"/>
  <c r="G154" i="88" s="1"/>
  <c r="H154" i="88" s="1"/>
  <c r="H155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90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G153" i="25"/>
  <c r="D154" i="25"/>
  <c r="E154" i="25" s="1"/>
  <c r="E155" i="25" s="1"/>
  <c r="I153" i="82"/>
  <c r="H153" i="82"/>
  <c r="B154" i="94"/>
  <c r="F154" i="94"/>
  <c r="G154" i="94" s="1"/>
  <c r="J152" i="25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B154" i="86" l="1"/>
  <c r="F154" i="86"/>
  <c r="G154" i="86" s="1"/>
  <c r="H153" i="86"/>
  <c r="I153" i="86"/>
  <c r="H153" i="99"/>
  <c r="I153" i="99"/>
  <c r="F154" i="99"/>
  <c r="G154" i="99" s="1"/>
  <c r="B154" i="99"/>
  <c r="G153" i="98"/>
  <c r="D154" i="98"/>
  <c r="E154" i="97"/>
  <c r="E155" i="97" s="1"/>
  <c r="F154" i="97"/>
  <c r="G154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F154" i="25"/>
  <c r="G154" i="25" s="1"/>
  <c r="B154" i="25"/>
  <c r="B153" i="33"/>
  <c r="B153" i="13"/>
  <c r="F153" i="13"/>
  <c r="B154" i="93"/>
  <c r="F154" i="93"/>
  <c r="G154" i="93" s="1"/>
  <c r="I153" i="25"/>
  <c r="H153" i="25"/>
  <c r="H154" i="82"/>
  <c r="H155" i="82" s="1"/>
  <c r="I154" i="82"/>
  <c r="I155" i="82" s="1"/>
  <c r="D154" i="87"/>
  <c r="G153" i="87"/>
  <c r="I152" i="13"/>
  <c r="H152" i="13"/>
  <c r="E153" i="33"/>
  <c r="F153" i="33" s="1"/>
  <c r="H154" i="86" l="1"/>
  <c r="H155" i="86" s="1"/>
  <c r="I154" i="86"/>
  <c r="I155" i="86" s="1"/>
  <c r="H154" i="99"/>
  <c r="H155" i="99" s="1"/>
  <c r="I154" i="99"/>
  <c r="I155" i="99" s="1"/>
  <c r="I154" i="97"/>
  <c r="I155" i="97" s="1"/>
  <c r="H154" i="97"/>
  <c r="H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J153" i="25"/>
  <c r="D154" i="33"/>
  <c r="E154" i="33" s="1"/>
  <c r="E155" i="33" s="1"/>
  <c r="G153" i="33"/>
  <c r="I154" i="25"/>
  <c r="H154" i="25"/>
  <c r="H155" i="25" s="1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F154" i="98" l="1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H154" i="98" l="1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L18" i="36" s="1"/>
  <c r="K34" i="36"/>
  <c r="L34" i="36" s="1"/>
  <c r="K36" i="36"/>
  <c r="L36" i="36" s="1"/>
  <c r="K49" i="36"/>
  <c r="L49" i="36" s="1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4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3" i="36"/>
  <c r="V59" i="36"/>
  <c r="V40" i="36"/>
  <c r="V56" i="36"/>
  <c r="V84" i="36"/>
  <c r="V91" i="36"/>
  <c r="V89" i="36"/>
  <c r="V32" i="36"/>
  <c r="V39" i="36"/>
  <c r="V71" i="36"/>
  <c r="V90" i="36"/>
  <c r="V93" i="36" l="1"/>
  <c r="Q26" i="36" l="1"/>
  <c r="R26" i="36" s="1"/>
  <c r="T26" i="36" s="1"/>
  <c r="Q68" i="36"/>
  <c r="R68" i="36" s="1"/>
  <c r="T68" i="36" s="1"/>
  <c r="Q76" i="36"/>
  <c r="R76" i="36" s="1"/>
  <c r="T76" i="36" s="1"/>
  <c r="Q82" i="36"/>
  <c r="R82" i="36" s="1"/>
  <c r="T82" i="36" s="1"/>
  <c r="Q31" i="36"/>
  <c r="R31" i="36" s="1"/>
  <c r="T31" i="36" s="1"/>
  <c r="Q72" i="36"/>
  <c r="R72" i="36" s="1"/>
  <c r="T72" i="36" s="1"/>
  <c r="Q40" i="36"/>
  <c r="R40" i="36" s="1"/>
  <c r="T40" i="36" s="1"/>
  <c r="Q47" i="36"/>
  <c r="R47" i="36" s="1"/>
  <c r="T47" i="36" s="1"/>
  <c r="Q28" i="36"/>
  <c r="R28" i="36" s="1"/>
  <c r="T28" i="36" s="1"/>
  <c r="Q71" i="36"/>
  <c r="R71" i="36" s="1"/>
  <c r="T71" i="36" s="1"/>
  <c r="Q57" i="36"/>
  <c r="R57" i="36" s="1"/>
  <c r="T57" i="36" s="1"/>
  <c r="Q53" i="36"/>
  <c r="R53" i="36" s="1"/>
  <c r="T53" i="36" s="1"/>
  <c r="Q66" i="36"/>
  <c r="R66" i="36" s="1"/>
  <c r="T66" i="36" s="1"/>
  <c r="Q59" i="36"/>
  <c r="R59" i="36" s="1"/>
  <c r="T59" i="36" s="1"/>
  <c r="Q38" i="36"/>
  <c r="R38" i="36" s="1"/>
  <c r="T38" i="36" s="1"/>
  <c r="Q37" i="36"/>
  <c r="R37" i="36" s="1"/>
  <c r="T37" i="36" s="1"/>
  <c r="Q51" i="36"/>
  <c r="R51" i="36" s="1"/>
  <c r="T51" i="36" s="1"/>
  <c r="Q46" i="36"/>
  <c r="R46" i="36" s="1"/>
  <c r="T46" i="36" s="1"/>
  <c r="Q41" i="36"/>
  <c r="R41" i="36" s="1"/>
  <c r="T41" i="36" s="1"/>
  <c r="Q83" i="36"/>
  <c r="R83" i="36" s="1"/>
  <c r="T83" i="36" s="1"/>
  <c r="Q91" i="36"/>
  <c r="R91" i="36" s="1"/>
  <c r="T91" i="36" s="1"/>
  <c r="Q78" i="36"/>
  <c r="R78" i="36" s="1"/>
  <c r="T78" i="36" s="1"/>
  <c r="Q55" i="36"/>
  <c r="R55" i="36" s="1"/>
  <c r="T55" i="36" s="1"/>
  <c r="Q39" i="36"/>
  <c r="R39" i="36" s="1"/>
  <c r="T39" i="36" s="1"/>
  <c r="Q62" i="36"/>
  <c r="R62" i="36" s="1"/>
  <c r="T62" i="36" s="1"/>
  <c r="Q65" i="36"/>
  <c r="R65" i="36" s="1"/>
  <c r="T65" i="36" s="1"/>
  <c r="Q70" i="36"/>
  <c r="R70" i="36" s="1"/>
  <c r="T70" i="36" s="1"/>
  <c r="Q81" i="36"/>
  <c r="R81" i="36" s="1"/>
  <c r="T81" i="36" s="1"/>
  <c r="Q22" i="36"/>
  <c r="R22" i="36" s="1"/>
  <c r="T22" i="36" s="1"/>
  <c r="Q35" i="36"/>
  <c r="R35" i="36" s="1"/>
  <c r="T35" i="36" s="1"/>
  <c r="Q30" i="36"/>
  <c r="R30" i="36" s="1"/>
  <c r="T30" i="36" s="1"/>
  <c r="Q33" i="36"/>
  <c r="R33" i="36" s="1"/>
  <c r="T33" i="36" s="1"/>
  <c r="Q69" i="36"/>
  <c r="R69" i="36" s="1"/>
  <c r="T69" i="36" s="1"/>
  <c r="Q42" i="36"/>
  <c r="R42" i="36" s="1"/>
  <c r="T42" i="36" s="1"/>
  <c r="Q90" i="36"/>
  <c r="R90" i="36" s="1"/>
  <c r="T90" i="36" s="1"/>
  <c r="Q64" i="36"/>
  <c r="R64" i="36" s="1"/>
  <c r="T64" i="36" s="1"/>
  <c r="Q34" i="36"/>
  <c r="R34" i="36" s="1"/>
  <c r="T34" i="36" s="1"/>
  <c r="Q80" i="36"/>
  <c r="R80" i="36" s="1"/>
  <c r="T80" i="36" s="1"/>
  <c r="Q60" i="36"/>
  <c r="R60" i="36" s="1"/>
  <c r="T60" i="36" s="1"/>
  <c r="Q49" i="36"/>
  <c r="R49" i="36" s="1"/>
  <c r="T49" i="36" s="1"/>
  <c r="Q43" i="36"/>
  <c r="R43" i="36" s="1"/>
  <c r="T43" i="36" s="1"/>
  <c r="Q19" i="36"/>
  <c r="R19" i="36" s="1"/>
  <c r="T19" i="36" s="1"/>
  <c r="Q20" i="36"/>
  <c r="R20" i="36" s="1"/>
  <c r="T20" i="36" s="1"/>
  <c r="Q18" i="36"/>
  <c r="R18" i="36" s="1"/>
  <c r="Q23" i="36"/>
  <c r="R23" i="36" s="1"/>
  <c r="T23" i="36" s="1"/>
  <c r="Q75" i="36"/>
  <c r="R75" i="36" s="1"/>
  <c r="T75" i="36" s="1"/>
  <c r="Q67" i="36"/>
  <c r="R67" i="36" s="1"/>
  <c r="T67" i="36" s="1"/>
  <c r="Q87" i="36"/>
  <c r="R87" i="36" s="1"/>
  <c r="T87" i="36" s="1"/>
  <c r="Q52" i="36"/>
  <c r="R52" i="36" s="1"/>
  <c r="T52" i="36" s="1"/>
  <c r="Q21" i="36"/>
  <c r="R21" i="36" s="1"/>
  <c r="T21" i="36" s="1"/>
  <c r="Q89" i="36"/>
  <c r="R89" i="36" s="1"/>
  <c r="T89" i="36" s="1"/>
  <c r="Q25" i="36"/>
  <c r="R25" i="36" s="1"/>
  <c r="T25" i="36" s="1"/>
  <c r="Q58" i="36"/>
  <c r="R58" i="36" s="1"/>
  <c r="T58" i="36" s="1"/>
  <c r="Q32" i="36"/>
  <c r="R32" i="36" s="1"/>
  <c r="T32" i="36" s="1"/>
  <c r="Q61" i="36"/>
  <c r="R61" i="36" s="1"/>
  <c r="T61" i="36" s="1"/>
  <c r="Q88" i="36"/>
  <c r="R88" i="36" s="1"/>
  <c r="T88" i="36" s="1"/>
  <c r="Q63" i="36"/>
  <c r="R63" i="36" s="1"/>
  <c r="T63" i="36" s="1"/>
  <c r="Q73" i="36"/>
  <c r="R73" i="36" s="1"/>
  <c r="T73" i="36" s="1"/>
  <c r="Q84" i="36"/>
  <c r="R84" i="36" s="1"/>
  <c r="T84" i="36" s="1"/>
  <c r="Q86" i="36"/>
  <c r="R86" i="36" s="1"/>
  <c r="T86" i="36" s="1"/>
  <c r="Q50" i="36"/>
  <c r="R50" i="36" s="1"/>
  <c r="T50" i="36" s="1"/>
  <c r="Q79" i="36"/>
  <c r="R79" i="36" s="1"/>
  <c r="T79" i="36" s="1"/>
  <c r="Q74" i="36"/>
  <c r="R74" i="36" s="1"/>
  <c r="T74" i="36" s="1"/>
  <c r="Q56" i="36"/>
  <c r="R56" i="36" s="1"/>
  <c r="T56" i="36" s="1"/>
  <c r="Q48" i="36"/>
  <c r="R48" i="36" s="1"/>
  <c r="T48" i="36" s="1"/>
  <c r="Q45" i="36"/>
  <c r="R45" i="36" s="1"/>
  <c r="T45" i="36" s="1"/>
  <c r="Q44" i="36"/>
  <c r="R44" i="36" s="1"/>
  <c r="T44" i="36" s="1"/>
  <c r="Q85" i="36"/>
  <c r="R85" i="36" s="1"/>
  <c r="T85" i="36" s="1"/>
  <c r="Q77" i="36"/>
  <c r="R77" i="36" s="1"/>
  <c r="T77" i="36" s="1"/>
  <c r="Q27" i="36"/>
  <c r="R27" i="36" s="1"/>
  <c r="T27" i="36" s="1"/>
  <c r="Q29" i="36"/>
  <c r="R29" i="36" s="1"/>
  <c r="T29" i="36" s="1"/>
  <c r="Q54" i="36"/>
  <c r="R54" i="36" s="1"/>
  <c r="T54" i="36" s="1"/>
  <c r="Q24" i="36"/>
  <c r="R24" i="36" s="1"/>
  <c r="T24" i="36" s="1"/>
  <c r="Q36" i="36"/>
  <c r="R36" i="36" s="1"/>
  <c r="T36" i="36" s="1"/>
  <c r="R93" i="36" l="1"/>
  <c r="T18" i="36"/>
  <c r="T93" i="36" s="1"/>
  <c r="Q94" i="36"/>
</calcChain>
</file>

<file path=xl/comments1.xml><?xml version="1.0" encoding="utf-8"?>
<comments xmlns="http://schemas.openxmlformats.org/spreadsheetml/2006/main">
  <authors>
    <author>R.Pennybaker</author>
    <author>AEP</author>
    <author>Jim Martin</author>
    <author>rlp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L19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<sst xmlns="http://schemas.openxmlformats.org/spreadsheetml/2006/main" count="9179" uniqueCount="474">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</sst>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170" fontId="54" fillId="0" borderId="4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1 2" xfId="204"/>
    <cellStyle name="Comma 102" xfId="205"/>
    <cellStyle name="Comma 102 2" xfId="206"/>
    <cellStyle name="Comma 103" xfId="207"/>
    <cellStyle name="Comma 103 2" xfId="208"/>
    <cellStyle name="Comma 104" xfId="209"/>
    <cellStyle name="Comma 104 2" xfId="210"/>
    <cellStyle name="Comma 105" xfId="211"/>
    <cellStyle name="Comma 105 2" xfId="212"/>
    <cellStyle name="Comma 106" xfId="213"/>
    <cellStyle name="Comma 106 2" xfId="214"/>
    <cellStyle name="Comma 107" xfId="215"/>
    <cellStyle name="Comma 107 2" xfId="216"/>
    <cellStyle name="Comma 108" xfId="217"/>
    <cellStyle name="Comma 108 2" xfId="218"/>
    <cellStyle name="Comma 109" xfId="219"/>
    <cellStyle name="Comma 11" xfId="220"/>
    <cellStyle name="Comma 110" xfId="221"/>
    <cellStyle name="Comma 111" xfId="222"/>
    <cellStyle name="Comma 112" xfId="223"/>
    <cellStyle name="Comma 112 2" xfId="224"/>
    <cellStyle name="Comma 113" xfId="225"/>
    <cellStyle name="Comma 113 2" xfId="226"/>
    <cellStyle name="Comma 114" xfId="227"/>
    <cellStyle name="Comma 114 2" xfId="228"/>
    <cellStyle name="Comma 115" xfId="229"/>
    <cellStyle name="Comma 115 2" xfId="230"/>
    <cellStyle name="Comma 116" xfId="231"/>
    <cellStyle name="Comma 116 2" xfId="232"/>
    <cellStyle name="Comma 117" xfId="233"/>
    <cellStyle name="Comma 117 2" xfId="234"/>
    <cellStyle name="Comma 118" xfId="235"/>
    <cellStyle name="Comma 118 2" xfId="236"/>
    <cellStyle name="Comma 119" xfId="237"/>
    <cellStyle name="Comma 119 2" xfId="238"/>
    <cellStyle name="Comma 12" xfId="239"/>
    <cellStyle name="Comma 12 2" xfId="240"/>
    <cellStyle name="Comma 12 2 2" xfId="241"/>
    <cellStyle name="Comma 12 2 3" xfId="242"/>
    <cellStyle name="Comma 120" xfId="243"/>
    <cellStyle name="Comma 120 2" xfId="244"/>
    <cellStyle name="Comma 121" xfId="245"/>
    <cellStyle name="Comma 121 2" xfId="246"/>
    <cellStyle name="Comma 122" xfId="247"/>
    <cellStyle name="Comma 122 2" xfId="248"/>
    <cellStyle name="Comma 123" xfId="249"/>
    <cellStyle name="Comma 123 2" xfId="250"/>
    <cellStyle name="Comma 124" xfId="251"/>
    <cellStyle name="Comma 124 2" xfId="252"/>
    <cellStyle name="Comma 125" xfId="253"/>
    <cellStyle name="Comma 125 2" xfId="254"/>
    <cellStyle name="Comma 126" xfId="255"/>
    <cellStyle name="Comma 126 2" xfId="256"/>
    <cellStyle name="Comma 127" xfId="257"/>
    <cellStyle name="Comma 127 2" xfId="258"/>
    <cellStyle name="Comma 128" xfId="259"/>
    <cellStyle name="Comma 128 2" xfId="260"/>
    <cellStyle name="Comma 129" xfId="261"/>
    <cellStyle name="Comma 129 2" xfId="262"/>
    <cellStyle name="Comma 13" xfId="263"/>
    <cellStyle name="Comma 130" xfId="264"/>
    <cellStyle name="Comma 130 2" xfId="265"/>
    <cellStyle name="Comma 131" xfId="266"/>
    <cellStyle name="Comma 132" xfId="267"/>
    <cellStyle name="Comma 133" xfId="268"/>
    <cellStyle name="Comma 134" xfId="269"/>
    <cellStyle name="Comma 135" xfId="270"/>
    <cellStyle name="Comma 136" xfId="271"/>
    <cellStyle name="Comma 137" xfId="272"/>
    <cellStyle name="Comma 138" xfId="273"/>
    <cellStyle name="Comma 139" xfId="274"/>
    <cellStyle name="Comma 14" xfId="275"/>
    <cellStyle name="Comma 140" xfId="276"/>
    <cellStyle name="Comma 141" xfId="277"/>
    <cellStyle name="Comma 142" xfId="278"/>
    <cellStyle name="Comma 143" xfId="279"/>
    <cellStyle name="Comma 15" xfId="280"/>
    <cellStyle name="Comma 16" xfId="281"/>
    <cellStyle name="Comma 17" xfId="282"/>
    <cellStyle name="Comma 18" xfId="283"/>
    <cellStyle name="Comma 19" xfId="284"/>
    <cellStyle name="Comma 2" xfId="285"/>
    <cellStyle name="Comma 2 2" xfId="286"/>
    <cellStyle name="Comma 2 2 2" xfId="287"/>
    <cellStyle name="Comma 2 3" xfId="288"/>
    <cellStyle name="Comma 2 3 2" xfId="289"/>
    <cellStyle name="Comma 2 3 3" xfId="290"/>
    <cellStyle name="Comma 2 3 4" xfId="291"/>
    <cellStyle name="Comma 2 4" xfId="292"/>
    <cellStyle name="Comma 20" xfId="293"/>
    <cellStyle name="Comma 21" xfId="294"/>
    <cellStyle name="Comma 22" xfId="295"/>
    <cellStyle name="Comma 23" xfId="296"/>
    <cellStyle name="Comma 24" xfId="297"/>
    <cellStyle name="Comma 25" xfId="298"/>
    <cellStyle name="Comma 25 2" xfId="299"/>
    <cellStyle name="Comma 26" xfId="300"/>
    <cellStyle name="Comma 26 2" xfId="301"/>
    <cellStyle name="Comma 27" xfId="302"/>
    <cellStyle name="Comma 27 2" xfId="303"/>
    <cellStyle name="Comma 28" xfId="304"/>
    <cellStyle name="Comma 28 2" xfId="305"/>
    <cellStyle name="Comma 29" xfId="306"/>
    <cellStyle name="Comma 29 2" xfId="307"/>
    <cellStyle name="Comma 3" xfId="308"/>
    <cellStyle name="Comma 3 10" xfId="309"/>
    <cellStyle name="Comma 3 10 2" xfId="310"/>
    <cellStyle name="Comma 3 10 3" xfId="311"/>
    <cellStyle name="Comma 3 11" xfId="312"/>
    <cellStyle name="Comma 3 11 2" xfId="313"/>
    <cellStyle name="Comma 3 12" xfId="314"/>
    <cellStyle name="Comma 3 12 2" xfId="315"/>
    <cellStyle name="Comma 3 13" xfId="316"/>
    <cellStyle name="Comma 3 13 2" xfId="317"/>
    <cellStyle name="Comma 3 14" xfId="318"/>
    <cellStyle name="Comma 3 15" xfId="319"/>
    <cellStyle name="Comma 3 2" xfId="320"/>
    <cellStyle name="Comma 3 2 2" xfId="321"/>
    <cellStyle name="Comma 3 3" xfId="322"/>
    <cellStyle name="Comma 3 3 2" xfId="323"/>
    <cellStyle name="Comma 3 3 2 2" xfId="324"/>
    <cellStyle name="Comma 3 3 2 3" xfId="325"/>
    <cellStyle name="Comma 3 3 3" xfId="326"/>
    <cellStyle name="Comma 3 3 3 2" xfId="327"/>
    <cellStyle name="Comma 3 3 3 2 2" xfId="328"/>
    <cellStyle name="Comma 3 3 3 2 3" xfId="329"/>
    <cellStyle name="Comma 3 3 3 2 4" xfId="330"/>
    <cellStyle name="Comma 3 3 3 2 5" xfId="331"/>
    <cellStyle name="Comma 3 3 3 3" xfId="332"/>
    <cellStyle name="Comma 3 3 4" xfId="333"/>
    <cellStyle name="Comma 3 3 5" xfId="334"/>
    <cellStyle name="Comma 3 3 5 2" xfId="335"/>
    <cellStyle name="Comma 3 3 5 3" xfId="336"/>
    <cellStyle name="Comma 3 3 5 4" xfId="337"/>
    <cellStyle name="Comma 3 3 5 5" xfId="338"/>
    <cellStyle name="Comma 3 3 6" xfId="339"/>
    <cellStyle name="Comma 3 4" xfId="340"/>
    <cellStyle name="Comma 3 4 2" xfId="341"/>
    <cellStyle name="Comma 3 4 3" xfId="342"/>
    <cellStyle name="Comma 3 4 4" xfId="343"/>
    <cellStyle name="Comma 3 4 4 2" xfId="344"/>
    <cellStyle name="Comma 3 4 4 3" xfId="345"/>
    <cellStyle name="Comma 3 4 4 4" xfId="346"/>
    <cellStyle name="Comma 3 4 4 5" xfId="347"/>
    <cellStyle name="Comma 3 4 5" xfId="348"/>
    <cellStyle name="Comma 3 5" xfId="349"/>
    <cellStyle name="Comma 3 5 2" xfId="350"/>
    <cellStyle name="Comma 3 5 3" xfId="351"/>
    <cellStyle name="Comma 3 5 3 2" xfId="352"/>
    <cellStyle name="Comma 3 5 3 3" xfId="353"/>
    <cellStyle name="Comma 3 6" xfId="354"/>
    <cellStyle name="Comma 3 6 2" xfId="355"/>
    <cellStyle name="Comma 3 6 3" xfId="356"/>
    <cellStyle name="Comma 3 6 4" xfId="357"/>
    <cellStyle name="Comma 3 7" xfId="358"/>
    <cellStyle name="Comma 3 7 2" xfId="359"/>
    <cellStyle name="Comma 3 7 3" xfId="360"/>
    <cellStyle name="Comma 3 7 4" xfId="361"/>
    <cellStyle name="Comma 3 8" xfId="362"/>
    <cellStyle name="Comma 3 8 2" xfId="363"/>
    <cellStyle name="Comma 3 8 3" xfId="364"/>
    <cellStyle name="Comma 3 8 4" xfId="365"/>
    <cellStyle name="Comma 3 9" xfId="366"/>
    <cellStyle name="Comma 3 9 2" xfId="367"/>
    <cellStyle name="Comma 3 9 3" xfId="368"/>
    <cellStyle name="Comma 3 9 4" xfId="369"/>
    <cellStyle name="Comma 30" xfId="370"/>
    <cellStyle name="Comma 31" xfId="371"/>
    <cellStyle name="Comma 32" xfId="372"/>
    <cellStyle name="Comma 33" xfId="373"/>
    <cellStyle name="Comma 34" xfId="374"/>
    <cellStyle name="Comma 35" xfId="375"/>
    <cellStyle name="Comma 36" xfId="376"/>
    <cellStyle name="Comma 37" xfId="377"/>
    <cellStyle name="Comma 38" xfId="378"/>
    <cellStyle name="Comma 39" xfId="379"/>
    <cellStyle name="Comma 4" xfId="380"/>
    <cellStyle name="Comma 4 2" xfId="381"/>
    <cellStyle name="Comma 4 2 2" xfId="382"/>
    <cellStyle name="Comma 4 2 2 2" xfId="383"/>
    <cellStyle name="Comma 4 2 2 3" xfId="384"/>
    <cellStyle name="Comma 4 2 2 4" xfId="385"/>
    <cellStyle name="Comma 4 2 2 5" xfId="386"/>
    <cellStyle name="Comma 4 2 3" xfId="387"/>
    <cellStyle name="Comma 4 2 3 2" xfId="388"/>
    <cellStyle name="Comma 4 2 3 2 2" xfId="389"/>
    <cellStyle name="Comma 4 2 3 3" xfId="390"/>
    <cellStyle name="Comma 4 2 3 3 2" xfId="391"/>
    <cellStyle name="Comma 4 2 3 4" xfId="392"/>
    <cellStyle name="Comma 4 2 4" xfId="393"/>
    <cellStyle name="Comma 4 2 4 2" xfId="394"/>
    <cellStyle name="Comma 4 2 4 3" xfId="395"/>
    <cellStyle name="Comma 4 2 4 4" xfId="396"/>
    <cellStyle name="Comma 4 2 5" xfId="397"/>
    <cellStyle name="Comma 4 2 6" xfId="398"/>
    <cellStyle name="Comma 4 2 7" xfId="399"/>
    <cellStyle name="Comma 4 3" xfId="400"/>
    <cellStyle name="Comma 4 3 2" xfId="401"/>
    <cellStyle name="Comma 4 3 2 2" xfId="402"/>
    <cellStyle name="Comma 4 3 2 2 2" xfId="403"/>
    <cellStyle name="Comma 4 3 2 3" xfId="404"/>
    <cellStyle name="Comma 4 3 2 3 2" xfId="405"/>
    <cellStyle name="Comma 4 3 2 4" xfId="406"/>
    <cellStyle name="Comma 4 3 3" xfId="407"/>
    <cellStyle name="Comma 4 3 4" xfId="408"/>
    <cellStyle name="Comma 4 3 4 2" xfId="409"/>
    <cellStyle name="Comma 4 3 4 3" xfId="410"/>
    <cellStyle name="Comma 4 3 5" xfId="411"/>
    <cellStyle name="Comma 4 3 5 2" xfId="412"/>
    <cellStyle name="Comma 4 3 6" xfId="413"/>
    <cellStyle name="Comma 4 3 6 2" xfId="414"/>
    <cellStyle name="Comma 4 3 7" xfId="415"/>
    <cellStyle name="Comma 4 4" xfId="416"/>
    <cellStyle name="Comma 4 4 2" xfId="417"/>
    <cellStyle name="Comma 4 4 3" xfId="418"/>
    <cellStyle name="Comma 4 4 4" xfId="419"/>
    <cellStyle name="Comma 4 4 5" xfId="420"/>
    <cellStyle name="Comma 4 5" xfId="421"/>
    <cellStyle name="Comma 4 5 2" xfId="422"/>
    <cellStyle name="Comma 4 6" xfId="423"/>
    <cellStyle name="Comma 4 7" xfId="424"/>
    <cellStyle name="Comma 4 7 2" xfId="425"/>
    <cellStyle name="Comma 4 7 3" xfId="426"/>
    <cellStyle name="Comma 40" xfId="427"/>
    <cellStyle name="Comma 41" xfId="428"/>
    <cellStyle name="Comma 42" xfId="429"/>
    <cellStyle name="Comma 43" xfId="430"/>
    <cellStyle name="Comma 44" xfId="431"/>
    <cellStyle name="Comma 45" xfId="432"/>
    <cellStyle name="Comma 46" xfId="433"/>
    <cellStyle name="Comma 47" xfId="434"/>
    <cellStyle name="Comma 48" xfId="435"/>
    <cellStyle name="Comma 49" xfId="436"/>
    <cellStyle name="Comma 5" xfId="437"/>
    <cellStyle name="Comma 5 2" xfId="438"/>
    <cellStyle name="Comma 5 2 2" xfId="439"/>
    <cellStyle name="Comma 5 2 3" xfId="440"/>
    <cellStyle name="Comma 5 3" xfId="441"/>
    <cellStyle name="Comma 50" xfId="442"/>
    <cellStyle name="Comma 51" xfId="443"/>
    <cellStyle name="Comma 52" xfId="444"/>
    <cellStyle name="Comma 52 2" xfId="445"/>
    <cellStyle name="Comma 53" xfId="446"/>
    <cellStyle name="Comma 54" xfId="447"/>
    <cellStyle name="Comma 55" xfId="448"/>
    <cellStyle name="Comma 56" xfId="449"/>
    <cellStyle name="Comma 57" xfId="450"/>
    <cellStyle name="Comma 57 2" xfId="451"/>
    <cellStyle name="Comma 57 3" xfId="452"/>
    <cellStyle name="Comma 57 4" xfId="453"/>
    <cellStyle name="Comma 57 5" xfId="454"/>
    <cellStyle name="Comma 58" xfId="455"/>
    <cellStyle name="Comma 58 2" xfId="456"/>
    <cellStyle name="Comma 58 3" xfId="457"/>
    <cellStyle name="Comma 58 4" xfId="458"/>
    <cellStyle name="Comma 58 5" xfId="459"/>
    <cellStyle name="Comma 59" xfId="460"/>
    <cellStyle name="Comma 59 2" xfId="461"/>
    <cellStyle name="Comma 59 3" xfId="462"/>
    <cellStyle name="Comma 59 4" xfId="463"/>
    <cellStyle name="Comma 59 5" xfId="464"/>
    <cellStyle name="Comma 6" xfId="465"/>
    <cellStyle name="Comma 6 2" xfId="466"/>
    <cellStyle name="Comma 6 3" xfId="467"/>
    <cellStyle name="Comma 6 4" xfId="468"/>
    <cellStyle name="Comma 6 4 2" xfId="469"/>
    <cellStyle name="Comma 6 4 3" xfId="470"/>
    <cellStyle name="Comma 6 4 4" xfId="471"/>
    <cellStyle name="Comma 6 4 5" xfId="472"/>
    <cellStyle name="Comma 6 5" xfId="473"/>
    <cellStyle name="Comma 6 6" xfId="474"/>
    <cellStyle name="Comma 6 7" xfId="475"/>
    <cellStyle name="Comma 6 7 2" xfId="476"/>
    <cellStyle name="Comma 6 7 3" xfId="477"/>
    <cellStyle name="Comma 60" xfId="478"/>
    <cellStyle name="Comma 60 2" xfId="479"/>
    <cellStyle name="Comma 60 3" xfId="480"/>
    <cellStyle name="Comma 60 4" xfId="481"/>
    <cellStyle name="Comma 60 5" xfId="482"/>
    <cellStyle name="Comma 61" xfId="483"/>
    <cellStyle name="Comma 61 2" xfId="484"/>
    <cellStyle name="Comma 61 3" xfId="485"/>
    <cellStyle name="Comma 61 4" xfId="486"/>
    <cellStyle name="Comma 61 5" xfId="487"/>
    <cellStyle name="Comma 62" xfId="488"/>
    <cellStyle name="Comma 62 2" xfId="489"/>
    <cellStyle name="Comma 62 3" xfId="490"/>
    <cellStyle name="Comma 62 4" xfId="491"/>
    <cellStyle name="Comma 63" xfId="492"/>
    <cellStyle name="Comma 63 2" xfId="493"/>
    <cellStyle name="Comma 63 3" xfId="494"/>
    <cellStyle name="Comma 63 4" xfId="495"/>
    <cellStyle name="Comma 64" xfId="496"/>
    <cellStyle name="Comma 64 2" xfId="497"/>
    <cellStyle name="Comma 64 3" xfId="498"/>
    <cellStyle name="Comma 64 4" xfId="499"/>
    <cellStyle name="Comma 65" xfId="500"/>
    <cellStyle name="Comma 65 2" xfId="501"/>
    <cellStyle name="Comma 65 3" xfId="502"/>
    <cellStyle name="Comma 65 4" xfId="503"/>
    <cellStyle name="Comma 66" xfId="504"/>
    <cellStyle name="Comma 66 2" xfId="505"/>
    <cellStyle name="Comma 66 3" xfId="506"/>
    <cellStyle name="Comma 66 4" xfId="507"/>
    <cellStyle name="Comma 67" xfId="508"/>
    <cellStyle name="Comma 67 2" xfId="509"/>
    <cellStyle name="Comma 67 3" xfId="510"/>
    <cellStyle name="Comma 67 4" xfId="511"/>
    <cellStyle name="Comma 68" xfId="512"/>
    <cellStyle name="Comma 68 2" xfId="513"/>
    <cellStyle name="Comma 68 3" xfId="514"/>
    <cellStyle name="Comma 68 4" xfId="515"/>
    <cellStyle name="Comma 69" xfId="516"/>
    <cellStyle name="Comma 69 2" xfId="517"/>
    <cellStyle name="Comma 7" xfId="518"/>
    <cellStyle name="Comma 7 2" xfId="519"/>
    <cellStyle name="Comma 70" xfId="520"/>
    <cellStyle name="Comma 70 2" xfId="521"/>
    <cellStyle name="Comma 71" xfId="522"/>
    <cellStyle name="Comma 71 2" xfId="523"/>
    <cellStyle name="Comma 72" xfId="524"/>
    <cellStyle name="Comma 72 2" xfId="525"/>
    <cellStyle name="Comma 72 3" xfId="526"/>
    <cellStyle name="Comma 72 4" xfId="527"/>
    <cellStyle name="Comma 73" xfId="528"/>
    <cellStyle name="Comma 73 2" xfId="529"/>
    <cellStyle name="Comma 73 3" xfId="530"/>
    <cellStyle name="Comma 73 4" xfId="531"/>
    <cellStyle name="Comma 74" xfId="532"/>
    <cellStyle name="Comma 74 2" xfId="533"/>
    <cellStyle name="Comma 74 3" xfId="534"/>
    <cellStyle name="Comma 74 4" xfId="535"/>
    <cellStyle name="Comma 75" xfId="536"/>
    <cellStyle name="Comma 75 2" xfId="537"/>
    <cellStyle name="Comma 75 3" xfId="538"/>
    <cellStyle name="Comma 75 4" xfId="539"/>
    <cellStyle name="Comma 76" xfId="540"/>
    <cellStyle name="Comma 76 2" xfId="541"/>
    <cellStyle name="Comma 76 3" xfId="542"/>
    <cellStyle name="Comma 76 4" xfId="543"/>
    <cellStyle name="Comma 77" xfId="544"/>
    <cellStyle name="Comma 77 2" xfId="545"/>
    <cellStyle name="Comma 77 3" xfId="546"/>
    <cellStyle name="Comma 77 4" xfId="547"/>
    <cellStyle name="Comma 78" xfId="548"/>
    <cellStyle name="Comma 78 2" xfId="549"/>
    <cellStyle name="Comma 78 3" xfId="550"/>
    <cellStyle name="Comma 78 4" xfId="551"/>
    <cellStyle name="Comma 79" xfId="552"/>
    <cellStyle name="Comma 79 2" xfId="553"/>
    <cellStyle name="Comma 79 3" xfId="554"/>
    <cellStyle name="Comma 79 4" xfId="555"/>
    <cellStyle name="Comma 8" xfId="556"/>
    <cellStyle name="Comma 80" xfId="557"/>
    <cellStyle name="Comma 80 2" xfId="558"/>
    <cellStyle name="Comma 80 3" xfId="559"/>
    <cellStyle name="Comma 80 4" xfId="560"/>
    <cellStyle name="Comma 81" xfId="561"/>
    <cellStyle name="Comma 81 2" xfId="562"/>
    <cellStyle name="Comma 81 3" xfId="563"/>
    <cellStyle name="Comma 81 4" xfId="564"/>
    <cellStyle name="Comma 82" xfId="565"/>
    <cellStyle name="Comma 82 2" xfId="566"/>
    <cellStyle name="Comma 82 3" xfId="567"/>
    <cellStyle name="Comma 82 4" xfId="568"/>
    <cellStyle name="Comma 83" xfId="569"/>
    <cellStyle name="Comma 83 2" xfId="570"/>
    <cellStyle name="Comma 83 3" xfId="571"/>
    <cellStyle name="Comma 83 4" xfId="572"/>
    <cellStyle name="Comma 84" xfId="573"/>
    <cellStyle name="Comma 84 2" xfId="574"/>
    <cellStyle name="Comma 84 3" xfId="575"/>
    <cellStyle name="Comma 84 4" xfId="576"/>
    <cellStyle name="Comma 85" xfId="577"/>
    <cellStyle name="Comma 85 2" xfId="578"/>
    <cellStyle name="Comma 85 3" xfId="579"/>
    <cellStyle name="Comma 85 4" xfId="580"/>
    <cellStyle name="Comma 86" xfId="581"/>
    <cellStyle name="Comma 86 2" xfId="582"/>
    <cellStyle name="Comma 86 3" xfId="583"/>
    <cellStyle name="Comma 86 4" xfId="584"/>
    <cellStyle name="Comma 87" xfId="585"/>
    <cellStyle name="Comma 87 2" xfId="586"/>
    <cellStyle name="Comma 87 3" xfId="587"/>
    <cellStyle name="Comma 87 4" xfId="588"/>
    <cellStyle name="Comma 88" xfId="589"/>
    <cellStyle name="Comma 88 2" xfId="590"/>
    <cellStyle name="Comma 88 3" xfId="591"/>
    <cellStyle name="Comma 88 4" xfId="592"/>
    <cellStyle name="Comma 89" xfId="593"/>
    <cellStyle name="Comma 89 2" xfId="594"/>
    <cellStyle name="Comma 89 3" xfId="595"/>
    <cellStyle name="Comma 89 4" xfId="596"/>
    <cellStyle name="Comma 9" xfId="597"/>
    <cellStyle name="Comma 90" xfId="598"/>
    <cellStyle name="Comma 90 2" xfId="599"/>
    <cellStyle name="Comma 91" xfId="600"/>
    <cellStyle name="Comma 91 2" xfId="601"/>
    <cellStyle name="Comma 92" xfId="602"/>
    <cellStyle name="Comma 92 2" xfId="603"/>
    <cellStyle name="Comma 92 3" xfId="604"/>
    <cellStyle name="Comma 93" xfId="605"/>
    <cellStyle name="Comma 93 2" xfId="606"/>
    <cellStyle name="Comma 93 3" xfId="607"/>
    <cellStyle name="Comma 94" xfId="608"/>
    <cellStyle name="Comma 95" xfId="609"/>
    <cellStyle name="Comma 96" xfId="610"/>
    <cellStyle name="Comma 97" xfId="611"/>
    <cellStyle name="Comma 98" xfId="612"/>
    <cellStyle name="Comma 99" xfId="613"/>
    <cellStyle name="Comma0" xfId="614"/>
    <cellStyle name="Comma0 2" xfId="615"/>
    <cellStyle name="Comma0 2 2" xfId="616"/>
    <cellStyle name="Comma0 2 3" xfId="617"/>
    <cellStyle name="Comma0 2 4" xfId="618"/>
    <cellStyle name="Comma0 2 5" xfId="619"/>
    <cellStyle name="Comma0 2 6" xfId="620"/>
    <cellStyle name="Comma0 3" xfId="621"/>
    <cellStyle name="Currency" xfId="622" builtinId="4"/>
    <cellStyle name="Currency 10" xfId="623"/>
    <cellStyle name="Currency 10 2" xfId="624"/>
    <cellStyle name="Currency 10 3" xfId="625"/>
    <cellStyle name="Currency 10 4" xfId="626"/>
    <cellStyle name="Currency 11" xfId="627"/>
    <cellStyle name="Currency 11 2" xfId="628"/>
    <cellStyle name="Currency 11 3" xfId="629"/>
    <cellStyle name="Currency 12" xfId="630"/>
    <cellStyle name="Currency 12 2" xfId="631"/>
    <cellStyle name="Currency 13" xfId="632"/>
    <cellStyle name="Currency 2" xfId="633"/>
    <cellStyle name="Currency 2 2" xfId="634"/>
    <cellStyle name="Currency 2 2 2" xfId="635"/>
    <cellStyle name="Currency 2 3" xfId="636"/>
    <cellStyle name="Currency 3" xfId="637"/>
    <cellStyle name="Currency 3 10" xfId="638"/>
    <cellStyle name="Currency 3 10 2" xfId="639"/>
    <cellStyle name="Currency 3 10 3" xfId="640"/>
    <cellStyle name="Currency 3 11" xfId="641"/>
    <cellStyle name="Currency 3 11 2" xfId="642"/>
    <cellStyle name="Currency 3 12" xfId="643"/>
    <cellStyle name="Currency 3 12 2" xfId="644"/>
    <cellStyle name="Currency 3 13" xfId="645"/>
    <cellStyle name="Currency 3 13 2" xfId="646"/>
    <cellStyle name="Currency 3 14" xfId="647"/>
    <cellStyle name="Currency 3 15" xfId="648"/>
    <cellStyle name="Currency 3 2" xfId="649"/>
    <cellStyle name="Currency 3 2 2" xfId="650"/>
    <cellStyle name="Currency 3 3" xfId="651"/>
    <cellStyle name="Currency 3 3 2" xfId="652"/>
    <cellStyle name="Currency 3 3 2 2" xfId="653"/>
    <cellStyle name="Currency 3 3 2 3" xfId="654"/>
    <cellStyle name="Currency 3 3 3" xfId="655"/>
    <cellStyle name="Currency 3 3 3 2" xfId="656"/>
    <cellStyle name="Currency 3 3 3 2 2" xfId="657"/>
    <cellStyle name="Currency 3 3 3 2 3" xfId="658"/>
    <cellStyle name="Currency 3 3 3 2 4" xfId="659"/>
    <cellStyle name="Currency 3 3 3 2 5" xfId="660"/>
    <cellStyle name="Currency 3 3 3 3" xfId="661"/>
    <cellStyle name="Currency 3 3 4" xfId="662"/>
    <cellStyle name="Currency 3 3 5" xfId="663"/>
    <cellStyle name="Currency 3 3 5 2" xfId="664"/>
    <cellStyle name="Currency 3 3 5 3" xfId="665"/>
    <cellStyle name="Currency 3 3 5 4" xfId="666"/>
    <cellStyle name="Currency 3 3 5 5" xfId="667"/>
    <cellStyle name="Currency 3 3 6" xfId="668"/>
    <cellStyle name="Currency 3 4" xfId="669"/>
    <cellStyle name="Currency 3 4 2" xfId="670"/>
    <cellStyle name="Currency 3 4 3" xfId="671"/>
    <cellStyle name="Currency 3 4 4" xfId="672"/>
    <cellStyle name="Currency 3 4 4 2" xfId="673"/>
    <cellStyle name="Currency 3 4 4 3" xfId="674"/>
    <cellStyle name="Currency 3 4 4 4" xfId="675"/>
    <cellStyle name="Currency 3 4 4 5" xfId="676"/>
    <cellStyle name="Currency 3 4 5" xfId="677"/>
    <cellStyle name="Currency 3 5" xfId="678"/>
    <cellStyle name="Currency 3 5 2" xfId="679"/>
    <cellStyle name="Currency 3 6" xfId="680"/>
    <cellStyle name="Currency 3 6 2" xfId="681"/>
    <cellStyle name="Currency 3 6 3" xfId="682"/>
    <cellStyle name="Currency 3 6 4" xfId="683"/>
    <cellStyle name="Currency 3 7" xfId="684"/>
    <cellStyle name="Currency 3 7 2" xfId="685"/>
    <cellStyle name="Currency 3 7 3" xfId="686"/>
    <cellStyle name="Currency 3 7 4" xfId="687"/>
    <cellStyle name="Currency 3 8" xfId="688"/>
    <cellStyle name="Currency 3 8 2" xfId="689"/>
    <cellStyle name="Currency 3 8 3" xfId="690"/>
    <cellStyle name="Currency 3 8 4" xfId="691"/>
    <cellStyle name="Currency 3 9" xfId="692"/>
    <cellStyle name="Currency 3 9 2" xfId="693"/>
    <cellStyle name="Currency 3 9 3" xfId="694"/>
    <cellStyle name="Currency 3 9 4" xfId="695"/>
    <cellStyle name="Currency 4" xfId="696"/>
    <cellStyle name="Currency 4 10" xfId="697"/>
    <cellStyle name="Currency 4 10 2" xfId="698"/>
    <cellStyle name="Currency 4 10 2 2" xfId="699"/>
    <cellStyle name="Currency 4 10 2 2 2" xfId="700"/>
    <cellStyle name="Currency 4 10 2 3" xfId="701"/>
    <cellStyle name="Currency 4 10 2 3 2" xfId="702"/>
    <cellStyle name="Currency 4 10 2 4" xfId="703"/>
    <cellStyle name="Currency 4 10 2 5" xfId="704"/>
    <cellStyle name="Currency 4 10 2 6" xfId="705"/>
    <cellStyle name="Currency 4 10 3" xfId="706"/>
    <cellStyle name="Currency 4 10 3 2" xfId="707"/>
    <cellStyle name="Currency 4 10 4" xfId="708"/>
    <cellStyle name="Currency 4 10 4 2" xfId="709"/>
    <cellStyle name="Currency 4 10 4 3" xfId="710"/>
    <cellStyle name="Currency 4 10 5" xfId="711"/>
    <cellStyle name="Currency 4 10 5 2" xfId="712"/>
    <cellStyle name="Currency 4 10 6" xfId="713"/>
    <cellStyle name="Currency 4 2" xfId="714"/>
    <cellStyle name="Currency 4 2 2" xfId="715"/>
    <cellStyle name="Currency 4 2 3" xfId="716"/>
    <cellStyle name="Currency 4 3" xfId="717"/>
    <cellStyle name="Currency 4 3 2" xfId="718"/>
    <cellStyle name="Currency 4 3 2 2" xfId="719"/>
    <cellStyle name="Currency 4 3 2 3" xfId="720"/>
    <cellStyle name="Currency 4 3 2 4" xfId="721"/>
    <cellStyle name="Currency 4 3 2 5" xfId="722"/>
    <cellStyle name="Currency 4 3 3" xfId="723"/>
    <cellStyle name="Currency 4 4" xfId="724"/>
    <cellStyle name="Currency 4 5" xfId="725"/>
    <cellStyle name="Currency 4 5 2" xfId="726"/>
    <cellStyle name="Currency 4 5 3" xfId="727"/>
    <cellStyle name="Currency 4 5 4" xfId="728"/>
    <cellStyle name="Currency 4 5 5" xfId="729"/>
    <cellStyle name="Currency 5" xfId="730"/>
    <cellStyle name="Currency 5 2" xfId="731"/>
    <cellStyle name="Currency 5 3" xfId="732"/>
    <cellStyle name="Currency 5 4" xfId="733"/>
    <cellStyle name="Currency 5 4 2" xfId="734"/>
    <cellStyle name="Currency 5 4 3" xfId="735"/>
    <cellStyle name="Currency 5 4 4" xfId="736"/>
    <cellStyle name="Currency 5 4 5" xfId="737"/>
    <cellStyle name="Currency 5 5" xfId="738"/>
    <cellStyle name="Currency 6" xfId="739"/>
    <cellStyle name="Currency 6 2" xfId="740"/>
    <cellStyle name="Currency 6 3" xfId="741"/>
    <cellStyle name="Currency 6 3 2" xfId="742"/>
    <cellStyle name="Currency 6 3 3" xfId="743"/>
    <cellStyle name="Currency 6 3 4" xfId="744"/>
    <cellStyle name="Currency 6 3 5" xfId="745"/>
    <cellStyle name="Currency 6 4" xfId="746"/>
    <cellStyle name="Currency 6 4 2" xfId="747"/>
    <cellStyle name="Currency 6 4 3" xfId="748"/>
    <cellStyle name="Currency 7" xfId="749"/>
    <cellStyle name="Currency 7 2" xfId="750"/>
    <cellStyle name="Currency 7 3" xfId="751"/>
    <cellStyle name="Currency 7 4" xfId="752"/>
    <cellStyle name="Currency 8" xfId="753"/>
    <cellStyle name="Currency 8 2" xfId="754"/>
    <cellStyle name="Currency 8 3" xfId="755"/>
    <cellStyle name="Currency 8 4" xfId="756"/>
    <cellStyle name="Currency 9" xfId="757"/>
    <cellStyle name="Currency 9 2" xfId="758"/>
    <cellStyle name="Currency 9 3" xfId="759"/>
    <cellStyle name="Currency 9 4" xfId="760"/>
    <cellStyle name="Currency0" xfId="761"/>
    <cellStyle name="Currency0 2" xfId="762"/>
    <cellStyle name="Currency0 2 2" xfId="763"/>
    <cellStyle name="Currency0 2 3" xfId="764"/>
    <cellStyle name="Currency0 2 4" xfId="765"/>
    <cellStyle name="Currency0 2 5" xfId="766"/>
    <cellStyle name="Currency0 2 6" xfId="767"/>
    <cellStyle name="Currency0 3" xfId="768"/>
    <cellStyle name="Date" xfId="769"/>
    <cellStyle name="Date 2" xfId="770"/>
    <cellStyle name="Date 2 2" xfId="771"/>
    <cellStyle name="Date 2 3" xfId="772"/>
    <cellStyle name="Date 2 4" xfId="773"/>
    <cellStyle name="Date 2 5" xfId="774"/>
    <cellStyle name="Date 2 6" xfId="775"/>
    <cellStyle name="Date 3" xfId="776"/>
    <cellStyle name="Explanatory Text" xfId="777" builtinId="53" customBuiltin="1"/>
    <cellStyle name="Explanatory Text 2" xfId="778"/>
    <cellStyle name="Explanatory Text 2 2" xfId="779"/>
    <cellStyle name="Explanatory Text 2 3" xfId="780"/>
    <cellStyle name="Explanatory Text 2 4" xfId="781"/>
    <cellStyle name="Explanatory Text 2 5" xfId="782"/>
    <cellStyle name="Fixed" xfId="783"/>
    <cellStyle name="Fixed 2" xfId="784"/>
    <cellStyle name="Fixed 2 2" xfId="785"/>
    <cellStyle name="Fixed 2 3" xfId="786"/>
    <cellStyle name="Fixed 2 4" xfId="787"/>
    <cellStyle name="Fixed 2 5" xfId="788"/>
    <cellStyle name="Fixed 2 6" xfId="789"/>
    <cellStyle name="Fixed 3" xfId="790"/>
    <cellStyle name="Good" xfId="791" builtinId="26" customBuiltin="1"/>
    <cellStyle name="Good 2" xfId="792"/>
    <cellStyle name="Good 2 2" xfId="793"/>
    <cellStyle name="Good 2 3" xfId="794"/>
    <cellStyle name="Good 2 4" xfId="795"/>
    <cellStyle name="Good 2 5" xfId="796"/>
    <cellStyle name="Heading 1" xfId="797" builtinId="16" customBuiltin="1"/>
    <cellStyle name="Heading 1 2" xfId="798"/>
    <cellStyle name="Heading 1 2 2" xfId="799"/>
    <cellStyle name="Heading 1 2 3" xfId="800"/>
    <cellStyle name="Heading 1 2 4" xfId="801"/>
    <cellStyle name="Heading 1 2 5" xfId="802"/>
    <cellStyle name="Heading 1 3" xfId="803"/>
    <cellStyle name="Heading 1 3 2" xfId="804"/>
    <cellStyle name="Heading 2" xfId="805" builtinId="17" customBuiltin="1"/>
    <cellStyle name="Heading 2 2" xfId="806"/>
    <cellStyle name="Heading 2 2 2" xfId="807"/>
    <cellStyle name="Heading 2 2 3" xfId="808"/>
    <cellStyle name="Heading 2 2 4" xfId="809"/>
    <cellStyle name="Heading 2 2 5" xfId="810"/>
    <cellStyle name="Heading 2 3" xfId="811"/>
    <cellStyle name="Heading 2 3 2" xfId="812"/>
    <cellStyle name="Heading 3" xfId="813" builtinId="18" customBuiltin="1"/>
    <cellStyle name="Heading 3 2" xfId="814"/>
    <cellStyle name="Heading 3 2 2" xfId="815"/>
    <cellStyle name="Heading 3 2 3" xfId="816"/>
    <cellStyle name="Heading 3 2 4" xfId="817"/>
    <cellStyle name="Heading 3 2 5" xfId="818"/>
    <cellStyle name="Heading 4" xfId="819" builtinId="19" customBuiltin="1"/>
    <cellStyle name="Heading 4 2" xfId="820"/>
    <cellStyle name="Heading 4 2 2" xfId="821"/>
    <cellStyle name="Heading 4 2 3" xfId="822"/>
    <cellStyle name="Heading 4 2 4" xfId="823"/>
    <cellStyle name="Heading 4 2 5" xfId="824"/>
    <cellStyle name="Heading1" xfId="825"/>
    <cellStyle name="Heading2" xfId="826"/>
    <cellStyle name="Input" xfId="827" builtinId="20" customBuiltin="1"/>
    <cellStyle name="Input 2" xfId="828"/>
    <cellStyle name="Input 2 2" xfId="829"/>
    <cellStyle name="Input 2 3" xfId="830"/>
    <cellStyle name="Input 2 4" xfId="831"/>
    <cellStyle name="Input 2 5" xfId="832"/>
    <cellStyle name="Linked Cell" xfId="833" builtinId="24" customBuiltin="1"/>
    <cellStyle name="Linked Cell 2" xfId="834"/>
    <cellStyle name="Linked Cell 2 2" xfId="835"/>
    <cellStyle name="Linked Cell 2 3" xfId="836"/>
    <cellStyle name="Linked Cell 2 4" xfId="837"/>
    <cellStyle name="Linked Cell 2 5" xfId="838"/>
    <cellStyle name="M" xfId="839"/>
    <cellStyle name="M 2" xfId="840"/>
    <cellStyle name="M 2 2" xfId="841"/>
    <cellStyle name="M 2 2 2" xfId="842"/>
    <cellStyle name="M 3" xfId="843"/>
    <cellStyle name="M 3 2" xfId="844"/>
    <cellStyle name="M 3 2 2" xfId="845"/>
    <cellStyle name="M 4" xfId="846"/>
    <cellStyle name="M 5" xfId="847"/>
    <cellStyle name="M 5 2" xfId="848"/>
    <cellStyle name="M 6" xfId="849"/>
    <cellStyle name="M 6 2" xfId="850"/>
    <cellStyle name="M 7" xfId="851"/>
    <cellStyle name="M 8" xfId="852"/>
    <cellStyle name="Neutral" xfId="853" builtinId="28" customBuiltin="1"/>
    <cellStyle name="Neutral 2" xfId="854"/>
    <cellStyle name="Neutral 2 2" xfId="855"/>
    <cellStyle name="Neutral 2 3" xfId="856"/>
    <cellStyle name="Neutral 2 4" xfId="857"/>
    <cellStyle name="Neutral 2 5" xfId="858"/>
    <cellStyle name="Normal" xfId="0" builtinId="0"/>
    <cellStyle name="Normal 10" xfId="859"/>
    <cellStyle name="Normal 10 2" xfId="860"/>
    <cellStyle name="Normal 10 2 2" xfId="861"/>
    <cellStyle name="Normal 10 3" xfId="862"/>
    <cellStyle name="Normal 11" xfId="863"/>
    <cellStyle name="Normal 11 2" xfId="864"/>
    <cellStyle name="Normal 11 2 2" xfId="865"/>
    <cellStyle name="Normal 11 3" xfId="866"/>
    <cellStyle name="Normal 11 4" xfId="867"/>
    <cellStyle name="Normal 12" xfId="868"/>
    <cellStyle name="Normal 12 2" xfId="869"/>
    <cellStyle name="Normal 12 3" xfId="870"/>
    <cellStyle name="Normal 12 4" xfId="871"/>
    <cellStyle name="Normal 12 5" xfId="872"/>
    <cellStyle name="Normal 13" xfId="873"/>
    <cellStyle name="Normal 14" xfId="874"/>
    <cellStyle name="Normal 15" xfId="875"/>
    <cellStyle name="Normal 16" xfId="876"/>
    <cellStyle name="Normal 17" xfId="877"/>
    <cellStyle name="Normal 18" xfId="878"/>
    <cellStyle name="Normal 19" xfId="879"/>
    <cellStyle name="Normal 2" xfId="880"/>
    <cellStyle name="Normal 2 2" xfId="881"/>
    <cellStyle name="Normal 2 2 2" xfId="882"/>
    <cellStyle name="Normal 2 2 2 2" xfId="883"/>
    <cellStyle name="Normal 2 2 3" xfId="884"/>
    <cellStyle name="Normal 2 2 3 2" xfId="885"/>
    <cellStyle name="Normal 2 2 4" xfId="886"/>
    <cellStyle name="Normal 2 3" xfId="887"/>
    <cellStyle name="Normal 20" xfId="888"/>
    <cellStyle name="Normal 21" xfId="889"/>
    <cellStyle name="Normal 22" xfId="890"/>
    <cellStyle name="Normal 23" xfId="891"/>
    <cellStyle name="Normal 24" xfId="892"/>
    <cellStyle name="Normal 25" xfId="893"/>
    <cellStyle name="Normal 26" xfId="894"/>
    <cellStyle name="Normal 3" xfId="895"/>
    <cellStyle name="Normal 3 2" xfId="896"/>
    <cellStyle name="Normal 3 2 2" xfId="897"/>
    <cellStyle name="Normal 3 3" xfId="898"/>
    <cellStyle name="Normal 3 3 2" xfId="899"/>
    <cellStyle name="Normal 3 3 3" xfId="900"/>
    <cellStyle name="Normal 3 3 4" xfId="901"/>
    <cellStyle name="Normal 3 3 5" xfId="902"/>
    <cellStyle name="Normal 3_OPCo Period I PJM  Formula Rate" xfId="903"/>
    <cellStyle name="Normal 35" xfId="904"/>
    <cellStyle name="Normal 4" xfId="905"/>
    <cellStyle name="Normal 4 10" xfId="906"/>
    <cellStyle name="Normal 4 10 2" xfId="907"/>
    <cellStyle name="Normal 4 10 3" xfId="908"/>
    <cellStyle name="Normal 4 11" xfId="909"/>
    <cellStyle name="Normal 4 11 2" xfId="910"/>
    <cellStyle name="Normal 4 12" xfId="911"/>
    <cellStyle name="Normal 4 12 2" xfId="912"/>
    <cellStyle name="Normal 4 13" xfId="913"/>
    <cellStyle name="Normal 4 13 2" xfId="914"/>
    <cellStyle name="Normal 4 14" xfId="915"/>
    <cellStyle name="Normal 4 15" xfId="916"/>
    <cellStyle name="Normal 4 2" xfId="917"/>
    <cellStyle name="Normal 4 2 2" xfId="918"/>
    <cellStyle name="Normal 4 3" xfId="919"/>
    <cellStyle name="Normal 4 3 2" xfId="920"/>
    <cellStyle name="Normal 4 3 2 2" xfId="921"/>
    <cellStyle name="Normal 4 3 2 3" xfId="922"/>
    <cellStyle name="Normal 4 3 3" xfId="923"/>
    <cellStyle name="Normal 4 3 3 2" xfId="924"/>
    <cellStyle name="Normal 4 3 3 2 2" xfId="925"/>
    <cellStyle name="Normal 4 3 3 2 3" xfId="926"/>
    <cellStyle name="Normal 4 3 3 2 4" xfId="927"/>
    <cellStyle name="Normal 4 3 3 2 5" xfId="928"/>
    <cellStyle name="Normal 4 3 3 3" xfId="929"/>
    <cellStyle name="Normal 4 3 4" xfId="930"/>
    <cellStyle name="Normal 4 3 5" xfId="931"/>
    <cellStyle name="Normal 4 3 5 2" xfId="932"/>
    <cellStyle name="Normal 4 3 5 3" xfId="933"/>
    <cellStyle name="Normal 4 3 5 4" xfId="934"/>
    <cellStyle name="Normal 4 3 5 5" xfId="935"/>
    <cellStyle name="Normal 4 3 6" xfId="936"/>
    <cellStyle name="Normal 4 4" xfId="937"/>
    <cellStyle name="Normal 4 4 2" xfId="938"/>
    <cellStyle name="Normal 4 4 3" xfId="939"/>
    <cellStyle name="Normal 4 4 4" xfId="940"/>
    <cellStyle name="Normal 4 4 4 2" xfId="941"/>
    <cellStyle name="Normal 4 4 4 3" xfId="942"/>
    <cellStyle name="Normal 4 4 4 4" xfId="943"/>
    <cellStyle name="Normal 4 4 4 5" xfId="944"/>
    <cellStyle name="Normal 4 4 5" xfId="945"/>
    <cellStyle name="Normal 4 5" xfId="946"/>
    <cellStyle name="Normal 4 5 2" xfId="947"/>
    <cellStyle name="Normal 4 5 2 2" xfId="948"/>
    <cellStyle name="Normal 4 5 2 2 2" xfId="949"/>
    <cellStyle name="Normal 4 5 2 2 3" xfId="950"/>
    <cellStyle name="Normal 4 5 2 2 4" xfId="951"/>
    <cellStyle name="Normal 4 5 2 2 5" xfId="952"/>
    <cellStyle name="Normal 4 5 3" xfId="953"/>
    <cellStyle name="Normal 4 6" xfId="954"/>
    <cellStyle name="Normal 4 6 2" xfId="955"/>
    <cellStyle name="Normal 4 6 3" xfId="956"/>
    <cellStyle name="Normal 4 6 4" xfId="957"/>
    <cellStyle name="Normal 4 7" xfId="958"/>
    <cellStyle name="Normal 4 7 2" xfId="959"/>
    <cellStyle name="Normal 4 7 3" xfId="960"/>
    <cellStyle name="Normal 4 7 4" xfId="961"/>
    <cellStyle name="Normal 4 8" xfId="962"/>
    <cellStyle name="Normal 4 8 2" xfId="963"/>
    <cellStyle name="Normal 4 8 3" xfId="964"/>
    <cellStyle name="Normal 4 8 4" xfId="965"/>
    <cellStyle name="Normal 4 9" xfId="966"/>
    <cellStyle name="Normal 4 9 2" xfId="967"/>
    <cellStyle name="Normal 4 9 3" xfId="968"/>
    <cellStyle name="Normal 4 9 4" xfId="969"/>
    <cellStyle name="Normal 4_PBOP Exhibit 1" xfId="970"/>
    <cellStyle name="Normal 5" xfId="971"/>
    <cellStyle name="Normal 5 2" xfId="972"/>
    <cellStyle name="Normal 5 2 2" xfId="973"/>
    <cellStyle name="Normal 5 2 2 2" xfId="974"/>
    <cellStyle name="Normal 5 2 3" xfId="975"/>
    <cellStyle name="Normal 5 2 4" xfId="976"/>
    <cellStyle name="Normal 5 2 5" xfId="977"/>
    <cellStyle name="Normal 5 2 6" xfId="978"/>
    <cellStyle name="Normal 5 3" xfId="979"/>
    <cellStyle name="Normal 5 4" xfId="980"/>
    <cellStyle name="Normal 6" xfId="981"/>
    <cellStyle name="Normal 6 2" xfId="982"/>
    <cellStyle name="Normal 6 2 2" xfId="983"/>
    <cellStyle name="Normal 6 2 3" xfId="984"/>
    <cellStyle name="Normal 6 3" xfId="985"/>
    <cellStyle name="Normal 7" xfId="986"/>
    <cellStyle name="Normal 7 2" xfId="987"/>
    <cellStyle name="Normal 7 3" xfId="988"/>
    <cellStyle name="Normal 8" xfId="989"/>
    <cellStyle name="Normal 8 2" xfId="990"/>
    <cellStyle name="Normal 8 2 2" xfId="991"/>
    <cellStyle name="Normal 9" xfId="992"/>
    <cellStyle name="Normal 9 2" xfId="993"/>
    <cellStyle name="Normal 9 2 2" xfId="994"/>
    <cellStyle name="Normal_FN1 Ratebase Draft SPP template (6-11-04) v2" xfId="995"/>
    <cellStyle name="Note" xfId="996" builtinId="10" customBuiltin="1"/>
    <cellStyle name="Note 2" xfId="997"/>
    <cellStyle name="Note 2 2" xfId="998"/>
    <cellStyle name="Note 2 2 2" xfId="999"/>
    <cellStyle name="Note 2 2 3" xfId="1000"/>
    <cellStyle name="Note 2 2 4" xfId="1001"/>
    <cellStyle name="Note 2 3" xfId="1002"/>
    <cellStyle name="Note 2 4" xfId="1003"/>
    <cellStyle name="Note 2 5" xfId="1004"/>
    <cellStyle name="Output" xfId="1005" builtinId="21" customBuiltin="1"/>
    <cellStyle name="Output 2" xfId="1006"/>
    <cellStyle name="Output 2 2" xfId="1007"/>
    <cellStyle name="Output 2 3" xfId="1008"/>
    <cellStyle name="Output 2 4" xfId="1009"/>
    <cellStyle name="Output 2 5" xfId="1010"/>
    <cellStyle name="Percent" xfId="1011" builtinId="5"/>
    <cellStyle name="Percent 10" xfId="1012"/>
    <cellStyle name="Percent 10 2" xfId="1013"/>
    <cellStyle name="Percent 10 3" xfId="1014"/>
    <cellStyle name="Percent 10 4" xfId="1015"/>
    <cellStyle name="Percent 11" xfId="1016"/>
    <cellStyle name="Percent 11 2" xfId="1017"/>
    <cellStyle name="Percent 11 3" xfId="1018"/>
    <cellStyle name="Percent 11 4" xfId="1019"/>
    <cellStyle name="Percent 12" xfId="1020"/>
    <cellStyle name="Percent 12 2" xfId="1021"/>
    <cellStyle name="Percent 12 3" xfId="1022"/>
    <cellStyle name="Percent 13" xfId="1023"/>
    <cellStyle name="Percent 13 2" xfId="1024"/>
    <cellStyle name="Percent 14" xfId="1025"/>
    <cellStyle name="Percent 14 2" xfId="1026"/>
    <cellStyle name="Percent 15" xfId="1027"/>
    <cellStyle name="Percent 15 2" xfId="1028"/>
    <cellStyle name="Percent 16" xfId="1029"/>
    <cellStyle name="Percent 17" xfId="1030"/>
    <cellStyle name="Percent 2" xfId="1031"/>
    <cellStyle name="Percent 2 2" xfId="1032"/>
    <cellStyle name="Percent 2 2 2" xfId="1033"/>
    <cellStyle name="Percent 2 3" xfId="1034"/>
    <cellStyle name="Percent 3" xfId="1035"/>
    <cellStyle name="Percent 3 10" xfId="1036"/>
    <cellStyle name="Percent 3 10 2" xfId="1037"/>
    <cellStyle name="Percent 3 10 3" xfId="1038"/>
    <cellStyle name="Percent 3 11" xfId="1039"/>
    <cellStyle name="Percent 3 11 2" xfId="1040"/>
    <cellStyle name="Percent 3 12" xfId="1041"/>
    <cellStyle name="Percent 3 12 2" xfId="1042"/>
    <cellStyle name="Percent 3 13" xfId="1043"/>
    <cellStyle name="Percent 3 13 2" xfId="1044"/>
    <cellStyle name="Percent 3 14" xfId="1045"/>
    <cellStyle name="Percent 3 15" xfId="1046"/>
    <cellStyle name="Percent 3 2" xfId="1047"/>
    <cellStyle name="Percent 3 2 2" xfId="1048"/>
    <cellStyle name="Percent 3 3" xfId="1049"/>
    <cellStyle name="Percent 3 3 2" xfId="1050"/>
    <cellStyle name="Percent 3 3 2 2" xfId="1051"/>
    <cellStyle name="Percent 3 3 2 3" xfId="1052"/>
    <cellStyle name="Percent 3 3 3" xfId="1053"/>
    <cellStyle name="Percent 3 3 3 2" xfId="1054"/>
    <cellStyle name="Percent 3 3 3 2 2" xfId="1055"/>
    <cellStyle name="Percent 3 3 3 2 3" xfId="1056"/>
    <cellStyle name="Percent 3 3 3 2 4" xfId="1057"/>
    <cellStyle name="Percent 3 3 3 2 5" xfId="1058"/>
    <cellStyle name="Percent 3 3 3 3" xfId="1059"/>
    <cellStyle name="Percent 3 3 4" xfId="1060"/>
    <cellStyle name="Percent 3 3 5" xfId="1061"/>
    <cellStyle name="Percent 3 3 5 2" xfId="1062"/>
    <cellStyle name="Percent 3 3 5 3" xfId="1063"/>
    <cellStyle name="Percent 3 3 5 4" xfId="1064"/>
    <cellStyle name="Percent 3 3 5 5" xfId="1065"/>
    <cellStyle name="Percent 3 3 6" xfId="1066"/>
    <cellStyle name="Percent 3 4" xfId="1067"/>
    <cellStyle name="Percent 3 4 2" xfId="1068"/>
    <cellStyle name="Percent 3 4 3" xfId="1069"/>
    <cellStyle name="Percent 3 4 4" xfId="1070"/>
    <cellStyle name="Percent 3 4 4 2" xfId="1071"/>
    <cellStyle name="Percent 3 4 4 3" xfId="1072"/>
    <cellStyle name="Percent 3 4 4 4" xfId="1073"/>
    <cellStyle name="Percent 3 4 4 5" xfId="1074"/>
    <cellStyle name="Percent 3 4 5" xfId="1075"/>
    <cellStyle name="Percent 3 5" xfId="1076"/>
    <cellStyle name="Percent 3 5 2" xfId="1077"/>
    <cellStyle name="Percent 3 6" xfId="1078"/>
    <cellStyle name="Percent 3 6 2" xfId="1079"/>
    <cellStyle name="Percent 3 6 3" xfId="1080"/>
    <cellStyle name="Percent 3 6 4" xfId="1081"/>
    <cellStyle name="Percent 3 7" xfId="1082"/>
    <cellStyle name="Percent 3 7 2" xfId="1083"/>
    <cellStyle name="Percent 3 7 3" xfId="1084"/>
    <cellStyle name="Percent 3 7 4" xfId="1085"/>
    <cellStyle name="Percent 3 8" xfId="1086"/>
    <cellStyle name="Percent 3 8 2" xfId="1087"/>
    <cellStyle name="Percent 3 8 3" xfId="1088"/>
    <cellStyle name="Percent 3 8 4" xfId="1089"/>
    <cellStyle name="Percent 3 9" xfId="1090"/>
    <cellStyle name="Percent 3 9 2" xfId="1091"/>
    <cellStyle name="Percent 3 9 3" xfId="1092"/>
    <cellStyle name="Percent 3 9 4" xfId="1093"/>
    <cellStyle name="Percent 4" xfId="1094"/>
    <cellStyle name="Percent 4 2" xfId="1095"/>
    <cellStyle name="Percent 4 2 2" xfId="1096"/>
    <cellStyle name="Percent 4 2 3" xfId="1097"/>
    <cellStyle name="Percent 4 3" xfId="1098"/>
    <cellStyle name="Percent 4 3 2" xfId="1099"/>
    <cellStyle name="Percent 4 3 2 2" xfId="1100"/>
    <cellStyle name="Percent 4 3 2 3" xfId="1101"/>
    <cellStyle name="Percent 4 3 2 4" xfId="1102"/>
    <cellStyle name="Percent 4 3 2 5" xfId="1103"/>
    <cellStyle name="Percent 4 3 3" xfId="1104"/>
    <cellStyle name="Percent 4 4" xfId="1105"/>
    <cellStyle name="Percent 4 5" xfId="1106"/>
    <cellStyle name="Percent 4 5 2" xfId="1107"/>
    <cellStyle name="Percent 4 5 3" xfId="1108"/>
    <cellStyle name="Percent 4 5 4" xfId="1109"/>
    <cellStyle name="Percent 4 5 5" xfId="1110"/>
    <cellStyle name="Percent 4 6" xfId="1111"/>
    <cellStyle name="Percent 4 6 2" xfId="1112"/>
    <cellStyle name="Percent 4 6 3" xfId="1113"/>
    <cellStyle name="Percent 5" xfId="1114"/>
    <cellStyle name="Percent 5 2" xfId="1115"/>
    <cellStyle name="Percent 5 3" xfId="1116"/>
    <cellStyle name="Percent 5 4" xfId="1117"/>
    <cellStyle name="Percent 5 4 2" xfId="1118"/>
    <cellStyle name="Percent 5 4 3" xfId="1119"/>
    <cellStyle name="Percent 5 4 4" xfId="1120"/>
    <cellStyle name="Percent 5 4 5" xfId="1121"/>
    <cellStyle name="Percent 5 5" xfId="1122"/>
    <cellStyle name="Percent 6" xfId="1123"/>
    <cellStyle name="Percent 6 2" xfId="1124"/>
    <cellStyle name="Percent 6 3" xfId="1125"/>
    <cellStyle name="Percent 6 4" xfId="1126"/>
    <cellStyle name="Percent 6 4 2" xfId="1127"/>
    <cellStyle name="Percent 6 4 3" xfId="1128"/>
    <cellStyle name="Percent 7" xfId="1129"/>
    <cellStyle name="Percent 7 2" xfId="1130"/>
    <cellStyle name="Percent 7 2 2" xfId="1131"/>
    <cellStyle name="Percent 7 2 2 2" xfId="1132"/>
    <cellStyle name="Percent 7 2 2 2 2" xfId="1133"/>
    <cellStyle name="Percent 7 2 2 3" xfId="1134"/>
    <cellStyle name="Percent 7 2 2 3 2" xfId="1135"/>
    <cellStyle name="Percent 7 2 2 4" xfId="1136"/>
    <cellStyle name="Percent 7 2 2 5" xfId="1137"/>
    <cellStyle name="Percent 7 2 2 6" xfId="1138"/>
    <cellStyle name="Percent 7 2 3" xfId="1139"/>
    <cellStyle name="Percent 7 2 3 2" xfId="1140"/>
    <cellStyle name="Percent 7 2 4" xfId="1141"/>
    <cellStyle name="Percent 7 2 4 2" xfId="1142"/>
    <cellStyle name="Percent 7 2 4 3" xfId="1143"/>
    <cellStyle name="Percent 7 2 5" xfId="1144"/>
    <cellStyle name="Percent 7 2 5 2" xfId="1145"/>
    <cellStyle name="Percent 7 2 6" xfId="1146"/>
    <cellStyle name="Percent 7 3" xfId="1147"/>
    <cellStyle name="Percent 7 4" xfId="1148"/>
    <cellStyle name="Percent 7 5" xfId="1149"/>
    <cellStyle name="Percent 7 6" xfId="1150"/>
    <cellStyle name="Percent 8" xfId="1151"/>
    <cellStyle name="Percent 8 2" xfId="1152"/>
    <cellStyle name="Percent 8 3" xfId="1153"/>
    <cellStyle name="Percent 8 4" xfId="1154"/>
    <cellStyle name="Percent 9" xfId="1155"/>
    <cellStyle name="Percent 9 2" xfId="1156"/>
    <cellStyle name="Percent 9 3" xfId="1157"/>
    <cellStyle name="Percent 9 4" xfId="1158"/>
    <cellStyle name="PSChar" xfId="1159"/>
    <cellStyle name="PSChar 2" xfId="1160"/>
    <cellStyle name="PSChar 2 2" xfId="1161"/>
    <cellStyle name="PSChar 3" xfId="1162"/>
    <cellStyle name="PSChar 4" xfId="1163"/>
    <cellStyle name="PSChar 4 2" xfId="1164"/>
    <cellStyle name="PSChar 5" xfId="1165"/>
    <cellStyle name="PSChar 5 2" xfId="1166"/>
    <cellStyle name="PSDate" xfId="1167"/>
    <cellStyle name="PSDate 2" xfId="1168"/>
    <cellStyle name="PSDate 3" xfId="1169"/>
    <cellStyle name="PSDate 4" xfId="1170"/>
    <cellStyle name="PSDate 4 2" xfId="1171"/>
    <cellStyle name="PSDate 5" xfId="1172"/>
    <cellStyle name="PSDate 5 2" xfId="1173"/>
    <cellStyle name="PSDec" xfId="1174"/>
    <cellStyle name="PSDec 2" xfId="1175"/>
    <cellStyle name="PSDec 3" xfId="1176"/>
    <cellStyle name="PSDec 4" xfId="1177"/>
    <cellStyle name="PSDec 4 2" xfId="1178"/>
    <cellStyle name="PSDec 5" xfId="1179"/>
    <cellStyle name="PSDec 5 2" xfId="1180"/>
    <cellStyle name="PSdesc" xfId="1181"/>
    <cellStyle name="PSdesc 2" xfId="1182"/>
    <cellStyle name="PSHeading" xfId="1183"/>
    <cellStyle name="PSHeading 2" xfId="1184"/>
    <cellStyle name="PSHeading 3" xfId="1185"/>
    <cellStyle name="PSHeading 4" xfId="1186"/>
    <cellStyle name="PSHeading 5" xfId="1187"/>
    <cellStyle name="PSHeading 5 2" xfId="1188"/>
    <cellStyle name="PSHeading 6" xfId="1189"/>
    <cellStyle name="PSHeading 6 2" xfId="1190"/>
    <cellStyle name="PSInt" xfId="1191"/>
    <cellStyle name="PSInt 2" xfId="1192"/>
    <cellStyle name="PSInt 3" xfId="1193"/>
    <cellStyle name="PSInt 4" xfId="1194"/>
    <cellStyle name="PSInt 4 2" xfId="1195"/>
    <cellStyle name="PSInt 5" xfId="1196"/>
    <cellStyle name="PSInt 5 2" xfId="1197"/>
    <cellStyle name="PSSpacer" xfId="1198"/>
    <cellStyle name="PSSpacer 2" xfId="1199"/>
    <cellStyle name="PSSpacer 3" xfId="1200"/>
    <cellStyle name="PSSpacer 3 2" xfId="1201"/>
    <cellStyle name="PStest" xfId="1202"/>
    <cellStyle name="PStest 2" xfId="1203"/>
    <cellStyle name="R00A" xfId="1204"/>
    <cellStyle name="R00B" xfId="1205"/>
    <cellStyle name="R00L" xfId="1206"/>
    <cellStyle name="R01A" xfId="1207"/>
    <cellStyle name="R01B" xfId="1208"/>
    <cellStyle name="R01H" xfId="1209"/>
    <cellStyle name="R01L" xfId="1210"/>
    <cellStyle name="R02A" xfId="1211"/>
    <cellStyle name="R02B" xfId="1212"/>
    <cellStyle name="R02B 2" xfId="1213"/>
    <cellStyle name="R02H" xfId="1214"/>
    <cellStyle name="R02L" xfId="1215"/>
    <cellStyle name="R03A" xfId="1216"/>
    <cellStyle name="R03B" xfId="1217"/>
    <cellStyle name="R03B 2" xfId="1218"/>
    <cellStyle name="R03H" xfId="1219"/>
    <cellStyle name="R03L" xfId="1220"/>
    <cellStyle name="R04A" xfId="1221"/>
    <cellStyle name="R04B" xfId="1222"/>
    <cellStyle name="R04B 2" xfId="1223"/>
    <cellStyle name="R04H" xfId="1224"/>
    <cellStyle name="R04L" xfId="1225"/>
    <cellStyle name="R05A" xfId="1226"/>
    <cellStyle name="R05B" xfId="1227"/>
    <cellStyle name="R05B 2" xfId="1228"/>
    <cellStyle name="R05H" xfId="1229"/>
    <cellStyle name="R05L" xfId="1230"/>
    <cellStyle name="R05L 2" xfId="1231"/>
    <cellStyle name="R06A" xfId="1232"/>
    <cellStyle name="R06B" xfId="1233"/>
    <cellStyle name="R06B 2" xfId="1234"/>
    <cell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    <cellStyle name="Title" xfId="1242" builtinId="15" customBuiltin="1"/>
    <cellStyle name="Title 2" xfId="1243"/>
    <cellStyle name="Title 2 2" xfId="1244"/>
    <cellStyle name="Title 2 3" xfId="1245"/>
    <cellStyle name="Title 2 4" xfId="1246"/>
    <cellStyle name="Total" xfId="1247" builtinId="25" customBuiltin="1"/>
    <cellStyle name="Total 2" xfId="1248"/>
    <cellStyle name="Total 2 2" xfId="1249"/>
    <cellStyle name="Total 2 3" xfId="1250"/>
    <cellStyle name="Total 2 4" xfId="1251"/>
    <cellStyle name="Total 2 5" xfId="1252"/>
    <cellStyle name="Total 3" xfId="1253"/>
    <cellStyle name="Total 3 2" xfId="1254"/>
    <cellStyle name="Warning Text" xfId="1255" builtinId="11" customBuiltin="1"/>
    <cellStyle name="Warning Text 2" xfId="1256"/>
    <cellStyle name="Warning Text 2 2" xfId="1257"/>
    <cellStyle name="Warning Text 2 3" xfId="1258"/>
    <cellStyle name="Warning Text 2 4" xfId="1259"/>
    <cellStyle name="Warning Text 2 5" xfId="1260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/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A17" sqref="A17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8.7265625" style="183" bestFit="1" customWidth="1"/>
    <col min="10" max="10" width="13" style="183" customWidth="1"/>
    <col min="11" max="11" width="13.54296875" style="183" customWidth="1"/>
    <col min="12" max="12" width="15.26953125" style="183" customWidth="1"/>
    <col min="13" max="13" width="2.453125" style="183" customWidth="1"/>
    <col min="14" max="14" width="6.26953125" style="183" customWidth="1"/>
    <col min="15" max="15" width="7.54296875" style="183" customWidth="1"/>
    <col min="16" max="16" width="10.7265625" style="183" customWidth="1"/>
    <col min="17" max="17" width="11.179687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8.7265625" style="183"/>
    <col min="22" max="22" width="16.7265625" style="183" customWidth="1"/>
    <col min="23" max="16384" width="8.7265625" style="183"/>
  </cols>
  <sheetData>
    <row r="1" spans="1:23" ht="15.5">
      <c r="H1" s="184" t="s">
        <v>166</v>
      </c>
      <c r="U1" s="183">
        <v>2020</v>
      </c>
    </row>
    <row r="2" spans="1:23" ht="15.5">
      <c r="H2" s="185" t="s">
        <v>167</v>
      </c>
    </row>
    <row r="3" spans="1:23" ht="15.5">
      <c r="H3" s="186" t="str">
        <f>"For Calendar Year "&amp;U1-1&amp;" and Projected Year "&amp;U1</f>
        <v>For Calendar Year 2019 and Projected Year 2020</v>
      </c>
    </row>
    <row r="4" spans="1:23" ht="15.5">
      <c r="H4" s="187"/>
    </row>
    <row r="5" spans="1:23" ht="15.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 ht="12.5">
      <c r="D8" s="191"/>
    </row>
    <row r="9" spans="1:23" ht="12.5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6" t="str">
        <f>"Projected ARR For "&amp;U1&amp;" From WS-F"</f>
        <v>Projected ARR For 2020 From WS-F</v>
      </c>
      <c r="F13" s="666"/>
      <c r="G13" s="666"/>
      <c r="H13" s="195"/>
      <c r="I13" s="196" t="str">
        <f>"True-Up ARR CY"&amp;U1-1&amp;" From Worksheet G  (includes adjustment for SPP Collections)"</f>
        <v>True-Up ARR CY2019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67" t="str">
        <f>"Total ADJUSTED Revenue Requirement Effective
7/1/"&amp;U1&amp;""</f>
        <v>Total ADJUSTED Revenue Requirement Effective
7/1/2020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67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67"/>
      <c r="V16" s="211" t="s">
        <v>220</v>
      </c>
    </row>
    <row r="17" spans="1:23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 ht="1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&amp;I$100)</f>
        <v>107996.82775600185</v>
      </c>
      <c r="J18" s="221">
        <v>1859982.8093159483</v>
      </c>
      <c r="K18" s="221">
        <f t="shared" ref="K18:K49" si="2">J18/J$93*K$93</f>
        <v>2068827.8995426348</v>
      </c>
      <c r="L18" s="217">
        <f t="shared" ref="L18:L42" si="3">+J18-K18</f>
        <v>-208845.09022668656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+V18/$V$93 * $Q$93</f>
        <v>-10370.072083162926</v>
      </c>
      <c r="R18" s="222">
        <f ca="1">I18+L18+P18+Q18</f>
        <v>-111218.33455384764</v>
      </c>
      <c r="S18" s="222"/>
      <c r="T18" s="223">
        <f t="shared" ref="T18:T42" ca="1" si="6">+G18+R18</f>
        <v>-111218.33455384764</v>
      </c>
      <c r="V18" s="224">
        <f ca="1">+I18+L18+P18</f>
        <v>-100848.26247068471</v>
      </c>
      <c r="W18" s="183" t="str">
        <f>A18</f>
        <v>S.001</v>
      </c>
    </row>
    <row r="19" spans="1:23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&amp;I$100)</f>
        <v>59115.635353361722</v>
      </c>
      <c r="J19" s="221">
        <v>869507.32408644445</v>
      </c>
      <c r="K19" s="221">
        <f t="shared" si="2"/>
        <v>967138.51435447868</v>
      </c>
      <c r="L19" s="217">
        <f t="shared" si="3"/>
        <v>-97631.190268034232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-3960.4954116515105</v>
      </c>
      <c r="R19" s="222">
        <f t="shared" ref="R19:R42" ca="1" si="8">I19+L19+P19+Q19</f>
        <v>-42476.050326324017</v>
      </c>
      <c r="S19" s="222"/>
      <c r="T19" s="225">
        <f t="shared" ca="1" si="6"/>
        <v>-42476.050326324017</v>
      </c>
      <c r="V19" s="224">
        <f t="shared" ref="V19:V37" ca="1" si="9">+I19+L19+P19</f>
        <v>-38515.55491467251</v>
      </c>
      <c r="W19" s="183" t="str">
        <f t="shared" ref="W19:W37" si="10">A19</f>
        <v>S.002</v>
      </c>
    </row>
    <row r="20" spans="1:23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69261.110784968827</v>
      </c>
      <c r="J20" s="221">
        <v>1421041.1019775618</v>
      </c>
      <c r="K20" s="221">
        <f t="shared" si="2"/>
        <v>1580600.3493382838</v>
      </c>
      <c r="L20" s="217">
        <f t="shared" si="3"/>
        <v>-159559.24736072193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-9285.2188260362873</v>
      </c>
      <c r="R20" s="222">
        <f t="shared" ca="1" si="8"/>
        <v>-99583.355401789391</v>
      </c>
      <c r="S20" s="222"/>
      <c r="T20" s="225">
        <f t="shared" ca="1" si="6"/>
        <v>-99583.355401789391</v>
      </c>
      <c r="V20" s="224">
        <f t="shared" ca="1" si="9"/>
        <v>-90298.136575753102</v>
      </c>
      <c r="W20" s="183" t="str">
        <f t="shared" si="10"/>
        <v>S.003</v>
      </c>
    </row>
    <row r="21" spans="1:23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61085.43464915338</v>
      </c>
      <c r="J21" s="221">
        <v>1197703.4489377341</v>
      </c>
      <c r="K21" s="221">
        <f t="shared" si="2"/>
        <v>1332185.597700285</v>
      </c>
      <c r="L21" s="217">
        <f t="shared" si="3"/>
        <v>-134482.1487625509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-7547.2714886335734</v>
      </c>
      <c r="R21" s="222">
        <f t="shared" ca="1" si="8"/>
        <v>-80943.985602031098</v>
      </c>
      <c r="S21" s="222"/>
      <c r="T21" s="225">
        <f t="shared" ca="1" si="6"/>
        <v>-80943.985602031098</v>
      </c>
      <c r="V21" s="224">
        <f t="shared" ca="1" si="9"/>
        <v>-73396.714113397524</v>
      </c>
      <c r="W21" s="183" t="str">
        <f t="shared" si="10"/>
        <v>S.004</v>
      </c>
    </row>
    <row r="22" spans="1:23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18190.985469745472</v>
      </c>
      <c r="J22" s="221">
        <v>313826.85369485198</v>
      </c>
      <c r="K22" s="221">
        <f t="shared" si="2"/>
        <v>349064.3823683362</v>
      </c>
      <c r="L22" s="217">
        <f t="shared" si="3"/>
        <v>-35237.528673484223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-1752.8698805585054</v>
      </c>
      <c r="R22" s="222">
        <f t="shared" ca="1" si="8"/>
        <v>-18799.413084297255</v>
      </c>
      <c r="S22" s="222"/>
      <c r="T22" s="225">
        <f t="shared" ca="1" si="6"/>
        <v>-18799.413084297255</v>
      </c>
      <c r="V22" s="224">
        <f t="shared" ca="1" si="9"/>
        <v>-17046.543203738751</v>
      </c>
      <c r="W22" s="183" t="str">
        <f t="shared" si="10"/>
        <v>S.005</v>
      </c>
    </row>
    <row r="23" spans="1:23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263553.51059425529</v>
      </c>
      <c r="J23" s="221">
        <v>4044000.7577381926</v>
      </c>
      <c r="K23" s="221">
        <f t="shared" si="2"/>
        <v>4498074.6872909237</v>
      </c>
      <c r="L23" s="217">
        <f t="shared" si="3"/>
        <v>-454073.9295527311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-19590.922337289729</v>
      </c>
      <c r="R23" s="222">
        <f t="shared" ca="1" si="8"/>
        <v>-210111.34129576554</v>
      </c>
      <c r="S23" s="222"/>
      <c r="T23" s="225">
        <f t="shared" ca="1" si="6"/>
        <v>-210111.34129576554</v>
      </c>
      <c r="U23" s="227"/>
      <c r="V23" s="224">
        <f t="shared" ca="1" si="9"/>
        <v>-190520.41895847581</v>
      </c>
      <c r="W23" s="227" t="str">
        <f t="shared" si="10"/>
        <v>S.006</v>
      </c>
    </row>
    <row r="24" spans="1:23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482.64230589004364</v>
      </c>
      <c r="J24" s="221">
        <v>8090.735338367831</v>
      </c>
      <c r="K24" s="221">
        <f t="shared" si="2"/>
        <v>8999.1901602503513</v>
      </c>
      <c r="L24" s="217">
        <f t="shared" si="3"/>
        <v>-908.45482188252026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-43.785647631148208</v>
      </c>
      <c r="R24" s="222">
        <f t="shared" ca="1" si="8"/>
        <v>-469.59816362362483</v>
      </c>
      <c r="S24" s="228" t="s">
        <v>266</v>
      </c>
      <c r="T24" s="225">
        <f t="shared" ca="1" si="6"/>
        <v>-469.59816362362483</v>
      </c>
      <c r="V24" s="224">
        <f t="shared" ca="1" si="9"/>
        <v>-425.81251599247662</v>
      </c>
      <c r="W24" s="183" t="str">
        <f t="shared" si="10"/>
        <v>S.007</v>
      </c>
    </row>
    <row r="25" spans="1:23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64371.460830212571</v>
      </c>
      <c r="J25" s="221">
        <v>996152.59458579135</v>
      </c>
      <c r="K25" s="221">
        <f t="shared" si="2"/>
        <v>1108003.939369096</v>
      </c>
      <c r="L25" s="217">
        <f t="shared" si="3"/>
        <v>-111851.34478330461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-4882.2836113502763</v>
      </c>
      <c r="R25" s="222">
        <f t="shared" ca="1" si="8"/>
        <v>-52362.167564442316</v>
      </c>
      <c r="S25" s="222"/>
      <c r="T25" s="225">
        <f t="shared" ca="1" si="6"/>
        <v>-52362.167564442316</v>
      </c>
      <c r="V25" s="224">
        <f t="shared" ca="1" si="9"/>
        <v>-47479.883953092038</v>
      </c>
      <c r="W25" s="183" t="str">
        <f t="shared" si="10"/>
        <v>S.008</v>
      </c>
    </row>
    <row r="26" spans="1:23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13849.084199645091</v>
      </c>
      <c r="J26" s="221">
        <v>286568.82971960452</v>
      </c>
      <c r="K26" s="221">
        <f t="shared" si="2"/>
        <v>318745.73630131508</v>
      </c>
      <c r="L26" s="217">
        <f t="shared" si="3"/>
        <v>-32176.906581710558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-1884.6218524059746</v>
      </c>
      <c r="R26" s="222">
        <f t="shared" ca="1" si="8"/>
        <v>-20212.444234471441</v>
      </c>
      <c r="S26" s="222"/>
      <c r="T26" s="225">
        <f t="shared" ca="1" si="6"/>
        <v>-20212.444234471441</v>
      </c>
      <c r="V26" s="224">
        <f t="shared" ca="1" si="9"/>
        <v>-18327.822382065468</v>
      </c>
      <c r="W26" s="183" t="str">
        <f t="shared" si="10"/>
        <v>S.009</v>
      </c>
    </row>
    <row r="27" spans="1:23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V28" s="224">
        <f t="shared" ca="1" si="9"/>
        <v>0</v>
      </c>
      <c r="W28" s="183" t="str">
        <f t="shared" si="10"/>
        <v>S.011</v>
      </c>
    </row>
    <row r="29" spans="1:23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788.96035036972899</v>
      </c>
      <c r="J29" s="221">
        <v>18543.385373489386</v>
      </c>
      <c r="K29" s="221">
        <f t="shared" si="2"/>
        <v>20625.498698428601</v>
      </c>
      <c r="L29" s="217">
        <f t="shared" si="3"/>
        <v>-2082.1133249392151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-132.97293609535677</v>
      </c>
      <c r="R29" s="222">
        <f t="shared" ca="1" si="8"/>
        <v>-1426.1259106648429</v>
      </c>
      <c r="S29" s="222"/>
      <c r="T29" s="225">
        <f ca="1">+G29+R29</f>
        <v>-1426.1259106648429</v>
      </c>
      <c r="V29" s="224">
        <f t="shared" ca="1" si="9"/>
        <v>-1293.1529745694861</v>
      </c>
      <c r="W29" s="183" t="str">
        <f t="shared" si="10"/>
        <v>S.012</v>
      </c>
    </row>
    <row r="30" spans="1:23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36786.002079691738</v>
      </c>
      <c r="J30" s="221">
        <v>589556.38771499565</v>
      </c>
      <c r="K30" s="221">
        <f t="shared" si="2"/>
        <v>655753.75059887092</v>
      </c>
      <c r="L30" s="217">
        <f t="shared" si="3"/>
        <v>-66197.362883875263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-3024.3251012079145</v>
      </c>
      <c r="R30" s="222">
        <f t="shared" ca="1" si="8"/>
        <v>-32435.685905391438</v>
      </c>
      <c r="S30" s="222"/>
      <c r="T30" s="225">
        <f t="shared" ca="1" si="6"/>
        <v>-32435.685905391438</v>
      </c>
      <c r="V30" s="224">
        <f t="shared" ca="1" si="9"/>
        <v>-29411.360804183525</v>
      </c>
      <c r="W30" s="183" t="str">
        <f t="shared" si="10"/>
        <v>S.013</v>
      </c>
    </row>
    <row r="31" spans="1:23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472.19735345196841</v>
      </c>
      <c r="J31" s="221">
        <v>8297.7078992617298</v>
      </c>
      <c r="K31" s="221">
        <f t="shared" si="2"/>
        <v>9229.4022924660057</v>
      </c>
      <c r="L31" s="217">
        <f t="shared" si="3"/>
        <v>-931.69439320427591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-47.249375522126996</v>
      </c>
      <c r="R31" s="222">
        <f t="shared" ca="1" si="8"/>
        <v>-506.74641527443453</v>
      </c>
      <c r="S31" s="228" t="s">
        <v>266</v>
      </c>
      <c r="T31" s="225">
        <f t="shared" ca="1" si="6"/>
        <v>-506.74641527443453</v>
      </c>
      <c r="V31" s="224">
        <f t="shared" ca="1" si="9"/>
        <v>-459.4970397523075</v>
      </c>
      <c r="W31" s="183" t="str">
        <f t="shared" si="10"/>
        <v>S.014</v>
      </c>
    </row>
    <row r="32" spans="1:23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1772.7191981203287</v>
      </c>
      <c r="J32" s="221">
        <v>36243.188451489725</v>
      </c>
      <c r="K32" s="221">
        <f t="shared" si="2"/>
        <v>40312.694860012889</v>
      </c>
      <c r="L32" s="217">
        <f t="shared" si="3"/>
        <v>-4069.5064085231643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-236.17510453873848</v>
      </c>
      <c r="R32" s="222">
        <f t="shared" ca="1" si="8"/>
        <v>-2532.9623149415743</v>
      </c>
      <c r="S32" s="222"/>
      <c r="T32" s="225">
        <f t="shared" ca="1" si="6"/>
        <v>-2532.9623149415743</v>
      </c>
      <c r="V32" s="224">
        <f t="shared" ca="1" si="9"/>
        <v>-2296.7872104028356</v>
      </c>
      <c r="W32" s="183" t="str">
        <f t="shared" si="10"/>
        <v>S.015</v>
      </c>
    </row>
    <row r="33" spans="1:23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2902.8933074765155</v>
      </c>
      <c r="J33" s="221">
        <v>41240.311806245489</v>
      </c>
      <c r="K33" s="221">
        <f t="shared" si="2"/>
        <v>45870.911937071214</v>
      </c>
      <c r="L33" s="217">
        <f t="shared" si="3"/>
        <v>-4630.6001308257255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-177.65744156387248</v>
      </c>
      <c r="R33" s="222">
        <f t="shared" ca="1" si="8"/>
        <v>-1905.3642649130825</v>
      </c>
      <c r="S33" s="222"/>
      <c r="T33" s="225">
        <f t="shared" ca="1" si="6"/>
        <v>-1905.3642649130825</v>
      </c>
      <c r="V33" s="224">
        <f t="shared" ca="1" si="9"/>
        <v>-1727.70682334921</v>
      </c>
      <c r="W33" s="183" t="str">
        <f t="shared" si="10"/>
        <v>S.016</v>
      </c>
    </row>
    <row r="34" spans="1:23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9771.1193907857232</v>
      </c>
      <c r="J34" s="221">
        <v>197092.68799062626</v>
      </c>
      <c r="K34" s="221">
        <f t="shared" si="2"/>
        <v>219222.91414124359</v>
      </c>
      <c r="L34" s="217">
        <f t="shared" si="3"/>
        <v>-22130.226150617324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-1270.8679836721606</v>
      </c>
      <c r="R34" s="222">
        <f t="shared" ca="1" si="8"/>
        <v>-13629.974743503761</v>
      </c>
      <c r="S34" s="222"/>
      <c r="T34" s="225">
        <f t="shared" ca="1" si="6"/>
        <v>-13629.974743503761</v>
      </c>
      <c r="V34" s="224">
        <f t="shared" ca="1" si="9"/>
        <v>-12359.1067598316</v>
      </c>
      <c r="W34" s="183" t="str">
        <f t="shared" si="10"/>
        <v>S.017</v>
      </c>
    </row>
    <row r="35" spans="1:23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V35" s="224">
        <f t="shared" ca="1" si="9"/>
        <v>0</v>
      </c>
      <c r="W35" s="183" t="str">
        <f t="shared" si="10"/>
        <v>S.018</v>
      </c>
    </row>
    <row r="36" spans="1:23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22213.640976305527</v>
      </c>
      <c r="J36" s="221">
        <v>452165.84596562252</v>
      </c>
      <c r="K36" s="221">
        <f t="shared" si="2"/>
        <v>502936.53934253938</v>
      </c>
      <c r="L36" s="217">
        <f t="shared" si="3"/>
        <v>-50770.693376916868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-2936.4778789628049</v>
      </c>
      <c r="R36" s="222">
        <f t="shared" ca="1" si="8"/>
        <v>-31493.530279574145</v>
      </c>
      <c r="S36" s="222"/>
      <c r="T36" s="225">
        <f t="shared" ca="1" si="6"/>
        <v>-31493.530279574145</v>
      </c>
      <c r="V36" s="224">
        <f t="shared" ca="1" si="9"/>
        <v>-28557.052400611341</v>
      </c>
      <c r="W36" s="183" t="str">
        <f t="shared" si="10"/>
        <v>S.019</v>
      </c>
    </row>
    <row r="37" spans="1:23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V37" s="224">
        <f t="shared" ca="1" si="9"/>
        <v>0</v>
      </c>
      <c r="W37" s="183" t="str">
        <f t="shared" si="10"/>
        <v>S.020</v>
      </c>
    </row>
    <row r="38" spans="1:23" ht="13">
      <c r="A38" s="214" t="s">
        <v>255</v>
      </c>
      <c r="B38" s="192" t="s">
        <v>191</v>
      </c>
      <c r="C38" s="226" t="str">
        <f t="shared" ref="C38:F57" ca="1" si="15">INDIRECT("'"&amp; $A38 &amp; "'!" &amp;C$100)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10957.882446853531</v>
      </c>
      <c r="J38" s="221">
        <v>175532.81532404348</v>
      </c>
      <c r="K38" s="221">
        <f t="shared" si="2"/>
        <v>195242.22686832352</v>
      </c>
      <c r="L38" s="217">
        <f t="shared" si="3"/>
        <v>-19709.411544280039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-899.90630829749477</v>
      </c>
      <c r="R38" s="222">
        <f t="shared" ca="1" si="8"/>
        <v>-9651.4354057240034</v>
      </c>
      <c r="S38" s="222"/>
      <c r="T38" s="225">
        <f t="shared" ca="1" si="6"/>
        <v>-9651.4354057240034</v>
      </c>
      <c r="V38" s="224">
        <f t="shared" ref="V38:V43" ca="1" si="16">+I38+L38+P38</f>
        <v>-8751.5290974265081</v>
      </c>
      <c r="W38" s="183" t="str">
        <f t="shared" ref="W38:W43" si="17">A38</f>
        <v>S.021</v>
      </c>
    </row>
    <row r="39" spans="1:23" ht="1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1241.8406630236932</v>
      </c>
      <c r="J39" s="221">
        <v>21894.668246815654</v>
      </c>
      <c r="K39" s="221">
        <f t="shared" si="2"/>
        <v>24353.074820568483</v>
      </c>
      <c r="L39" s="217">
        <f t="shared" si="3"/>
        <v>-2458.406573752829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-125.09760583973535</v>
      </c>
      <c r="R39" s="222">
        <f t="shared" ca="1" si="8"/>
        <v>-1341.663516568871</v>
      </c>
      <c r="S39" s="222"/>
      <c r="T39" s="225">
        <f t="shared" ca="1" si="6"/>
        <v>-1341.663516568871</v>
      </c>
      <c r="V39" s="224">
        <f t="shared" ca="1" si="16"/>
        <v>-1216.5659107291358</v>
      </c>
      <c r="W39" s="183" t="str">
        <f t="shared" si="17"/>
        <v>S.022</v>
      </c>
    </row>
    <row r="40" spans="1:23" ht="2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29290.988241898885</v>
      </c>
      <c r="J40" s="221">
        <v>510432.43569610961</v>
      </c>
      <c r="K40" s="221">
        <f t="shared" si="2"/>
        <v>567745.49663068168</v>
      </c>
      <c r="L40" s="217">
        <f t="shared" si="3"/>
        <v>-57313.060934572073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-2881.4667364955681</v>
      </c>
      <c r="R40" s="222">
        <f t="shared" ca="1" si="8"/>
        <v>-30903.539429168755</v>
      </c>
      <c r="S40" s="222"/>
      <c r="T40" s="225">
        <f t="shared" ca="1" si="6"/>
        <v>-30903.539429168755</v>
      </c>
      <c r="V40" s="224">
        <f t="shared" ca="1" si="16"/>
        <v>-28022.072692673188</v>
      </c>
      <c r="W40" s="183" t="str">
        <f t="shared" si="17"/>
        <v>S.023</v>
      </c>
    </row>
    <row r="41" spans="1:23" ht="2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32302.244435163098</v>
      </c>
      <c r="J41" s="221">
        <v>559076.53783471137</v>
      </c>
      <c r="K41" s="221">
        <f t="shared" si="2"/>
        <v>621851.52123934578</v>
      </c>
      <c r="L41" s="217">
        <f t="shared" si="3"/>
        <v>-62774.983404634404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-3133.4649893118767</v>
      </c>
      <c r="R41" s="222">
        <f t="shared" ca="1" si="8"/>
        <v>-33606.203958783182</v>
      </c>
      <c r="S41" s="222"/>
      <c r="T41" s="225">
        <f t="shared" ca="1" si="6"/>
        <v>-33606.203958783182</v>
      </c>
      <c r="V41" s="224">
        <f t="shared" ca="1" si="16"/>
        <v>-30472.738969471306</v>
      </c>
      <c r="W41" s="183" t="str">
        <f t="shared" si="17"/>
        <v>S.024</v>
      </c>
    </row>
    <row r="42" spans="1:23" ht="1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541.21860265865871</v>
      </c>
      <c r="J42" s="221">
        <v>9562.3894089431233</v>
      </c>
      <c r="K42" s="221">
        <f t="shared" si="2"/>
        <v>10636.086471567</v>
      </c>
      <c r="L42" s="217">
        <f t="shared" si="3"/>
        <v>-1073.6970626238763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-54.753942976221509</v>
      </c>
      <c r="R42" s="222">
        <f t="shared" ca="1" si="8"/>
        <v>-587.23240294143909</v>
      </c>
      <c r="S42" s="228" t="s">
        <v>266</v>
      </c>
      <c r="T42" s="225">
        <f t="shared" ca="1" si="6"/>
        <v>-587.23240294143909</v>
      </c>
      <c r="V42" s="224">
        <f t="shared" ca="1" si="16"/>
        <v>-532.47845996521755</v>
      </c>
      <c r="W42" s="183" t="str">
        <f t="shared" si="17"/>
        <v>S.025</v>
      </c>
    </row>
    <row r="43" spans="1:23" ht="1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1230.2651982613825</v>
      </c>
      <c r="J43" s="221">
        <v>26922.471517840524</v>
      </c>
      <c r="K43" s="221">
        <f t="shared" si="2"/>
        <v>29945.416657498372</v>
      </c>
      <c r="L43" s="217">
        <f>+J43-K43</f>
        <v>-3022.9451396578479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-184.33852759461845</v>
      </c>
      <c r="R43" s="222">
        <f ca="1">I43+L43+P43+Q43</f>
        <v>-1977.0184689910839</v>
      </c>
      <c r="S43" s="228" t="s">
        <v>266</v>
      </c>
      <c r="T43" s="225">
        <f ca="1">+G43+R43</f>
        <v>-1977.0184689910839</v>
      </c>
      <c r="V43" s="224">
        <f t="shared" ca="1" si="16"/>
        <v>-1792.6799413964654</v>
      </c>
      <c r="W43" s="183" t="str">
        <f t="shared" si="17"/>
        <v>S.026</v>
      </c>
    </row>
    <row r="44" spans="1:23" ht="1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2697.9546643549038</v>
      </c>
      <c r="J44" s="221">
        <v>46900.260235798924</v>
      </c>
      <c r="K44" s="221">
        <f t="shared" si="2"/>
        <v>52166.378305031401</v>
      </c>
      <c r="L44" s="217">
        <f t="shared" ref="L44:L50" si="19">+J44-K44</f>
        <v>-5266.1180692324779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-264.08030220315561</v>
      </c>
      <c r="R44" s="222">
        <f t="shared" ref="R44:R50" ca="1" si="21">I44+L44+P44+Q44</f>
        <v>-2832.2437070807296</v>
      </c>
      <c r="S44" s="228" t="s">
        <v>266</v>
      </c>
      <c r="T44" s="225">
        <f t="shared" ref="T44:T50" ca="1" si="22">+G44+R44</f>
        <v>-2832.2437070807296</v>
      </c>
      <c r="V44" s="224">
        <f t="shared" ref="V44:V50" ca="1" si="23">+I44+L44+P44</f>
        <v>-2568.1634048775741</v>
      </c>
      <c r="W44" s="183" t="str">
        <f t="shared" ref="W44:W50" si="24">A44</f>
        <v>S.027</v>
      </c>
    </row>
    <row r="45" spans="1:23" ht="1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33850.907904740074</v>
      </c>
      <c r="J45" s="221">
        <v>586652.14814471698</v>
      </c>
      <c r="K45" s="221">
        <f t="shared" si="2"/>
        <v>652523.41329690523</v>
      </c>
      <c r="L45" s="217">
        <f t="shared" si="19"/>
        <v>-65871.265152188251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-3292.604202092125</v>
      </c>
      <c r="R45" s="222">
        <f t="shared" ca="1" si="21"/>
        <v>-35312.9614495403</v>
      </c>
      <c r="S45" s="228" t="s">
        <v>266</v>
      </c>
      <c r="T45" s="225">
        <f t="shared" ca="1" si="22"/>
        <v>-35312.9614495403</v>
      </c>
      <c r="V45" s="224">
        <f t="shared" ca="1" si="23"/>
        <v>-32020.357247448177</v>
      </c>
      <c r="W45" s="183" t="str">
        <f t="shared" si="24"/>
        <v>S.028</v>
      </c>
    </row>
    <row r="46" spans="1:23" ht="37.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12037.792135010473</v>
      </c>
      <c r="J46" s="221">
        <v>211713.76500996572</v>
      </c>
      <c r="K46" s="221">
        <f t="shared" si="2"/>
        <v>235485.69458602401</v>
      </c>
      <c r="L46" s="217">
        <f t="shared" si="19"/>
        <v>-23771.92957605829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-1206.6033476062987</v>
      </c>
      <c r="R46" s="222">
        <f t="shared" ca="1" si="21"/>
        <v>-12940.740788654115</v>
      </c>
      <c r="S46" s="228" t="s">
        <v>266</v>
      </c>
      <c r="T46" s="225">
        <f t="shared" ca="1" si="22"/>
        <v>-12940.740788654115</v>
      </c>
      <c r="V46" s="224">
        <f t="shared" ca="1" si="23"/>
        <v>-11734.137441047817</v>
      </c>
      <c r="W46" s="183" t="str">
        <f t="shared" si="24"/>
        <v>S.029</v>
      </c>
    </row>
    <row r="47" spans="1:23" ht="1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300866.23330453411</v>
      </c>
      <c r="J47" s="221">
        <v>5323061.6802535187</v>
      </c>
      <c r="K47" s="221">
        <f t="shared" si="2"/>
        <v>5920752.8477883488</v>
      </c>
      <c r="L47" s="217">
        <f t="shared" si="19"/>
        <v>-597691.16753483005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-30522.052523641902</v>
      </c>
      <c r="R47" s="222">
        <f t="shared" ca="1" si="21"/>
        <v>-327346.98675393785</v>
      </c>
      <c r="S47" s="228" t="s">
        <v>266</v>
      </c>
      <c r="T47" s="225">
        <f t="shared" ca="1" si="22"/>
        <v>-327346.98675393785</v>
      </c>
      <c r="V47" s="224">
        <f t="shared" ca="1" si="23"/>
        <v>-296824.93423029594</v>
      </c>
      <c r="W47" s="183" t="str">
        <f t="shared" si="24"/>
        <v>S.030</v>
      </c>
    </row>
    <row r="48" spans="1:23" ht="2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1517.2836890777107</v>
      </c>
      <c r="J48" s="221">
        <v>25716.528807089213</v>
      </c>
      <c r="K48" s="221">
        <f t="shared" si="2"/>
        <v>28604.066666113271</v>
      </c>
      <c r="L48" s="217">
        <f t="shared" si="19"/>
        <v>-2887.537859024058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-140.90113370796803</v>
      </c>
      <c r="R48" s="222">
        <f t="shared" ca="1" si="21"/>
        <v>-1511.1553036543153</v>
      </c>
      <c r="S48" s="228" t="s">
        <v>266</v>
      </c>
      <c r="T48" s="225">
        <f t="shared" ca="1" si="22"/>
        <v>-1511.1553036543153</v>
      </c>
      <c r="V48" s="224">
        <f t="shared" ca="1" si="23"/>
        <v>-1370.2541699463472</v>
      </c>
      <c r="W48" s="183" t="str">
        <f t="shared" si="24"/>
        <v>S.031</v>
      </c>
    </row>
    <row r="49" spans="1:23" ht="1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26120.376167099981</v>
      </c>
      <c r="J49" s="221">
        <v>464456.32574775803</v>
      </c>
      <c r="K49" s="221">
        <f t="shared" si="2"/>
        <v>516607.03529803583</v>
      </c>
      <c r="L49" s="217">
        <f t="shared" si="19"/>
        <v>-52150.709550277796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-2676.6592395261468</v>
      </c>
      <c r="R49" s="222">
        <f t="shared" ca="1" si="21"/>
        <v>-28706.992622703961</v>
      </c>
      <c r="S49" s="228" t="s">
        <v>266</v>
      </c>
      <c r="T49" s="225">
        <f t="shared" ca="1" si="22"/>
        <v>-28706.992622703961</v>
      </c>
      <c r="V49" s="224">
        <f t="shared" ca="1" si="23"/>
        <v>-26030.333383177815</v>
      </c>
      <c r="W49" s="183" t="str">
        <f t="shared" si="24"/>
        <v>S.032</v>
      </c>
    </row>
    <row r="50" spans="1:23" ht="1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386823.6418429967</v>
      </c>
      <c r="J50" s="221">
        <v>6795116.8333871495</v>
      </c>
      <c r="K50" s="221">
        <f t="shared" ref="K50:K81" si="25">J50/J$93*K$93</f>
        <v>7558095.2765543377</v>
      </c>
      <c r="L50" s="217">
        <f t="shared" si="19"/>
        <v>-762978.4431671882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+V50/$V$93 * $Q$93</f>
        <v>-38679.421029128724</v>
      </c>
      <c r="R50" s="222">
        <f t="shared" ca="1" si="21"/>
        <v>-414834.22235332022</v>
      </c>
      <c r="S50" s="228" t="s">
        <v>266</v>
      </c>
      <c r="T50" s="225">
        <f t="shared" ca="1" si="22"/>
        <v>-414834.22235332022</v>
      </c>
      <c r="V50" s="224">
        <f t="shared" ca="1" si="23"/>
        <v>-376154.8013241915</v>
      </c>
      <c r="W50" s="183" t="str">
        <f t="shared" si="24"/>
        <v>S.033</v>
      </c>
    </row>
    <row r="51" spans="1:23" ht="1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55212.718079896993</v>
      </c>
      <c r="J51" s="221">
        <v>977414.63815242995</v>
      </c>
      <c r="K51" s="221">
        <f t="shared" si="25"/>
        <v>1087162.022521483</v>
      </c>
      <c r="L51" s="217">
        <f t="shared" ref="L51:L60" si="28">+J51-K51</f>
        <v>-109747.38436905306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-5607.7160537513028</v>
      </c>
      <c r="R51" s="222">
        <f t="shared" ref="R51:R60" ca="1" si="30">I51+L51+P51+Q51</f>
        <v>-60142.382342907375</v>
      </c>
      <c r="S51" s="228" t="s">
        <v>266</v>
      </c>
      <c r="T51" s="225">
        <f t="shared" ref="T51:T60" ca="1" si="31">+G51+R51</f>
        <v>-60142.382342907375</v>
      </c>
      <c r="V51" s="224">
        <f t="shared" ref="V51:V60" ca="1" si="32">+I51+L51+P51</f>
        <v>-54534.66628915607</v>
      </c>
      <c r="W51" s="183" t="str">
        <f t="shared" ref="W51:W60" si="33">A51</f>
        <v>S.034</v>
      </c>
    </row>
    <row r="52" spans="1:23" ht="1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27501.372731160372</v>
      </c>
      <c r="J52" s="221">
        <v>493147.1969824594</v>
      </c>
      <c r="K52" s="221">
        <f t="shared" si="25"/>
        <v>548519.41350671684</v>
      </c>
      <c r="L52" s="217">
        <f t="shared" si="28"/>
        <v>-55372.216524257441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-2865.916100805463</v>
      </c>
      <c r="R52" s="222">
        <f t="shared" ca="1" si="30"/>
        <v>-30736.75989390253</v>
      </c>
      <c r="S52" s="228" t="s">
        <v>266</v>
      </c>
      <c r="T52" s="225">
        <f t="shared" ca="1" si="31"/>
        <v>-30736.75989390253</v>
      </c>
      <c r="V52" s="224">
        <f t="shared" ca="1" si="32"/>
        <v>-27870.843793097069</v>
      </c>
      <c r="W52" s="183" t="str">
        <f t="shared" si="33"/>
        <v>S.035</v>
      </c>
    </row>
    <row r="53" spans="1:23" ht="1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32530.146008606534</v>
      </c>
      <c r="J53" s="221">
        <v>723922.21004171285</v>
      </c>
      <c r="K53" s="221">
        <f t="shared" si="25"/>
        <v>805206.61682011024</v>
      </c>
      <c r="L53" s="217">
        <f t="shared" si="28"/>
        <v>-81284.406778397388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-5013.3258239428824</v>
      </c>
      <c r="R53" s="222">
        <f t="shared" ca="1" si="30"/>
        <v>-53767.586593733737</v>
      </c>
      <c r="S53" s="228" t="s">
        <v>266</v>
      </c>
      <c r="T53" s="225">
        <f t="shared" ca="1" si="31"/>
        <v>-53767.586593733737</v>
      </c>
      <c r="V53" s="224">
        <f t="shared" ca="1" si="32"/>
        <v>-48754.260769790853</v>
      </c>
      <c r="W53" s="183" t="str">
        <f t="shared" si="33"/>
        <v>S.036</v>
      </c>
    </row>
    <row r="54" spans="1:23" ht="2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32163.11439115426</v>
      </c>
      <c r="J54" s="221">
        <v>573616.04660993943</v>
      </c>
      <c r="K54" s="221">
        <f t="shared" si="25"/>
        <v>638023.57468477474</v>
      </c>
      <c r="L54" s="217">
        <f t="shared" si="28"/>
        <v>-64407.528074835311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-3315.643581626372</v>
      </c>
      <c r="R54" s="222">
        <f t="shared" ca="1" si="30"/>
        <v>-35560.05726530742</v>
      </c>
      <c r="S54" s="228" t="s">
        <v>266</v>
      </c>
      <c r="T54" s="225">
        <f t="shared" ca="1" si="31"/>
        <v>-35560.05726530742</v>
      </c>
      <c r="V54" s="224">
        <f t="shared" ca="1" si="32"/>
        <v>-32244.41368368105</v>
      </c>
      <c r="W54" s="183" t="str">
        <f t="shared" si="33"/>
        <v>S.037</v>
      </c>
    </row>
    <row r="55" spans="1:23" ht="2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17625.589168265287</v>
      </c>
      <c r="J55" s="221">
        <v>300310.09090117045</v>
      </c>
      <c r="K55" s="221">
        <f t="shared" si="25"/>
        <v>334029.91224366199</v>
      </c>
      <c r="L55" s="217">
        <f t="shared" si="28"/>
        <v>-33719.821342491545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-1654.945198668162</v>
      </c>
      <c r="R55" s="222">
        <f t="shared" ca="1" si="30"/>
        <v>-17749.177372894421</v>
      </c>
      <c r="S55" s="228" t="s">
        <v>266</v>
      </c>
      <c r="T55" s="225">
        <f t="shared" ca="1" si="31"/>
        <v>-17749.177372894421</v>
      </c>
      <c r="V55" s="224">
        <f t="shared" ca="1" si="32"/>
        <v>-16094.232174226257</v>
      </c>
      <c r="W55" s="183" t="str">
        <f t="shared" si="33"/>
        <v>S.038</v>
      </c>
    </row>
    <row r="56" spans="1:23" ht="2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27712.813379295054</v>
      </c>
      <c r="J56" s="221">
        <v>487370.81444676162</v>
      </c>
      <c r="K56" s="221">
        <f t="shared" si="25"/>
        <v>542094.43942178029</v>
      </c>
      <c r="L56" s="217">
        <f t="shared" si="28"/>
        <v>-54723.624975018669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-2777.4803096266487</v>
      </c>
      <c r="R56" s="222">
        <f t="shared" ca="1" si="30"/>
        <v>-29788.291905350263</v>
      </c>
      <c r="S56" s="228" t="s">
        <v>266</v>
      </c>
      <c r="T56" s="225">
        <f t="shared" ca="1" si="31"/>
        <v>-29788.291905350263</v>
      </c>
      <c r="V56" s="224">
        <f t="shared" ca="1" si="32"/>
        <v>-27010.811595723615</v>
      </c>
      <c r="W56" s="183" t="str">
        <f t="shared" si="33"/>
        <v>S.039</v>
      </c>
    </row>
    <row r="57" spans="1:23" ht="1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63738.468184682075</v>
      </c>
      <c r="J57" s="221">
        <v>1115644.1275785889</v>
      </c>
      <c r="K57" s="221">
        <f t="shared" si="25"/>
        <v>1240912.3813054678</v>
      </c>
      <c r="L57" s="217">
        <f t="shared" si="28"/>
        <v>-125268.2537268789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-6327.013432875111</v>
      </c>
      <c r="R57" s="222">
        <f t="shared" ca="1" si="30"/>
        <v>-67856.798975071943</v>
      </c>
      <c r="S57" s="228" t="s">
        <v>266</v>
      </c>
      <c r="T57" s="225">
        <f t="shared" ca="1" si="31"/>
        <v>-67856.798975071943</v>
      </c>
      <c r="V57" s="224">
        <f t="shared" ca="1" si="32"/>
        <v>-61529.785542196827</v>
      </c>
      <c r="W57" s="183" t="str">
        <f t="shared" si="33"/>
        <v>S.040</v>
      </c>
    </row>
    <row r="58" spans="1:23" ht="13">
      <c r="A58" s="230" t="s">
        <v>322</v>
      </c>
      <c r="B58" s="192" t="s">
        <v>191</v>
      </c>
      <c r="C58" s="226" t="str">
        <f t="shared" ref="C58:F77" ca="1" si="34">INDIRECT("'"&amp; $A58 &amp; "'!" &amp;C$100)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32979.182554526953</v>
      </c>
      <c r="J58" s="221">
        <v>572103.08450519422</v>
      </c>
      <c r="K58" s="221">
        <f t="shared" si="25"/>
        <v>636340.73213506385</v>
      </c>
      <c r="L58" s="217">
        <f t="shared" si="28"/>
        <v>-64237.647629869636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-3214.2599991205743</v>
      </c>
      <c r="R58" s="222">
        <f t="shared" ca="1" si="30"/>
        <v>-34472.725074463255</v>
      </c>
      <c r="S58" s="228" t="s">
        <v>266</v>
      </c>
      <c r="T58" s="225">
        <f t="shared" ca="1" si="31"/>
        <v>-34472.725074463255</v>
      </c>
      <c r="V58" s="224">
        <f t="shared" ca="1" si="32"/>
        <v>-31258.465075342683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34303.012860125164</v>
      </c>
      <c r="J59" s="221">
        <v>613679.5684502963</v>
      </c>
      <c r="K59" s="221">
        <f t="shared" si="25"/>
        <v>682585.56274301314</v>
      </c>
      <c r="L59" s="217">
        <f t="shared" si="28"/>
        <v>-68905.994292716845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-3558.1714841406697</v>
      </c>
      <c r="R59" s="222">
        <f t="shared" ca="1" si="30"/>
        <v>-38161.152916732353</v>
      </c>
      <c r="S59" s="228" t="s">
        <v>266</v>
      </c>
      <c r="T59" s="225">
        <f t="shared" ca="1" si="31"/>
        <v>-38161.152916732353</v>
      </c>
      <c r="V59" s="224">
        <f t="shared" ca="1" si="32"/>
        <v>-34602.981432591681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111136.95421082317</v>
      </c>
      <c r="J60" s="221">
        <v>1718403.9315163025</v>
      </c>
      <c r="K60" s="221">
        <f t="shared" si="25"/>
        <v>1911352.0718571271</v>
      </c>
      <c r="L60" s="217">
        <f t="shared" si="28"/>
        <v>-192948.14034082461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-8412.5187345075919</v>
      </c>
      <c r="R60" s="222">
        <f t="shared" ca="1" si="30"/>
        <v>-90223.70486450904</v>
      </c>
      <c r="S60" s="228" t="s">
        <v>266</v>
      </c>
      <c r="T60" s="225">
        <f t="shared" ca="1" si="31"/>
        <v>-90223.70486450904</v>
      </c>
      <c r="V60" s="224">
        <f t="shared" ca="1" si="32"/>
        <v>-81811.186130001443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697613.75052209711</v>
      </c>
      <c r="J61" s="221">
        <v>3752427.2432365147</v>
      </c>
      <c r="K61" s="221">
        <f t="shared" si="25"/>
        <v>4173762.3234628858</v>
      </c>
      <c r="L61" s="217">
        <f t="shared" ref="L61:L71" si="36">+J61-K61</f>
        <v>-421335.08022637106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28409.311730481328</v>
      </c>
      <c r="R61" s="222">
        <f t="shared" ref="R61:R71" ca="1" si="38">I61+L61+P61+Q61</f>
        <v>304687.98202620738</v>
      </c>
      <c r="S61" s="228" t="s">
        <v>266</v>
      </c>
      <c r="T61" s="225">
        <f t="shared" ref="T61:T70" ca="1" si="39">+G61+R61</f>
        <v>304687.98202620738</v>
      </c>
      <c r="V61" s="224">
        <f t="shared" ref="V61:V71" ca="1" si="40">+I61+L61+P61</f>
        <v>276278.67029572604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68023.460607570771</v>
      </c>
      <c r="J62" s="221">
        <v>345600.88403432898</v>
      </c>
      <c r="K62" s="221">
        <f t="shared" si="25"/>
        <v>384406.10709717911</v>
      </c>
      <c r="L62" s="217">
        <f t="shared" si="36"/>
        <v>-38805.223062850127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3004.4665327754878</v>
      </c>
      <c r="R62" s="222">
        <f t="shared" ca="1" si="38"/>
        <v>32222.704077496132</v>
      </c>
      <c r="S62" s="228" t="s">
        <v>266</v>
      </c>
      <c r="T62" s="225">
        <f t="shared" ca="1" si="39"/>
        <v>32222.704077496132</v>
      </c>
      <c r="V62" s="224">
        <f t="shared" ca="1" si="40"/>
        <v>29218.237544720643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371276.4010686304</v>
      </c>
      <c r="J63" s="221">
        <v>2090505.2351482147</v>
      </c>
      <c r="K63" s="221">
        <f t="shared" si="25"/>
        <v>2325234.1542904601</v>
      </c>
      <c r="L63" s="217">
        <f t="shared" si="36"/>
        <v>-234728.91914224532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14040.968041096545</v>
      </c>
      <c r="R63" s="222">
        <f t="shared" ca="1" si="38"/>
        <v>150588.44996748163</v>
      </c>
      <c r="S63" s="228" t="s">
        <v>266</v>
      </c>
      <c r="T63" s="225">
        <f t="shared" ca="1" si="39"/>
        <v>150588.44996748163</v>
      </c>
      <c r="V63" s="224">
        <f t="shared" ca="1" si="40"/>
        <v>136547.48192638508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10742.69615306081</v>
      </c>
      <c r="J64" s="221">
        <v>96126.185267869427</v>
      </c>
      <c r="K64" s="221">
        <f t="shared" si="25"/>
        <v>106919.55482745077</v>
      </c>
      <c r="L64" s="217">
        <f t="shared" si="36"/>
        <v>-10793.369559581348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-5.2106686366574966</v>
      </c>
      <c r="R64" s="222">
        <f t="shared" ca="1" si="38"/>
        <v>-55.88407515719576</v>
      </c>
      <c r="S64" s="228" t="s">
        <v>266</v>
      </c>
      <c r="T64" s="225">
        <f t="shared" ca="1" si="39"/>
        <v>-55.88407515719576</v>
      </c>
      <c r="V64" s="224">
        <f t="shared" ca="1" si="40"/>
        <v>-50.673406520538265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2932.5183124869982</v>
      </c>
      <c r="J65" s="221">
        <v>20056.660207838624</v>
      </c>
      <c r="K65" s="221">
        <f t="shared" si="25"/>
        <v>22308.689092069311</v>
      </c>
      <c r="L65" s="217">
        <f t="shared" si="36"/>
        <v>-2252.0288842306873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69.973683730045124</v>
      </c>
      <c r="R65" s="222">
        <f t="shared" ca="1" si="38"/>
        <v>750.46311198635601</v>
      </c>
      <c r="S65" s="228" t="s">
        <v>266</v>
      </c>
      <c r="T65" s="225">
        <f t="shared" ca="1" si="39"/>
        <v>750.46311198635601</v>
      </c>
      <c r="V65" s="224">
        <f t="shared" ca="1" si="40"/>
        <v>680.48942825631093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2011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391.75767319123042</v>
      </c>
      <c r="J66" s="221">
        <v>3069.576055021409</v>
      </c>
      <c r="K66" s="221">
        <f t="shared" si="25"/>
        <v>3414.2383201551334</v>
      </c>
      <c r="L66" s="217">
        <f t="shared" si="36"/>
        <v>-344.6622651337243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4.8427485449665246</v>
      </c>
      <c r="R66" s="222">
        <f t="shared" ca="1" si="38"/>
        <v>51.938156602472645</v>
      </c>
      <c r="S66" s="228" t="s">
        <v>266</v>
      </c>
      <c r="T66" s="225">
        <f t="shared" ca="1" si="39"/>
        <v>51.938156602472645</v>
      </c>
      <c r="V66" s="224">
        <f t="shared" ca="1" si="40"/>
        <v>47.09540805750612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98838.647349396255</v>
      </c>
      <c r="J67" s="221">
        <v>1929273.0663877998</v>
      </c>
      <c r="K67" s="221">
        <f t="shared" si="25"/>
        <v>2145898.2984080133</v>
      </c>
      <c r="L67" s="217">
        <f t="shared" si="36"/>
        <v>-216625.2320202135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-12111.81376398041</v>
      </c>
      <c r="R67" s="222">
        <f t="shared" ca="1" si="38"/>
        <v>-129898.39843479765</v>
      </c>
      <c r="S67" s="228" t="s">
        <v>266</v>
      </c>
      <c r="T67" s="225">
        <f t="shared" ca="1" si="39"/>
        <v>-129898.39843479765</v>
      </c>
      <c r="V67" s="224">
        <f t="shared" ca="1" si="40"/>
        <v>-117786.58467081725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49014.943634127034</v>
      </c>
      <c r="J68" s="221">
        <v>669683.9359769877</v>
      </c>
      <c r="K68" s="221">
        <f t="shared" si="25"/>
        <v>744878.28795269947</v>
      </c>
      <c r="L68" s="217">
        <f t="shared" si="36"/>
        <v>-75194.351975711761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-2691.98838875094</v>
      </c>
      <c r="R68" s="222">
        <f t="shared" ca="1" si="38"/>
        <v>-28871.396730335666</v>
      </c>
      <c r="S68" s="228" t="s">
        <v>266</v>
      </c>
      <c r="T68" s="225">
        <f t="shared" ca="1" si="39"/>
        <v>-28871.396730335666</v>
      </c>
      <c r="V68" s="224">
        <f t="shared" ca="1" si="40"/>
        <v>-26179.408341584727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82457.858000516193</v>
      </c>
      <c r="J69" s="221">
        <v>1428238.4496831072</v>
      </c>
      <c r="K69" s="221">
        <f t="shared" si="25"/>
        <v>1588605.839314515</v>
      </c>
      <c r="L69" s="217">
        <f t="shared" si="36"/>
        <v>-160367.3896314078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-8011.3175892610152</v>
      </c>
      <c r="R69" s="222">
        <f t="shared" ca="1" si="38"/>
        <v>-85920.849220152624</v>
      </c>
      <c r="S69" s="228" t="s">
        <v>266</v>
      </c>
      <c r="T69" s="225">
        <f t="shared" ca="1" si="39"/>
        <v>-85920.849220152624</v>
      </c>
      <c r="V69" s="224">
        <f t="shared" ca="1" si="40"/>
        <v>-77909.531630891608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39654.415493723587</v>
      </c>
      <c r="J70" s="221">
        <v>687722.93835525413</v>
      </c>
      <c r="K70" s="221">
        <f t="shared" si="25"/>
        <v>764942.76984637813</v>
      </c>
      <c r="L70" s="217">
        <f t="shared" si="36"/>
        <v>-77219.831491124001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-3862.7940847298478</v>
      </c>
      <c r="R70" s="222">
        <f t="shared" ca="1" si="38"/>
        <v>-41428.210082130259</v>
      </c>
      <c r="S70" s="228" t="s">
        <v>266</v>
      </c>
      <c r="T70" s="225">
        <f t="shared" ca="1" si="39"/>
        <v>-41428.210082130259</v>
      </c>
      <c r="V70" s="224">
        <f t="shared" ca="1" si="40"/>
        <v>-37565.415997400414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95774.141206333181</v>
      </c>
      <c r="J71" s="221">
        <v>1659681.0622618231</v>
      </c>
      <c r="K71" s="221">
        <f t="shared" si="25"/>
        <v>1846035.6024540896</v>
      </c>
      <c r="L71" s="217">
        <f t="shared" si="36"/>
        <v>-186354.54019226646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-9314.2434365573317</v>
      </c>
      <c r="R71" s="222">
        <f t="shared" ca="1" si="38"/>
        <v>-99894.642422490608</v>
      </c>
      <c r="S71" s="228" t="s">
        <v>266</v>
      </c>
      <c r="T71" s="225">
        <f ca="1">+G71+R71</f>
        <v>-99894.642422490608</v>
      </c>
      <c r="V71" s="224">
        <f t="shared" ca="1" si="40"/>
        <v>-90580.39898593328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61691.219519626582</v>
      </c>
      <c r="J72" s="221">
        <v>1113024.3887512092</v>
      </c>
      <c r="K72" s="221">
        <f t="shared" si="25"/>
        <v>1237998.4894412784</v>
      </c>
      <c r="L72" s="217">
        <f t="shared" ref="L72:L77" si="43">+J72-K72</f>
        <v>-124974.10069006914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-6507.2815662886214</v>
      </c>
      <c r="R72" s="222">
        <f t="shared" ref="R72:R77" ca="1" si="45">I72+L72+P72+Q72</f>
        <v>-69790.162736731188</v>
      </c>
      <c r="S72" s="228" t="s">
        <v>266</v>
      </c>
      <c r="T72" s="225">
        <f t="shared" ref="T72:T77" ca="1" si="46">+G72+R72</f>
        <v>-69790.162736731188</v>
      </c>
      <c r="V72" s="224">
        <f ca="1">+I72+L72+P72</f>
        <v>-63282.881170442561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11506.744325550972</v>
      </c>
      <c r="J73" s="221">
        <v>186992.33670582809</v>
      </c>
      <c r="K73" s="221">
        <f t="shared" si="25"/>
        <v>207988.46163527839</v>
      </c>
      <c r="L73" s="217">
        <f t="shared" si="43"/>
        <v>-20996.124929450307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-975.77844651125713</v>
      </c>
      <c r="R73" s="222">
        <f t="shared" ca="1" si="45"/>
        <v>-10465.159050410592</v>
      </c>
      <c r="S73" s="228" t="s">
        <v>266</v>
      </c>
      <c r="T73" s="225">
        <f t="shared" ca="1" si="46"/>
        <v>-10465.159050410592</v>
      </c>
      <c r="V73" s="224">
        <f ca="1">+I73+L73+P73</f>
        <v>-9489.3806038993353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8041.6546083789435</v>
      </c>
      <c r="J74" s="221">
        <v>146180.7827172275</v>
      </c>
      <c r="K74" s="221">
        <f t="shared" si="25"/>
        <v>162594.44987752498</v>
      </c>
      <c r="L74" s="217">
        <f t="shared" si="43"/>
        <v>-16413.667160297482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-860.88120427237925</v>
      </c>
      <c r="R74" s="222">
        <f t="shared" ca="1" si="45"/>
        <v>-9232.893756190917</v>
      </c>
      <c r="S74" s="228" t="s">
        <v>266</v>
      </c>
      <c r="T74" s="225">
        <f t="shared" ca="1" si="46"/>
        <v>-9232.893756190917</v>
      </c>
      <c r="V74" s="224">
        <f ca="1">+I74+L74+P74</f>
        <v>-8372.0125519185385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203888.77973762248</v>
      </c>
      <c r="J75" s="221">
        <v>3014773.7730884384</v>
      </c>
      <c r="K75" s="221">
        <f t="shared" si="25"/>
        <v>3353282.6547298017</v>
      </c>
      <c r="L75" s="217">
        <f t="shared" si="43"/>
        <v>-338508.88164136326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-13842.778510837859</v>
      </c>
      <c r="R75" s="222">
        <f t="shared" ca="1" si="45"/>
        <v>-148462.88041457866</v>
      </c>
      <c r="S75" s="228" t="s">
        <v>266</v>
      </c>
      <c r="T75" s="225">
        <f t="shared" ca="1" si="46"/>
        <v>-148462.88041457866</v>
      </c>
      <c r="V75" s="224">
        <f ca="1">+I75+L75+P75</f>
        <v>-134620.10190374078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254830.66405112832</v>
      </c>
      <c r="J76" s="221">
        <v>533933.96304913051</v>
      </c>
      <c r="K76" s="221">
        <f t="shared" si="25"/>
        <v>593885.85407176754</v>
      </c>
      <c r="L76" s="217">
        <f t="shared" si="43"/>
        <v>-59951.891022637021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20039.085198629509</v>
      </c>
      <c r="R76" s="222">
        <f t="shared" ca="1" si="45"/>
        <v>214917.8582271208</v>
      </c>
      <c r="S76" s="228" t="s">
        <v>266</v>
      </c>
      <c r="T76" s="225">
        <f t="shared" ca="1" si="46"/>
        <v>214917.8582271208</v>
      </c>
      <c r="V76" s="224">
        <f ca="1">+I76+L76+P76</f>
        <v>194878.7730284913</v>
      </c>
      <c r="W76" s="183" t="str">
        <f>A76</f>
        <v>S.059</v>
      </c>
    </row>
    <row r="77" spans="1:23" ht="17.25" customHeight="1">
      <c r="A77" s="230" t="s">
        <v>375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383838.32156400196</v>
      </c>
      <c r="J77" s="221">
        <v>12012391.206571974</v>
      </c>
      <c r="K77" s="221">
        <f t="shared" si="25"/>
        <v>13361182.664648632</v>
      </c>
      <c r="L77" s="217">
        <f t="shared" si="43"/>
        <v>-1348791.4580766577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-99224.650354478785</v>
      </c>
      <c r="R77" s="222">
        <f t="shared" ca="1" si="45"/>
        <v>-1064177.7868671345</v>
      </c>
      <c r="S77" s="228" t="s">
        <v>266</v>
      </c>
      <c r="T77" s="225">
        <f t="shared" ca="1" si="46"/>
        <v>-1064177.7868671345</v>
      </c>
      <c r="V77" s="224">
        <f t="shared" ref="V77:V84" ca="1" si="47">+I77+L77+P77</f>
        <v>-964953.13651265576</v>
      </c>
      <c r="W77" s="183" t="str">
        <f t="shared" ref="W77:W84" si="48">A77</f>
        <v>S.060</v>
      </c>
    </row>
    <row r="78" spans="1:23" ht="17.25" customHeight="1">
      <c r="A78" s="230" t="s">
        <v>376</v>
      </c>
      <c r="B78" s="192" t="s">
        <v>191</v>
      </c>
      <c r="C78" s="226" t="str">
        <f t="shared" ref="C78:F91" ca="1" si="49">INDIRECT("'"&amp; $A78 &amp; "'!" &amp;C$100)</f>
        <v>Messick 500/230 kV</v>
      </c>
      <c r="D78" s="216">
        <f t="shared" ca="1" si="49"/>
        <v>2017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456929.4724665815</v>
      </c>
      <c r="J78" s="221">
        <v>7784173.4651930016</v>
      </c>
      <c r="K78" s="221">
        <f t="shared" si="25"/>
        <v>8658206.4947113208</v>
      </c>
      <c r="L78" s="217">
        <f t="shared" ref="L78:L84" si="51">+J78-K78</f>
        <v>-874033.02951831929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-42890.118746741093</v>
      </c>
      <c r="R78" s="222">
        <f t="shared" ref="R78:R84" ca="1" si="53">I78+L78+P78+Q78</f>
        <v>-459993.67579847889</v>
      </c>
      <c r="S78" s="228" t="s">
        <v>266</v>
      </c>
      <c r="T78" s="225">
        <f t="shared" ref="T78:T84" ca="1" si="54">+G78+R78</f>
        <v>-459993.67579847889</v>
      </c>
      <c r="V78" s="224">
        <f t="shared" ca="1" si="47"/>
        <v>-417103.55705173779</v>
      </c>
      <c r="W78" s="183" t="str">
        <f t="shared" si="48"/>
        <v>S.061</v>
      </c>
    </row>
    <row r="79" spans="1:23" ht="17.25" customHeight="1">
      <c r="A79" s="230" t="s">
        <v>377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16290.267605716101</v>
      </c>
      <c r="J79" s="221">
        <v>149004.88430709508</v>
      </c>
      <c r="K79" s="221">
        <f t="shared" si="25"/>
        <v>165735.65103863116</v>
      </c>
      <c r="L79" s="217">
        <f t="shared" si="51"/>
        <v>-16730.766731536074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-45.295849183829425</v>
      </c>
      <c r="R79" s="222">
        <f t="shared" ca="1" si="53"/>
        <v>-485.79497500380285</v>
      </c>
      <c r="S79" s="228" t="s">
        <v>266</v>
      </c>
      <c r="T79" s="225">
        <f t="shared" ca="1" si="54"/>
        <v>-485.79497500380285</v>
      </c>
      <c r="V79" s="224">
        <f t="shared" ca="1" si="47"/>
        <v>-440.49912581997341</v>
      </c>
      <c r="W79" s="183" t="str">
        <f t="shared" si="48"/>
        <v>S.062</v>
      </c>
    </row>
    <row r="80" spans="1:23" ht="17.25" customHeight="1">
      <c r="A80" s="230" t="s">
        <v>378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-68612.939703948563</v>
      </c>
      <c r="J80" s="221">
        <v>530644.83573745936</v>
      </c>
      <c r="K80" s="221">
        <f t="shared" si="25"/>
        <v>590227.41254561406</v>
      </c>
      <c r="L80" s="217">
        <f t="shared" si="51"/>
        <v>-59582.576808154699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-13182.148253226003</v>
      </c>
      <c r="R80" s="222">
        <f t="shared" ca="1" si="53"/>
        <v>-141377.66476532927</v>
      </c>
      <c r="S80" s="228" t="s">
        <v>266</v>
      </c>
      <c r="T80" s="225">
        <f t="shared" ca="1" si="54"/>
        <v>-141377.66476532927</v>
      </c>
      <c r="V80" s="224">
        <f t="shared" ca="1" si="47"/>
        <v>-128195.51651210326</v>
      </c>
      <c r="W80" s="183" t="str">
        <f t="shared" si="48"/>
        <v>S.063</v>
      </c>
    </row>
    <row r="81" spans="1:23" ht="17.25" customHeight="1">
      <c r="A81" s="230" t="s">
        <v>379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256779.64212153968</v>
      </c>
      <c r="J81" s="221">
        <v>2506745.603524127</v>
      </c>
      <c r="K81" s="221">
        <f t="shared" si="25"/>
        <v>2788211.3832728565</v>
      </c>
      <c r="L81" s="217">
        <f t="shared" si="51"/>
        <v>-281465.77974872943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-2538.4376525401544</v>
      </c>
      <c r="R81" s="222">
        <f t="shared" ca="1" si="53"/>
        <v>-27224.575279729899</v>
      </c>
      <c r="S81" s="228" t="s">
        <v>266</v>
      </c>
      <c r="T81" s="225">
        <f t="shared" ca="1" si="54"/>
        <v>-27224.575279729899</v>
      </c>
      <c r="V81" s="224">
        <f t="shared" ca="1" si="47"/>
        <v>-24686.137627189746</v>
      </c>
      <c r="W81" s="183" t="str">
        <f t="shared" si="48"/>
        <v>S.064</v>
      </c>
    </row>
    <row r="82" spans="1:23" ht="17.25" customHeight="1">
      <c r="A82" s="230" t="s">
        <v>380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82455.033007627004</v>
      </c>
      <c r="J82" s="221">
        <v>271285.46006062807</v>
      </c>
      <c r="K82" s="221">
        <f t="shared" ref="K82:K88" si="55">J82/J$93*K$93</f>
        <v>301746.29878439388</v>
      </c>
      <c r="L82" s="217">
        <f t="shared" si="51"/>
        <v>-30460.838723765803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+V82/$V$93 * $Q$93</f>
        <v>5346.4832156761468</v>
      </c>
      <c r="R82" s="222">
        <f t="shared" ca="1" si="53"/>
        <v>57340.677499537349</v>
      </c>
      <c r="S82" s="228" t="s">
        <v>266</v>
      </c>
      <c r="T82" s="225">
        <f t="shared" ca="1" si="54"/>
        <v>57340.677499537349</v>
      </c>
      <c r="V82" s="224">
        <f t="shared" ca="1" si="47"/>
        <v>51994.194283861201</v>
      </c>
      <c r="W82" s="183" t="str">
        <f t="shared" si="48"/>
        <v>S.065</v>
      </c>
    </row>
    <row r="83" spans="1:23" ht="17.25" customHeight="1">
      <c r="A83" s="230" t="s">
        <v>381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1" ca="1" si="57">INDIRECT("'"&amp; $A83 &amp; "'!" &amp;I$100)</f>
        <v>50060.908783547347</v>
      </c>
      <c r="J83" s="221">
        <v>879161.51225406257</v>
      </c>
      <c r="K83" s="221">
        <f t="shared" si="55"/>
        <v>977876.70705635007</v>
      </c>
      <c r="L83" s="217">
        <f t="shared" si="51"/>
        <v>-98715.1948022875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-5003.0455736986769</v>
      </c>
      <c r="R83" s="222">
        <f t="shared" ca="1" si="53"/>
        <v>-53657.33159243883</v>
      </c>
      <c r="S83" s="228" t="s">
        <v>266</v>
      </c>
      <c r="T83" s="225">
        <f t="shared" ca="1" si="54"/>
        <v>-53657.33159243883</v>
      </c>
      <c r="V83" s="224">
        <f t="shared" ca="1" si="47"/>
        <v>-48654.286018740153</v>
      </c>
      <c r="W83" s="183" t="str">
        <f t="shared" si="48"/>
        <v>S.066</v>
      </c>
    </row>
    <row r="84" spans="1:23" ht="17.25" customHeight="1">
      <c r="A84" s="230" t="s">
        <v>382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247802.38276754762</v>
      </c>
      <c r="J84" s="221">
        <v>1252800.7810921937</v>
      </c>
      <c r="K84" s="221">
        <f t="shared" si="55"/>
        <v>1393469.4425727194</v>
      </c>
      <c r="L84" s="217">
        <f t="shared" si="51"/>
        <v>-140668.66148052574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11016.396168519534</v>
      </c>
      <c r="R84" s="222">
        <f t="shared" ca="1" si="53"/>
        <v>118150.11745554142</v>
      </c>
      <c r="S84" s="228" t="s">
        <v>266</v>
      </c>
      <c r="T84" s="225">
        <f t="shared" ca="1" si="54"/>
        <v>118150.11745554142</v>
      </c>
      <c r="V84" s="224">
        <f t="shared" ca="1" si="47"/>
        <v>107133.72128702188</v>
      </c>
      <c r="W84" s="183" t="str">
        <f t="shared" si="48"/>
        <v>S.067</v>
      </c>
    </row>
    <row r="85" spans="1:23" ht="17.25" customHeight="1">
      <c r="A85" s="230" t="s">
        <v>432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255061.44286198798</v>
      </c>
      <c r="J85" s="221">
        <v>1170030.3322670816</v>
      </c>
      <c r="K85" s="221">
        <f t="shared" si="55"/>
        <v>1301405.2509418116</v>
      </c>
      <c r="L85" s="217">
        <f t="shared" ref="L85:L91" si="59">+J85-K85</f>
        <v>-131374.91867473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12718.495491289068</v>
      </c>
      <c r="R85" s="222">
        <f t="shared" ref="R85:R91" ca="1" si="61">I85+L85+P85+Q85</f>
        <v>136405.01967854705</v>
      </c>
      <c r="S85" s="228" t="s">
        <v>266</v>
      </c>
      <c r="T85" s="225">
        <f t="shared" ref="T85:T91" ca="1" si="62">+G85+R85</f>
        <v>136405.01967854705</v>
      </c>
      <c r="V85" s="224">
        <f t="shared" ref="V85:V91" ca="1" si="63">+I85+L85+P85</f>
        <v>123686.52418725798</v>
      </c>
      <c r="W85" s="183" t="str">
        <f t="shared" ref="W85:W91" si="64">A85</f>
        <v>S.068</v>
      </c>
    </row>
    <row r="86" spans="1:23" ht="17.25" customHeight="1">
      <c r="A86" s="230" t="s">
        <v>433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2018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165798.71499255486</v>
      </c>
      <c r="J86" s="221">
        <v>1096709.0714176192</v>
      </c>
      <c r="K86" s="221">
        <f t="shared" si="55"/>
        <v>1219851.2337136643</v>
      </c>
      <c r="L86" s="217">
        <f t="shared" si="59"/>
        <v>-123142.16229604511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4386.3078594004519</v>
      </c>
      <c r="R86" s="222">
        <f t="shared" ca="1" si="61"/>
        <v>47042.860555910207</v>
      </c>
      <c r="S86" s="228" t="s">
        <v>266</v>
      </c>
      <c r="T86" s="225">
        <f t="shared" ca="1" si="62"/>
        <v>47042.860555910207</v>
      </c>
      <c r="V86" s="224">
        <f t="shared" ca="1" si="63"/>
        <v>42656.552696509752</v>
      </c>
      <c r="W86" s="183" t="str">
        <f t="shared" si="64"/>
        <v>S.069</v>
      </c>
    </row>
    <row r="87" spans="1:23" ht="17.25" customHeight="1">
      <c r="A87" s="230" t="s">
        <v>434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-30133.603390509263</v>
      </c>
      <c r="J87" s="221">
        <v>949667.57657502161</v>
      </c>
      <c r="K87" s="221">
        <f t="shared" si="55"/>
        <v>1056299.428074827</v>
      </c>
      <c r="L87" s="217">
        <f t="shared" si="59"/>
        <v>-106631.85149980534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-14063.381866508629</v>
      </c>
      <c r="R87" s="222">
        <f t="shared" ca="1" si="61"/>
        <v>-150828.83675682324</v>
      </c>
      <c r="S87" s="228" t="s">
        <v>266</v>
      </c>
      <c r="T87" s="225">
        <f t="shared" ca="1" si="62"/>
        <v>-150828.83675682324</v>
      </c>
      <c r="V87" s="224">
        <f t="shared" ca="1" si="63"/>
        <v>-136765.45489031461</v>
      </c>
      <c r="W87" s="183" t="str">
        <f t="shared" si="64"/>
        <v>S.070</v>
      </c>
    </row>
    <row r="88" spans="1:23" ht="17.25" customHeight="1">
      <c r="A88" s="230" t="s">
        <v>435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19332.28304956769</v>
      </c>
      <c r="J88" s="221">
        <v>205595.02731099608</v>
      </c>
      <c r="K88" s="221">
        <f t="shared" si="55"/>
        <v>228679.92455513476</v>
      </c>
      <c r="L88" s="217">
        <f t="shared" si="59"/>
        <v>-23084.897244138672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-385.8755594258605</v>
      </c>
      <c r="R88" s="222">
        <f t="shared" ca="1" si="61"/>
        <v>-4138.4897539968424</v>
      </c>
      <c r="S88" s="228" t="s">
        <v>266</v>
      </c>
      <c r="T88" s="225">
        <f t="shared" ca="1" si="62"/>
        <v>-4138.4897539968424</v>
      </c>
      <c r="V88" s="224">
        <f t="shared" ca="1" si="63"/>
        <v>-3752.6141945709824</v>
      </c>
      <c r="W88" s="183" t="str">
        <f t="shared" si="64"/>
        <v>S.071</v>
      </c>
    </row>
    <row r="89" spans="1:23" ht="17.25" customHeight="1">
      <c r="A89" s="230" t="s">
        <v>458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119117.30013738357</v>
      </c>
      <c r="J89" s="221">
        <v>396082.33747842355</v>
      </c>
      <c r="K89" s="221">
        <f t="shared" ref="K89:K91" si="65">J89/J$93*K$93</f>
        <v>440555.78696062625</v>
      </c>
      <c r="L89" s="217">
        <f t="shared" si="59"/>
        <v>-44473.449482202705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+V89/$V$93 * $Q$93</f>
        <v>7675.5126255554842</v>
      </c>
      <c r="R89" s="222">
        <f t="shared" ca="1" si="61"/>
        <v>82319.363280736346</v>
      </c>
      <c r="S89" s="228" t="s">
        <v>266</v>
      </c>
      <c r="T89" s="225">
        <f t="shared" ca="1" si="62"/>
        <v>82319.363280736346</v>
      </c>
      <c r="V89" s="224">
        <f t="shared" ca="1" si="63"/>
        <v>74643.850655180868</v>
      </c>
      <c r="W89" s="183" t="str">
        <f t="shared" si="64"/>
        <v>S.072</v>
      </c>
    </row>
    <row r="90" spans="1:23" ht="17.25" customHeight="1">
      <c r="A90" s="230" t="s">
        <v>457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12081.515792864433</v>
      </c>
      <c r="J90" s="221">
        <v>192042.98677355595</v>
      </c>
      <c r="K90" s="221">
        <f t="shared" si="65"/>
        <v>213606.21558365232</v>
      </c>
      <c r="L90" s="217">
        <f t="shared" si="59"/>
        <v>-21563.228810096363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-974.99000033978245</v>
      </c>
      <c r="R90" s="222">
        <f t="shared" ca="1" si="61"/>
        <v>-10456.703017571712</v>
      </c>
      <c r="S90" s="228" t="s">
        <v>266</v>
      </c>
      <c r="T90" s="225">
        <f t="shared" ca="1" si="62"/>
        <v>-10456.703017571712</v>
      </c>
      <c r="V90" s="224">
        <f t="shared" ca="1" si="63"/>
        <v>-9481.7130172319303</v>
      </c>
      <c r="W90" s="183" t="str">
        <f t="shared" si="64"/>
        <v>S.073</v>
      </c>
    </row>
    <row r="91" spans="1:23" ht="13">
      <c r="A91" s="230" t="s">
        <v>463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155793.12682956253</v>
      </c>
      <c r="J91" s="221">
        <v>0</v>
      </c>
      <c r="K91" s="221">
        <f t="shared" si="65"/>
        <v>0</v>
      </c>
      <c r="L91" s="217">
        <f t="shared" si="59"/>
        <v>0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16019.968174994958</v>
      </c>
      <c r="R91" s="222">
        <f t="shared" ca="1" si="61"/>
        <v>171813.09500455749</v>
      </c>
      <c r="S91" s="231"/>
      <c r="T91" s="225">
        <f t="shared" ca="1" si="62"/>
        <v>171813.09500455749</v>
      </c>
      <c r="U91" s="233"/>
      <c r="V91" s="224">
        <f t="shared" ca="1" si="63"/>
        <v>155793.12682956253</v>
      </c>
      <c r="W91" s="183" t="str">
        <f t="shared" si="64"/>
        <v>S.074</v>
      </c>
    </row>
    <row r="92" spans="1:23" ht="1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 ht="13">
      <c r="A93" s="194"/>
      <c r="B93" s="194"/>
      <c r="C93" s="214" t="s">
        <v>247</v>
      </c>
      <c r="D93" s="192"/>
      <c r="E93" s="222">
        <f>SUM(E18:E91)</f>
        <v>0</v>
      </c>
      <c r="F93" s="222">
        <f ca="1">SUM(F18:F91)</f>
        <v>0</v>
      </c>
      <c r="G93" s="222">
        <f ca="1">SUM(G18:G91)</f>
        <v>0</v>
      </c>
      <c r="H93" s="222"/>
      <c r="I93" s="222">
        <f ca="1">ROUND(SUM(I18:I91),0)</f>
        <v>6186270</v>
      </c>
      <c r="J93" s="222">
        <f>SUM(J18:J91)</f>
        <v>81746290.100885376</v>
      </c>
      <c r="K93" s="222">
        <v>90925036.939999998</v>
      </c>
      <c r="L93" s="222">
        <f>SUM(L18:L91)</f>
        <v>-9178746.8391146194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222">
        <v>-307711.827613045</v>
      </c>
      <c r="R93" s="222">
        <f ca="1">SUM(R18:R91)</f>
        <v>-3300188.920114554</v>
      </c>
      <c r="S93" s="222"/>
      <c r="T93" s="234">
        <f ca="1">SUM(T18:T91)</f>
        <v>-3300188.920114554</v>
      </c>
      <c r="V93" s="235">
        <f ca="1">SUM(V18:V91)</f>
        <v>-2992477.0925015081</v>
      </c>
      <c r="W93" s="236" t="s">
        <v>372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 ht="12.5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 ht="12.5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/>
      <c r="M96" s="194"/>
      <c r="N96" s="241"/>
      <c r="O96" s="241"/>
      <c r="P96" s="241"/>
      <c r="Q96" s="246"/>
      <c r="R96" s="241"/>
      <c r="S96" s="194"/>
      <c r="T96" s="194"/>
    </row>
    <row r="97" spans="1:22" ht="12.5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 ht="12.5">
      <c r="E98" s="247"/>
      <c r="F98" s="247"/>
      <c r="G98" s="247"/>
      <c r="K98" s="249"/>
      <c r="V98" s="183" t="s">
        <v>221</v>
      </c>
    </row>
    <row r="99" spans="1:22" ht="12.5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 ht="12.5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 ht="12.5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7 of 74</v>
      </c>
      <c r="Q1" s="595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7661.1325443702808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7661.1325443702808</v>
      </c>
      <c r="O6" s="269"/>
      <c r="P6" s="269"/>
    </row>
    <row r="7" spans="1:17" ht="13.5" thickBot="1">
      <c r="C7" s="468" t="s">
        <v>48</v>
      </c>
      <c r="D7" s="469" t="s">
        <v>234</v>
      </c>
      <c r="E7" s="269"/>
      <c r="F7" s="269"/>
      <c r="G7" s="269"/>
      <c r="H7" s="596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146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77750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1896.3414634146341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64397</v>
      </c>
      <c r="E17" s="510">
        <v>1015</v>
      </c>
      <c r="F17" s="509">
        <v>63382</v>
      </c>
      <c r="G17" s="510">
        <v>0</v>
      </c>
      <c r="H17" s="511">
        <v>0</v>
      </c>
      <c r="I17" s="597">
        <f t="shared" ref="I17:I48" si="0">H17-G17</f>
        <v>0</v>
      </c>
      <c r="J17" s="512"/>
      <c r="K17" s="513">
        <v>0</v>
      </c>
      <c r="L17" s="514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81941</v>
      </c>
      <c r="E18" s="517">
        <v>2183</v>
      </c>
      <c r="F18" s="516">
        <v>79757</v>
      </c>
      <c r="G18" s="517">
        <v>13649</v>
      </c>
      <c r="H18" s="511">
        <v>13649</v>
      </c>
      <c r="I18" s="518">
        <v>0</v>
      </c>
      <c r="J18" s="512"/>
      <c r="K18" s="519">
        <f t="shared" ref="K18:K23" si="4">G18</f>
        <v>13649</v>
      </c>
      <c r="L18" s="520">
        <f t="shared" si="1"/>
        <v>0</v>
      </c>
      <c r="M18" s="519">
        <f t="shared" ref="M18:M23" si="5">H18</f>
        <v>13649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74552</v>
      </c>
      <c r="E19" s="517">
        <v>1896.3414634146341</v>
      </c>
      <c r="F19" s="516">
        <v>72655.658536585368</v>
      </c>
      <c r="G19" s="517">
        <v>13244.587478742107</v>
      </c>
      <c r="H19" s="511">
        <v>13244.587478742107</v>
      </c>
      <c r="I19" s="518">
        <v>0</v>
      </c>
      <c r="J19" s="512"/>
      <c r="K19" s="519">
        <f t="shared" si="4"/>
        <v>13244.587478742107</v>
      </c>
      <c r="L19" s="520">
        <f t="shared" si="1"/>
        <v>0</v>
      </c>
      <c r="M19" s="519">
        <f t="shared" si="5"/>
        <v>13244.587478742107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2012</v>
      </c>
      <c r="D20" s="516">
        <v>72655.658536585368</v>
      </c>
      <c r="E20" s="517">
        <v>1851.1904761904761</v>
      </c>
      <c r="F20" s="516">
        <v>70804.468060394895</v>
      </c>
      <c r="G20" s="517">
        <v>12381.24088352887</v>
      </c>
      <c r="H20" s="511">
        <v>12381.24088352887</v>
      </c>
      <c r="I20" s="518">
        <v>0</v>
      </c>
      <c r="J20" s="512"/>
      <c r="K20" s="519">
        <f t="shared" si="4"/>
        <v>12381.24088352887</v>
      </c>
      <c r="L20" s="520">
        <f t="shared" si="1"/>
        <v>0</v>
      </c>
      <c r="M20" s="519">
        <f t="shared" si="5"/>
        <v>12381.24088352887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2013</v>
      </c>
      <c r="D21" s="516">
        <v>70804.468060394895</v>
      </c>
      <c r="E21" s="517">
        <v>1851.1904761904761</v>
      </c>
      <c r="F21" s="516">
        <v>68953.277584204421</v>
      </c>
      <c r="G21" s="517">
        <v>11503.75860476607</v>
      </c>
      <c r="H21" s="511">
        <v>11503.75860476607</v>
      </c>
      <c r="I21" s="597">
        <v>0</v>
      </c>
      <c r="J21" s="512"/>
      <c r="K21" s="519">
        <f t="shared" si="4"/>
        <v>11503.75860476607</v>
      </c>
      <c r="L21" s="520">
        <f t="shared" ref="L21:L26" si="7">IF(K21&lt;&gt;0,+G21-K21,0)</f>
        <v>0</v>
      </c>
      <c r="M21" s="519">
        <f t="shared" si="5"/>
        <v>11503.75860476607</v>
      </c>
      <c r="N21" s="515">
        <f t="shared" ref="N21:N26" si="8">IF(M21&lt;&gt;0,+H21-M21,0)</f>
        <v>0</v>
      </c>
      <c r="O21" s="515">
        <f t="shared" ref="O21:O26" si="9">+N21-L21</f>
        <v>0</v>
      </c>
      <c r="P21" s="272"/>
    </row>
    <row r="22" spans="2:16" ht="12.5">
      <c r="B22" s="195" t="str">
        <f t="shared" si="6"/>
        <v/>
      </c>
      <c r="C22" s="508">
        <f>IF(D11="","-",+C21+1)</f>
        <v>2014</v>
      </c>
      <c r="D22" s="516">
        <v>68953.277584204421</v>
      </c>
      <c r="E22" s="517">
        <v>1851.1904761904761</v>
      </c>
      <c r="F22" s="516">
        <v>67102.087108013948</v>
      </c>
      <c r="G22" s="517">
        <v>10903.96715256805</v>
      </c>
      <c r="H22" s="511">
        <v>10903.96715256805</v>
      </c>
      <c r="I22" s="597">
        <v>0</v>
      </c>
      <c r="J22" s="512"/>
      <c r="K22" s="519">
        <f t="shared" si="4"/>
        <v>10903.96715256805</v>
      </c>
      <c r="L22" s="520">
        <f t="shared" si="7"/>
        <v>0</v>
      </c>
      <c r="M22" s="519">
        <f t="shared" si="5"/>
        <v>10903.96715256805</v>
      </c>
      <c r="N22" s="515">
        <f t="shared" si="8"/>
        <v>0</v>
      </c>
      <c r="O22" s="515">
        <f t="shared" si="9"/>
        <v>0</v>
      </c>
      <c r="P22" s="272"/>
    </row>
    <row r="23" spans="2:16" ht="12.5">
      <c r="B23" s="195" t="str">
        <f t="shared" si="6"/>
        <v/>
      </c>
      <c r="C23" s="508">
        <f>IF(D11="","-",+C22+1)</f>
        <v>2015</v>
      </c>
      <c r="D23" s="516">
        <v>67102.087108013948</v>
      </c>
      <c r="E23" s="517">
        <v>1851.1904761904761</v>
      </c>
      <c r="F23" s="516">
        <v>65250.896631823474</v>
      </c>
      <c r="G23" s="517">
        <v>10445.046830532348</v>
      </c>
      <c r="H23" s="511">
        <v>10445.046830532348</v>
      </c>
      <c r="I23" s="512">
        <v>0</v>
      </c>
      <c r="J23" s="512"/>
      <c r="K23" s="519">
        <f t="shared" si="4"/>
        <v>10445.046830532348</v>
      </c>
      <c r="L23" s="520">
        <f t="shared" si="7"/>
        <v>0</v>
      </c>
      <c r="M23" s="519">
        <f t="shared" si="5"/>
        <v>10445.046830532348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2016</v>
      </c>
      <c r="D24" s="516">
        <v>65250.896631823474</v>
      </c>
      <c r="E24" s="517">
        <v>1851.1904761904761</v>
      </c>
      <c r="F24" s="516">
        <v>63399.706155633001</v>
      </c>
      <c r="G24" s="517">
        <v>10098.222669121984</v>
      </c>
      <c r="H24" s="511">
        <v>10098.222669121984</v>
      </c>
      <c r="I24" s="512">
        <f t="shared" si="0"/>
        <v>0</v>
      </c>
      <c r="J24" s="512"/>
      <c r="K24" s="519">
        <f>G24</f>
        <v>10098.222669121984</v>
      </c>
      <c r="L24" s="520">
        <f t="shared" si="7"/>
        <v>0</v>
      </c>
      <c r="M24" s="519">
        <f>H24</f>
        <v>10098.222669121984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63399.706155633001</v>
      </c>
      <c r="E25" s="517">
        <v>1808.1395348837209</v>
      </c>
      <c r="F25" s="516">
        <v>61591.566620749283</v>
      </c>
      <c r="G25" s="517">
        <v>9550.8822669869332</v>
      </c>
      <c r="H25" s="511">
        <v>9550.8822669869332</v>
      </c>
      <c r="I25" s="512">
        <f t="shared" si="0"/>
        <v>0</v>
      </c>
      <c r="J25" s="512"/>
      <c r="K25" s="519">
        <f>G25</f>
        <v>9550.8822669869332</v>
      </c>
      <c r="L25" s="520">
        <f t="shared" si="7"/>
        <v>0</v>
      </c>
      <c r="M25" s="519">
        <f>H25</f>
        <v>9550.8822669869332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61591.566620749283</v>
      </c>
      <c r="E26" s="517">
        <v>1896.3414634146341</v>
      </c>
      <c r="F26" s="516">
        <v>59695.225157334651</v>
      </c>
      <c r="G26" s="517">
        <v>9603.7592198821312</v>
      </c>
      <c r="H26" s="511">
        <v>9603.7592198821312</v>
      </c>
      <c r="I26" s="512">
        <f t="shared" si="0"/>
        <v>0</v>
      </c>
      <c r="J26" s="512"/>
      <c r="K26" s="519">
        <f>G26</f>
        <v>9603.7592198821312</v>
      </c>
      <c r="L26" s="520">
        <f t="shared" si="7"/>
        <v>0</v>
      </c>
      <c r="M26" s="519">
        <f>H26</f>
        <v>9603.7592198821312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59695.225157334651</v>
      </c>
      <c r="E27" s="517">
        <v>1808.1395348837209</v>
      </c>
      <c r="F27" s="516">
        <v>57887.085622450933</v>
      </c>
      <c r="G27" s="517">
        <v>7661.1325443702808</v>
      </c>
      <c r="H27" s="511">
        <v>7661.1325443702808</v>
      </c>
      <c r="I27" s="512">
        <f t="shared" si="0"/>
        <v>0</v>
      </c>
      <c r="J27" s="512"/>
      <c r="K27" s="519">
        <f>G27</f>
        <v>7661.1325443702808</v>
      </c>
      <c r="L27" s="520">
        <f t="shared" ref="L27" si="10">IF(K27&lt;&gt;0,+G27-K27,0)</f>
        <v>0</v>
      </c>
      <c r="M27" s="519">
        <f>H27</f>
        <v>7661.1325443702808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57887.085622450933</v>
      </c>
      <c r="E28" s="523">
        <f>IF(+I14&lt;F27,I14,D28)</f>
        <v>1896.3414634146341</v>
      </c>
      <c r="F28" s="524">
        <f t="shared" ref="F28:F48" si="11">+D28-E28</f>
        <v>55990.744159036301</v>
      </c>
      <c r="G28" s="525">
        <f t="shared" ref="G28:G72" si="12">+I$12*((D28+F28)/2)+E28</f>
        <v>9132.9415454065438</v>
      </c>
      <c r="H28" s="492">
        <f t="shared" ref="H28:H72" si="13">+I$13*((D28+F28)/2)+E28</f>
        <v>9132.9415454065438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55990.744159036301</v>
      </c>
      <c r="E29" s="523">
        <f>IF(+I14&lt;F28,I14,D29)</f>
        <v>1896.3414634146341</v>
      </c>
      <c r="F29" s="524">
        <f t="shared" si="11"/>
        <v>54094.402695621669</v>
      </c>
      <c r="G29" s="525">
        <f t="shared" si="12"/>
        <v>8891.9277358535655</v>
      </c>
      <c r="H29" s="492">
        <f t="shared" si="13"/>
        <v>8891.9277358535655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54094.402695621669</v>
      </c>
      <c r="E30" s="523">
        <f>IF(+I14&lt;F29,I14,D30)</f>
        <v>1896.3414634146341</v>
      </c>
      <c r="F30" s="524">
        <f t="shared" si="11"/>
        <v>52198.061232207037</v>
      </c>
      <c r="G30" s="525">
        <f t="shared" si="12"/>
        <v>8650.9139263005854</v>
      </c>
      <c r="H30" s="492">
        <f t="shared" si="13"/>
        <v>8650.9139263005854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52198.061232207037</v>
      </c>
      <c r="E31" s="523">
        <f>IF(+I14&lt;F30,I14,D31)</f>
        <v>1896.3414634146341</v>
      </c>
      <c r="F31" s="524">
        <f t="shared" si="11"/>
        <v>50301.719768792405</v>
      </c>
      <c r="G31" s="525">
        <f t="shared" si="12"/>
        <v>8409.9001167476054</v>
      </c>
      <c r="H31" s="492">
        <f t="shared" si="13"/>
        <v>8409.9001167476054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50301.719768792405</v>
      </c>
      <c r="E32" s="523">
        <f>IF(+I14&lt;F31,I14,D32)</f>
        <v>1896.3414634146341</v>
      </c>
      <c r="F32" s="524">
        <f t="shared" si="11"/>
        <v>48405.378305377773</v>
      </c>
      <c r="G32" s="525">
        <f t="shared" si="12"/>
        <v>8168.8863071946262</v>
      </c>
      <c r="H32" s="492">
        <f t="shared" si="13"/>
        <v>8168.8863071946262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48405.378305377773</v>
      </c>
      <c r="E33" s="523">
        <f>IF(+I14&lt;F32,I14,D33)</f>
        <v>1896.3414634146341</v>
      </c>
      <c r="F33" s="524">
        <f t="shared" si="11"/>
        <v>46509.036841963141</v>
      </c>
      <c r="G33" s="525">
        <f t="shared" si="12"/>
        <v>7927.872497641647</v>
      </c>
      <c r="H33" s="492">
        <f t="shared" si="13"/>
        <v>7927.872497641647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46509.03684196309</v>
      </c>
      <c r="E34" s="523">
        <f>IF(+I14&lt;F33,I14,D34)</f>
        <v>1896.3414634146341</v>
      </c>
      <c r="F34" s="524">
        <f t="shared" si="11"/>
        <v>44612.695378548458</v>
      </c>
      <c r="G34" s="525">
        <f t="shared" si="12"/>
        <v>7686.8586880886614</v>
      </c>
      <c r="H34" s="492">
        <f t="shared" si="13"/>
        <v>7686.8586880886614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44612.695378548458</v>
      </c>
      <c r="E35" s="523">
        <f>IF(+I14&lt;F34,I14,D35)</f>
        <v>1896.3414634146341</v>
      </c>
      <c r="F35" s="524">
        <f t="shared" si="11"/>
        <v>42716.353915133826</v>
      </c>
      <c r="G35" s="525">
        <f t="shared" si="12"/>
        <v>7445.8448785356813</v>
      </c>
      <c r="H35" s="492">
        <f t="shared" si="13"/>
        <v>7445.8448785356813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42716.353915133826</v>
      </c>
      <c r="E36" s="523">
        <f>IF(+I14&lt;F35,I14,D36)</f>
        <v>1896.3414634146341</v>
      </c>
      <c r="F36" s="524">
        <f t="shared" si="11"/>
        <v>40820.012451719194</v>
      </c>
      <c r="G36" s="525">
        <f t="shared" si="12"/>
        <v>7204.8310689827022</v>
      </c>
      <c r="H36" s="492">
        <f t="shared" si="13"/>
        <v>7204.8310689827022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40820.012451719194</v>
      </c>
      <c r="E37" s="523">
        <f>IF(+I14&lt;F36,I14,D37)</f>
        <v>1896.3414634146341</v>
      </c>
      <c r="F37" s="524">
        <f t="shared" si="11"/>
        <v>38923.670988304562</v>
      </c>
      <c r="G37" s="525">
        <f t="shared" si="12"/>
        <v>6963.817259429723</v>
      </c>
      <c r="H37" s="492">
        <f t="shared" si="13"/>
        <v>6963.817259429723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38923.670988304562</v>
      </c>
      <c r="E38" s="523">
        <f>IF(+I14&lt;F37,I14,D38)</f>
        <v>1896.3414634146341</v>
      </c>
      <c r="F38" s="524">
        <f t="shared" si="11"/>
        <v>37027.32952488993</v>
      </c>
      <c r="G38" s="525">
        <f t="shared" si="12"/>
        <v>6722.8034498767438</v>
      </c>
      <c r="H38" s="492">
        <f t="shared" si="13"/>
        <v>6722.8034498767438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37027.32952488993</v>
      </c>
      <c r="E39" s="523">
        <f>IF(+I14&lt;F38,I14,D39)</f>
        <v>1896.3414634146341</v>
      </c>
      <c r="F39" s="524">
        <f t="shared" si="11"/>
        <v>35130.988061475298</v>
      </c>
      <c r="G39" s="525">
        <f t="shared" si="12"/>
        <v>6481.7896403237637</v>
      </c>
      <c r="H39" s="492">
        <f t="shared" si="13"/>
        <v>6481.7896403237637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35130.988061475298</v>
      </c>
      <c r="E40" s="523">
        <f>IF(+I14&lt;F39,I14,D40)</f>
        <v>1896.3414634146341</v>
      </c>
      <c r="F40" s="524">
        <f t="shared" si="11"/>
        <v>33234.646598060666</v>
      </c>
      <c r="G40" s="525">
        <f t="shared" si="12"/>
        <v>6240.7758307707845</v>
      </c>
      <c r="H40" s="492">
        <f t="shared" si="13"/>
        <v>6240.7758307707845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33234.646598060666</v>
      </c>
      <c r="E41" s="523">
        <f>IF(+I14&lt;F40,I14,D41)</f>
        <v>1896.3414634146341</v>
      </c>
      <c r="F41" s="524">
        <f t="shared" si="11"/>
        <v>31338.305134646031</v>
      </c>
      <c r="G41" s="525">
        <f t="shared" si="12"/>
        <v>5999.7620212178053</v>
      </c>
      <c r="H41" s="492">
        <f t="shared" si="13"/>
        <v>5999.7620212178053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31338.305134646031</v>
      </c>
      <c r="E42" s="523">
        <f>IF(+I14&lt;F41,I14,D42)</f>
        <v>1896.3414634146341</v>
      </c>
      <c r="F42" s="524">
        <f t="shared" si="11"/>
        <v>29441.963671231395</v>
      </c>
      <c r="G42" s="525">
        <f t="shared" si="12"/>
        <v>5758.7482116648252</v>
      </c>
      <c r="H42" s="492">
        <f t="shared" si="13"/>
        <v>5758.7482116648252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29441.963671231395</v>
      </c>
      <c r="E43" s="523">
        <f>IF(+I14&lt;F42,I14,D43)</f>
        <v>1896.3414634146341</v>
      </c>
      <c r="F43" s="524">
        <f t="shared" si="11"/>
        <v>27545.622207816759</v>
      </c>
      <c r="G43" s="525">
        <f t="shared" si="12"/>
        <v>5517.7344021118461</v>
      </c>
      <c r="H43" s="492">
        <f t="shared" si="13"/>
        <v>5517.7344021118461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27545.622207816759</v>
      </c>
      <c r="E44" s="523">
        <f>IF(+I14&lt;F43,I14,D44)</f>
        <v>1896.3414634146341</v>
      </c>
      <c r="F44" s="524">
        <f t="shared" si="11"/>
        <v>25649.280744402124</v>
      </c>
      <c r="G44" s="525">
        <f t="shared" si="12"/>
        <v>5276.720592558866</v>
      </c>
      <c r="H44" s="492">
        <f t="shared" si="13"/>
        <v>5276.720592558866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25649.280744402124</v>
      </c>
      <c r="E45" s="523">
        <f>IF(+I14&lt;F44,I14,D45)</f>
        <v>1896.3414634146341</v>
      </c>
      <c r="F45" s="524">
        <f t="shared" si="11"/>
        <v>23752.939280987488</v>
      </c>
      <c r="G45" s="525">
        <f t="shared" si="12"/>
        <v>5035.7067830058859</v>
      </c>
      <c r="H45" s="492">
        <f t="shared" si="13"/>
        <v>5035.7067830058859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23752.939280987488</v>
      </c>
      <c r="E46" s="523">
        <f>IF(+I14&lt;F45,I14,D46)</f>
        <v>1896.3414634146341</v>
      </c>
      <c r="F46" s="524">
        <f t="shared" si="11"/>
        <v>21856.597817572852</v>
      </c>
      <c r="G46" s="525">
        <f t="shared" si="12"/>
        <v>4794.6929734529058</v>
      </c>
      <c r="H46" s="492">
        <f t="shared" si="13"/>
        <v>4794.6929734529058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21856.597817572852</v>
      </c>
      <c r="E47" s="523">
        <f>IF(+I14&lt;F46,I14,D47)</f>
        <v>1896.3414634146341</v>
      </c>
      <c r="F47" s="524">
        <f t="shared" si="11"/>
        <v>19960.256354158217</v>
      </c>
      <c r="G47" s="525">
        <f t="shared" si="12"/>
        <v>4553.6791638999266</v>
      </c>
      <c r="H47" s="492">
        <f t="shared" si="13"/>
        <v>4553.6791638999266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19960.256354158217</v>
      </c>
      <c r="E48" s="523">
        <f>IF(+I14&lt;F47,I14,D48)</f>
        <v>1896.3414634146341</v>
      </c>
      <c r="F48" s="524">
        <f t="shared" si="11"/>
        <v>18063.914890743581</v>
      </c>
      <c r="G48" s="525">
        <f t="shared" si="12"/>
        <v>4312.6653543469465</v>
      </c>
      <c r="H48" s="492">
        <f t="shared" si="13"/>
        <v>4312.6653543469465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18063.914890743581</v>
      </c>
      <c r="E49" s="523">
        <f>IF(+I14&lt;F48,I14,D49)</f>
        <v>1896.3414634146341</v>
      </c>
      <c r="F49" s="524">
        <f t="shared" ref="F49:F72" si="14">+D49-E49</f>
        <v>16167.573427328947</v>
      </c>
      <c r="G49" s="525">
        <f t="shared" si="12"/>
        <v>4071.6515447939664</v>
      </c>
      <c r="H49" s="492">
        <f t="shared" si="13"/>
        <v>4071.6515447939664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16167.573427328947</v>
      </c>
      <c r="E50" s="523">
        <f>IF(+I14&lt;F49,I14,D50)</f>
        <v>1896.3414634146341</v>
      </c>
      <c r="F50" s="524">
        <f t="shared" si="14"/>
        <v>14271.231963914313</v>
      </c>
      <c r="G50" s="525">
        <f t="shared" si="12"/>
        <v>3830.6377352409868</v>
      </c>
      <c r="H50" s="492">
        <f t="shared" si="13"/>
        <v>3830.6377352409868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14271.231963914313</v>
      </c>
      <c r="E51" s="523">
        <f>IF(+I14&lt;F50,I14,D51)</f>
        <v>1896.3414634146341</v>
      </c>
      <c r="F51" s="524">
        <f t="shared" si="14"/>
        <v>12374.89050049968</v>
      </c>
      <c r="G51" s="525">
        <f t="shared" si="12"/>
        <v>3589.6239256880071</v>
      </c>
      <c r="H51" s="492">
        <f t="shared" si="13"/>
        <v>3589.6239256880071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12374.89050049968</v>
      </c>
      <c r="E52" s="523">
        <f>IF(+I14&lt;F51,I14,D52)</f>
        <v>1896.3414634146341</v>
      </c>
      <c r="F52" s="524">
        <f t="shared" si="14"/>
        <v>10478.549037085046</v>
      </c>
      <c r="G52" s="525">
        <f t="shared" si="12"/>
        <v>3348.6101161350275</v>
      </c>
      <c r="H52" s="492">
        <f t="shared" si="13"/>
        <v>3348.6101161350275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10478.549037085046</v>
      </c>
      <c r="E53" s="523">
        <f>IF(+I14&lt;F52,I14,D53)</f>
        <v>1896.3414634146341</v>
      </c>
      <c r="F53" s="524">
        <f t="shared" si="14"/>
        <v>8582.2075736704119</v>
      </c>
      <c r="G53" s="525">
        <f t="shared" si="12"/>
        <v>3107.5963065820479</v>
      </c>
      <c r="H53" s="492">
        <f t="shared" si="13"/>
        <v>3107.5963065820479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8582.2075736704119</v>
      </c>
      <c r="E54" s="523">
        <f>IF(+I14&lt;F53,I14,D54)</f>
        <v>1896.3414634146341</v>
      </c>
      <c r="F54" s="524">
        <f t="shared" si="14"/>
        <v>6685.866110255778</v>
      </c>
      <c r="G54" s="525">
        <f t="shared" si="12"/>
        <v>2866.5824970290687</v>
      </c>
      <c r="H54" s="492">
        <f t="shared" si="13"/>
        <v>2866.5824970290687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6685.866110255778</v>
      </c>
      <c r="E55" s="523">
        <f>IF(+I14&lt;F54,I14,D55)</f>
        <v>1896.3414634146341</v>
      </c>
      <c r="F55" s="524">
        <f t="shared" si="14"/>
        <v>4789.5246468411442</v>
      </c>
      <c r="G55" s="525">
        <f t="shared" si="12"/>
        <v>2625.5686874760886</v>
      </c>
      <c r="H55" s="492">
        <f t="shared" si="13"/>
        <v>2625.5686874760886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4789.5246468411442</v>
      </c>
      <c r="E56" s="523">
        <f>IF(+I14&lt;F55,I14,D56)</f>
        <v>1896.3414634146341</v>
      </c>
      <c r="F56" s="524">
        <f t="shared" si="14"/>
        <v>2893.1831834265104</v>
      </c>
      <c r="G56" s="525">
        <f t="shared" si="12"/>
        <v>2384.5548779231094</v>
      </c>
      <c r="H56" s="492">
        <f t="shared" si="13"/>
        <v>2384.5548779231094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2893.1831834265104</v>
      </c>
      <c r="E57" s="523">
        <f>IF(+I14&lt;F56,I14,D57)</f>
        <v>1896.3414634146341</v>
      </c>
      <c r="F57" s="524">
        <f t="shared" si="14"/>
        <v>996.8417200118763</v>
      </c>
      <c r="G57" s="525">
        <f t="shared" si="12"/>
        <v>2143.5410683701293</v>
      </c>
      <c r="H57" s="492">
        <f t="shared" si="13"/>
        <v>2143.5410683701293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583" t="str">
        <f t="shared" si="6"/>
        <v/>
      </c>
      <c r="C58" s="508">
        <f>IF(D11="","-",+C57+1)</f>
        <v>2050</v>
      </c>
      <c r="D58" s="524">
        <f>IF(F57+SUM(E$17:E57)=D$10,F57,D$10-SUM(E$17:E57))</f>
        <v>996.8417200118763</v>
      </c>
      <c r="E58" s="523">
        <f>IF(+I14&lt;F57,I14,D58)</f>
        <v>996.8417200118763</v>
      </c>
      <c r="F58" s="524">
        <f t="shared" si="14"/>
        <v>0</v>
      </c>
      <c r="G58" s="525">
        <f t="shared" si="12"/>
        <v>1060.188070101379</v>
      </c>
      <c r="H58" s="492">
        <f t="shared" si="13"/>
        <v>1060.188070101379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2"/>
        <v>0</v>
      </c>
      <c r="H59" s="492">
        <f t="shared" si="13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77749.999999999956</v>
      </c>
      <c r="F73" s="375"/>
      <c r="G73" s="375">
        <f>SUM(G17:G72)</f>
        <v>279249.02492725011</v>
      </c>
      <c r="H73" s="375">
        <f>SUM(H17:H72)</f>
        <v>279249.02492725011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7661.1325443702808</v>
      </c>
      <c r="N87" s="547">
        <f>IF(J92&lt;D11,0,VLOOKUP(J92,C17:O72,11))</f>
        <v>7661.1325443702808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8143.7748502603245</v>
      </c>
      <c r="N88" s="551">
        <f>IF(J92&lt;D11,0,VLOOKUP(J92,C99:P154,7))</f>
        <v>8143.7748502603245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482.64230589004364</v>
      </c>
      <c r="N89" s="556">
        <f>+N88-N87</f>
        <v>482.64230589004364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TP2008080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77750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1808.1395348837209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994</v>
      </c>
      <c r="F99" s="516">
        <v>63775</v>
      </c>
      <c r="G99" s="575">
        <v>318887</v>
      </c>
      <c r="H99" s="576">
        <v>5610</v>
      </c>
      <c r="I99" s="577">
        <v>5610</v>
      </c>
      <c r="J99" s="515">
        <f t="shared" ref="J99:J130" si="19">+I99-H99</f>
        <v>0</v>
      </c>
      <c r="K99" s="515"/>
      <c r="L99" s="513">
        <f t="shared" ref="L99:L104" si="20">H99</f>
        <v>5610</v>
      </c>
      <c r="M99" s="598">
        <f t="shared" ref="M99:M130" si="21">IF(L99&lt;&gt;0,+H99-L99,0)</f>
        <v>0</v>
      </c>
      <c r="N99" s="513">
        <f t="shared" ref="N99:N104" si="22">I99</f>
        <v>5610</v>
      </c>
      <c r="O99" s="514">
        <f t="shared" ref="O99:O130" si="23">IF(N99&lt;&gt;0,+I99-N99,0)</f>
        <v>0</v>
      </c>
      <c r="P99" s="514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76756</v>
      </c>
      <c r="E100" s="517">
        <v>1896.3414634146341</v>
      </c>
      <c r="F100" s="516">
        <v>74859.658536585368</v>
      </c>
      <c r="G100" s="516">
        <v>75807.829268292684</v>
      </c>
      <c r="H100" s="517">
        <v>14411.158990782849</v>
      </c>
      <c r="I100" s="511">
        <v>14411.158990782849</v>
      </c>
      <c r="J100" s="515">
        <f t="shared" si="19"/>
        <v>0</v>
      </c>
      <c r="K100" s="515"/>
      <c r="L100" s="519">
        <f t="shared" si="20"/>
        <v>14411.158990782849</v>
      </c>
      <c r="M100" s="520">
        <f t="shared" si="21"/>
        <v>0</v>
      </c>
      <c r="N100" s="519">
        <f t="shared" si="22"/>
        <v>14411.158990782849</v>
      </c>
      <c r="O100" s="515">
        <f t="shared" si="23"/>
        <v>0</v>
      </c>
      <c r="P100" s="515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509">
        <v>74859.658536585368</v>
      </c>
      <c r="E101" s="521">
        <v>1851.1904761904761</v>
      </c>
      <c r="F101" s="516">
        <v>73008.468060394895</v>
      </c>
      <c r="G101" s="516">
        <v>73934.063298490131</v>
      </c>
      <c r="H101" s="517">
        <v>12969.387615340562</v>
      </c>
      <c r="I101" s="511">
        <v>12969.387615340562</v>
      </c>
      <c r="J101" s="515">
        <f t="shared" si="19"/>
        <v>0</v>
      </c>
      <c r="K101" s="515"/>
      <c r="L101" s="519">
        <f t="shared" si="20"/>
        <v>12969.387615340562</v>
      </c>
      <c r="M101" s="520">
        <f t="shared" si="21"/>
        <v>0</v>
      </c>
      <c r="N101" s="519">
        <f t="shared" si="22"/>
        <v>12969.387615340562</v>
      </c>
      <c r="O101" s="515">
        <f t="shared" si="23"/>
        <v>0</v>
      </c>
      <c r="P101" s="515">
        <f t="shared" si="24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509">
        <v>73008.468060394895</v>
      </c>
      <c r="E102" s="517">
        <v>1851.1904761904761</v>
      </c>
      <c r="F102" s="516">
        <v>71157.277584204421</v>
      </c>
      <c r="G102" s="516">
        <v>72082.872822299658</v>
      </c>
      <c r="H102" s="517">
        <v>12458.468627153823</v>
      </c>
      <c r="I102" s="511">
        <v>12458.468627153823</v>
      </c>
      <c r="J102" s="515">
        <f t="shared" si="19"/>
        <v>0</v>
      </c>
      <c r="K102" s="515"/>
      <c r="L102" s="519">
        <f t="shared" si="20"/>
        <v>12458.468627153823</v>
      </c>
      <c r="M102" s="520">
        <f t="shared" si="21"/>
        <v>0</v>
      </c>
      <c r="N102" s="519">
        <f t="shared" si="22"/>
        <v>12458.468627153823</v>
      </c>
      <c r="O102" s="515">
        <f t="shared" si="23"/>
        <v>0</v>
      </c>
      <c r="P102" s="515">
        <f t="shared" si="24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509">
        <v>71157.277584204421</v>
      </c>
      <c r="E103" s="517">
        <v>1851.1904761904761</v>
      </c>
      <c r="F103" s="516">
        <v>69306.087108013948</v>
      </c>
      <c r="G103" s="516">
        <v>70231.682346109184</v>
      </c>
      <c r="H103" s="517">
        <v>11352.954336851966</v>
      </c>
      <c r="I103" s="511">
        <v>11352.954336851966</v>
      </c>
      <c r="J103" s="515">
        <v>0</v>
      </c>
      <c r="K103" s="515"/>
      <c r="L103" s="519">
        <f t="shared" si="20"/>
        <v>11352.954336851966</v>
      </c>
      <c r="M103" s="520">
        <f t="shared" ref="M103:M108" si="26">IF(L103&lt;&gt;0,+H103-L103,0)</f>
        <v>0</v>
      </c>
      <c r="N103" s="519">
        <f t="shared" si="22"/>
        <v>11352.954336851966</v>
      </c>
      <c r="O103" s="515">
        <f t="shared" ref="O103:O108" si="27">IF(N103&lt;&gt;0,+I103-N103,0)</f>
        <v>0</v>
      </c>
      <c r="P103" s="515">
        <f t="shared" ref="P103:P108" si="28">+O103-M103</f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509">
        <v>69306.087108013948</v>
      </c>
      <c r="E104" s="517">
        <v>1851.1904761904761</v>
      </c>
      <c r="F104" s="516">
        <v>67454.896631823474</v>
      </c>
      <c r="G104" s="516">
        <v>68380.491869918711</v>
      </c>
      <c r="H104" s="517">
        <v>11145.703511546504</v>
      </c>
      <c r="I104" s="511">
        <v>11145.703511546504</v>
      </c>
      <c r="J104" s="515">
        <v>0</v>
      </c>
      <c r="K104" s="515"/>
      <c r="L104" s="519">
        <f t="shared" si="20"/>
        <v>11145.703511546504</v>
      </c>
      <c r="M104" s="520">
        <f t="shared" si="26"/>
        <v>0</v>
      </c>
      <c r="N104" s="519">
        <f t="shared" si="22"/>
        <v>11145.703511546504</v>
      </c>
      <c r="O104" s="515">
        <f t="shared" si="27"/>
        <v>0</v>
      </c>
      <c r="P104" s="515">
        <f t="shared" si="28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2015</v>
      </c>
      <c r="D105" s="509">
        <v>67454.896631823474</v>
      </c>
      <c r="E105" s="517">
        <v>1851.1904761904761</v>
      </c>
      <c r="F105" s="516">
        <v>65603.706155633001</v>
      </c>
      <c r="G105" s="516">
        <v>66529.301393728238</v>
      </c>
      <c r="H105" s="517">
        <v>10617.681866649142</v>
      </c>
      <c r="I105" s="511">
        <v>10617.681866649142</v>
      </c>
      <c r="J105" s="515">
        <f t="shared" si="19"/>
        <v>0</v>
      </c>
      <c r="K105" s="515"/>
      <c r="L105" s="519">
        <f>H105</f>
        <v>10617.681866649142</v>
      </c>
      <c r="M105" s="520">
        <f t="shared" si="26"/>
        <v>0</v>
      </c>
      <c r="N105" s="519">
        <f>I105</f>
        <v>10617.681866649142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509">
        <v>65603.706155633001</v>
      </c>
      <c r="E106" s="517">
        <v>1808.1395348837209</v>
      </c>
      <c r="F106" s="516">
        <v>63795.566620749283</v>
      </c>
      <c r="G106" s="516">
        <v>64699.636388191138</v>
      </c>
      <c r="H106" s="517">
        <v>10021.757616625862</v>
      </c>
      <c r="I106" s="511">
        <v>10021.757616625862</v>
      </c>
      <c r="J106" s="515">
        <f t="shared" si="19"/>
        <v>0</v>
      </c>
      <c r="K106" s="515"/>
      <c r="L106" s="519">
        <f>H106</f>
        <v>10021.757616625862</v>
      </c>
      <c r="M106" s="520">
        <f t="shared" si="26"/>
        <v>0</v>
      </c>
      <c r="N106" s="519">
        <f>I106</f>
        <v>10021.757616625862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509">
        <v>63795.566620749283</v>
      </c>
      <c r="E107" s="517">
        <v>1851.1904761904761</v>
      </c>
      <c r="F107" s="516">
        <v>61944.37614455881</v>
      </c>
      <c r="G107" s="516">
        <v>62869.971382654046</v>
      </c>
      <c r="H107" s="517">
        <v>9488.0975445916993</v>
      </c>
      <c r="I107" s="511">
        <v>9488.0975445916993</v>
      </c>
      <c r="J107" s="515">
        <f t="shared" si="19"/>
        <v>0</v>
      </c>
      <c r="K107" s="515"/>
      <c r="L107" s="519">
        <f>H107</f>
        <v>9488.0975445916993</v>
      </c>
      <c r="M107" s="520">
        <f t="shared" si="26"/>
        <v>0</v>
      </c>
      <c r="N107" s="519">
        <f>I107</f>
        <v>9488.0975445916993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509">
        <v>61944.37614455881</v>
      </c>
      <c r="E108" s="517">
        <v>1851.1904761904761</v>
      </c>
      <c r="F108" s="516">
        <v>60093.185668368336</v>
      </c>
      <c r="G108" s="516">
        <v>61018.780906463573</v>
      </c>
      <c r="H108" s="517">
        <v>8295.0535610460302</v>
      </c>
      <c r="I108" s="511">
        <v>8295.0535610460302</v>
      </c>
      <c r="J108" s="515">
        <f t="shared" si="19"/>
        <v>0</v>
      </c>
      <c r="K108" s="515"/>
      <c r="L108" s="519">
        <f>H108</f>
        <v>8295.0535610460302</v>
      </c>
      <c r="M108" s="520">
        <f t="shared" si="26"/>
        <v>0</v>
      </c>
      <c r="N108" s="519">
        <f>I108</f>
        <v>8295.0535610460302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>IF(F108+SUM(E$99:E108)=D$92,F108,D$92-SUM(E$99:E108))</f>
        <v>60093.185668368336</v>
      </c>
      <c r="E109" s="523">
        <f>IF(+J96&lt;F108,J96,D109)</f>
        <v>1808.1395348837209</v>
      </c>
      <c r="F109" s="524">
        <f t="shared" ref="F109:F130" si="29">+D109-E109</f>
        <v>58285.046133484619</v>
      </c>
      <c r="G109" s="524">
        <f t="shared" ref="G109:G130" si="30">+(F109+D109)/2</f>
        <v>59189.115900926481</v>
      </c>
      <c r="H109" s="527">
        <f>+J$94*G109+E109</f>
        <v>8143.7748502603245</v>
      </c>
      <c r="I109" s="578">
        <f>+J$95*G109+E109</f>
        <v>8143.7748502603245</v>
      </c>
      <c r="J109" s="515">
        <f t="shared" si="19"/>
        <v>0</v>
      </c>
      <c r="K109" s="515"/>
      <c r="L109" s="526"/>
      <c r="M109" s="515">
        <f t="shared" si="21"/>
        <v>0</v>
      </c>
      <c r="N109" s="526"/>
      <c r="O109" s="515">
        <f t="shared" si="23"/>
        <v>0</v>
      </c>
      <c r="P109" s="515">
        <f t="shared" si="24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58285.046133484619</v>
      </c>
      <c r="E110" s="523">
        <f>IF(+J96&lt;F109,J96,D110)</f>
        <v>1808.1395348837209</v>
      </c>
      <c r="F110" s="524">
        <f t="shared" si="29"/>
        <v>56476.906598600901</v>
      </c>
      <c r="G110" s="524">
        <f t="shared" si="30"/>
        <v>57380.976366042756</v>
      </c>
      <c r="H110" s="527">
        <f>+J$94*G110+E110</f>
        <v>7950.2306062220614</v>
      </c>
      <c r="I110" s="578">
        <f>+J$95*G110+E110</f>
        <v>7950.2306062220614</v>
      </c>
      <c r="J110" s="515">
        <f t="shared" si="19"/>
        <v>0</v>
      </c>
      <c r="K110" s="515"/>
      <c r="L110" s="526"/>
      <c r="M110" s="515">
        <f t="shared" si="21"/>
        <v>0</v>
      </c>
      <c r="N110" s="526"/>
      <c r="O110" s="515">
        <f t="shared" si="23"/>
        <v>0</v>
      </c>
      <c r="P110" s="515">
        <f t="shared" si="24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56476.906598600901</v>
      </c>
      <c r="E111" s="523">
        <f>IF(+J96&lt;F110,J96,D111)</f>
        <v>1808.1395348837209</v>
      </c>
      <c r="F111" s="524">
        <f t="shared" si="29"/>
        <v>54668.767063717183</v>
      </c>
      <c r="G111" s="524">
        <f t="shared" si="30"/>
        <v>55572.836831159046</v>
      </c>
      <c r="H111" s="527">
        <f>+J$94*G111+E111</f>
        <v>7756.6863621838002</v>
      </c>
      <c r="I111" s="578">
        <f>+J$95*G111+E111</f>
        <v>7756.6863621838002</v>
      </c>
      <c r="J111" s="515">
        <f t="shared" si="19"/>
        <v>0</v>
      </c>
      <c r="K111" s="515"/>
      <c r="L111" s="526"/>
      <c r="M111" s="515">
        <f t="shared" si="21"/>
        <v>0</v>
      </c>
      <c r="N111" s="526"/>
      <c r="O111" s="515">
        <f t="shared" si="23"/>
        <v>0</v>
      </c>
      <c r="P111" s="515">
        <f t="shared" si="24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2022</v>
      </c>
      <c r="D112" s="374">
        <f>IF(F111+SUM(E$99:E111)=D$92,F111,D$92-SUM(E$99:E111))</f>
        <v>54668.767063717183</v>
      </c>
      <c r="E112" s="523">
        <f>IF(+J96&lt;F111,J96,D112)</f>
        <v>1808.1395348837209</v>
      </c>
      <c r="F112" s="524">
        <f t="shared" si="29"/>
        <v>52860.627528833465</v>
      </c>
      <c r="G112" s="524">
        <f t="shared" si="30"/>
        <v>53764.697296275321</v>
      </c>
      <c r="H112" s="527">
        <f>+J$94*G112+E112</f>
        <v>7563.1421181455371</v>
      </c>
      <c r="I112" s="578">
        <f>+J$95*G112+E112</f>
        <v>7563.1421181455371</v>
      </c>
      <c r="J112" s="515">
        <f t="shared" si="19"/>
        <v>0</v>
      </c>
      <c r="K112" s="515"/>
      <c r="L112" s="526"/>
      <c r="M112" s="515">
        <f t="shared" si="21"/>
        <v>0</v>
      </c>
      <c r="N112" s="526"/>
      <c r="O112" s="515">
        <f t="shared" si="23"/>
        <v>0</v>
      </c>
      <c r="P112" s="515">
        <f t="shared" si="24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52860.627528833465</v>
      </c>
      <c r="E113" s="523">
        <f>IF(+J96&lt;F112,J96,D113)</f>
        <v>1808.1395348837209</v>
      </c>
      <c r="F113" s="524">
        <f t="shared" si="29"/>
        <v>51052.487993949748</v>
      </c>
      <c r="G113" s="524">
        <f t="shared" si="30"/>
        <v>51956.55776139161</v>
      </c>
      <c r="H113" s="527">
        <f t="shared" ref="H113:H154" si="31">+J$94*G113+E113</f>
        <v>7369.5978741072759</v>
      </c>
      <c r="I113" s="578">
        <f t="shared" ref="I113:I154" si="32">+J$95*G113+E113</f>
        <v>7369.5978741072759</v>
      </c>
      <c r="J113" s="515">
        <f t="shared" si="19"/>
        <v>0</v>
      </c>
      <c r="K113" s="515"/>
      <c r="L113" s="526"/>
      <c r="M113" s="515">
        <f t="shared" si="21"/>
        <v>0</v>
      </c>
      <c r="N113" s="526"/>
      <c r="O113" s="515">
        <f t="shared" si="23"/>
        <v>0</v>
      </c>
      <c r="P113" s="515">
        <f t="shared" si="24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51052.487993949748</v>
      </c>
      <c r="E114" s="523">
        <f>IF(+J96&lt;F113,J96,D114)</f>
        <v>1808.1395348837209</v>
      </c>
      <c r="F114" s="524">
        <f t="shared" si="29"/>
        <v>49244.34845906603</v>
      </c>
      <c r="G114" s="524">
        <f t="shared" si="30"/>
        <v>50148.418226507885</v>
      </c>
      <c r="H114" s="527">
        <f t="shared" si="31"/>
        <v>7176.0536300690128</v>
      </c>
      <c r="I114" s="578">
        <f t="shared" si="32"/>
        <v>7176.0536300690128</v>
      </c>
      <c r="J114" s="515">
        <f t="shared" si="19"/>
        <v>0</v>
      </c>
      <c r="K114" s="515"/>
      <c r="L114" s="526"/>
      <c r="M114" s="515">
        <f t="shared" si="21"/>
        <v>0</v>
      </c>
      <c r="N114" s="526"/>
      <c r="O114" s="515">
        <f t="shared" si="23"/>
        <v>0</v>
      </c>
      <c r="P114" s="515">
        <f t="shared" si="24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49244.348459065979</v>
      </c>
      <c r="E115" s="523">
        <f>IF(+J96&lt;F114,J96,D115)</f>
        <v>1808.1395348837209</v>
      </c>
      <c r="F115" s="524">
        <f t="shared" si="29"/>
        <v>47436.208924182261</v>
      </c>
      <c r="G115" s="524">
        <f t="shared" si="30"/>
        <v>48340.278691624117</v>
      </c>
      <c r="H115" s="527">
        <f t="shared" si="31"/>
        <v>6982.5093860307443</v>
      </c>
      <c r="I115" s="578">
        <f t="shared" si="32"/>
        <v>6982.5093860307443</v>
      </c>
      <c r="J115" s="515">
        <f t="shared" si="19"/>
        <v>0</v>
      </c>
      <c r="K115" s="515"/>
      <c r="L115" s="526"/>
      <c r="M115" s="515">
        <f t="shared" si="21"/>
        <v>0</v>
      </c>
      <c r="N115" s="526"/>
      <c r="O115" s="515">
        <f t="shared" si="23"/>
        <v>0</v>
      </c>
      <c r="P115" s="515">
        <f t="shared" si="24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47436.208924182261</v>
      </c>
      <c r="E116" s="523">
        <f>IF(+J96&lt;F115,J96,D116)</f>
        <v>1808.1395348837209</v>
      </c>
      <c r="F116" s="524">
        <f t="shared" si="29"/>
        <v>45628.069389298544</v>
      </c>
      <c r="G116" s="524">
        <f t="shared" si="30"/>
        <v>46532.139156740406</v>
      </c>
      <c r="H116" s="527">
        <f t="shared" si="31"/>
        <v>6788.965141992483</v>
      </c>
      <c r="I116" s="578">
        <f t="shared" si="32"/>
        <v>6788.965141992483</v>
      </c>
      <c r="J116" s="515">
        <f t="shared" si="19"/>
        <v>0</v>
      </c>
      <c r="K116" s="515"/>
      <c r="L116" s="526"/>
      <c r="M116" s="515">
        <f t="shared" si="21"/>
        <v>0</v>
      </c>
      <c r="N116" s="526"/>
      <c r="O116" s="515">
        <f t="shared" si="23"/>
        <v>0</v>
      </c>
      <c r="P116" s="515">
        <f t="shared" si="24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45628.069389298544</v>
      </c>
      <c r="E117" s="523">
        <f>IF(+J96&lt;F116,J96,D117)</f>
        <v>1808.1395348837209</v>
      </c>
      <c r="F117" s="524">
        <f t="shared" si="29"/>
        <v>43819.929854414826</v>
      </c>
      <c r="G117" s="524">
        <f t="shared" si="30"/>
        <v>44723.999621856681</v>
      </c>
      <c r="H117" s="527">
        <f t="shared" si="31"/>
        <v>6595.42089795422</v>
      </c>
      <c r="I117" s="578">
        <f t="shared" si="32"/>
        <v>6595.42089795422</v>
      </c>
      <c r="J117" s="515">
        <f t="shared" si="19"/>
        <v>0</v>
      </c>
      <c r="K117" s="515"/>
      <c r="L117" s="526"/>
      <c r="M117" s="515">
        <f t="shared" si="21"/>
        <v>0</v>
      </c>
      <c r="N117" s="526"/>
      <c r="O117" s="515">
        <f t="shared" si="23"/>
        <v>0</v>
      </c>
      <c r="P117" s="515">
        <f t="shared" si="24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43819.929854414826</v>
      </c>
      <c r="E118" s="523">
        <f>IF(+J96&lt;F117,J96,D118)</f>
        <v>1808.1395348837209</v>
      </c>
      <c r="F118" s="524">
        <f t="shared" si="29"/>
        <v>42011.790319531108</v>
      </c>
      <c r="G118" s="524">
        <f t="shared" si="30"/>
        <v>42915.860086972971</v>
      </c>
      <c r="H118" s="527">
        <f t="shared" si="31"/>
        <v>6401.8766539159587</v>
      </c>
      <c r="I118" s="578">
        <f t="shared" si="32"/>
        <v>6401.8766539159587</v>
      </c>
      <c r="J118" s="515">
        <f t="shared" si="19"/>
        <v>0</v>
      </c>
      <c r="K118" s="515"/>
      <c r="L118" s="526"/>
      <c r="M118" s="515">
        <f t="shared" si="21"/>
        <v>0</v>
      </c>
      <c r="N118" s="526"/>
      <c r="O118" s="515">
        <f t="shared" si="23"/>
        <v>0</v>
      </c>
      <c r="P118" s="515">
        <f t="shared" si="24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42011.790319531108</v>
      </c>
      <c r="E119" s="523">
        <f>IF(+J96&lt;F118,J96,D119)</f>
        <v>1808.1395348837209</v>
      </c>
      <c r="F119" s="524">
        <f t="shared" si="29"/>
        <v>40203.650784647391</v>
      </c>
      <c r="G119" s="524">
        <f t="shared" si="30"/>
        <v>41107.720552089246</v>
      </c>
      <c r="H119" s="527">
        <f t="shared" si="31"/>
        <v>6208.3324098776957</v>
      </c>
      <c r="I119" s="578">
        <f t="shared" si="32"/>
        <v>6208.3324098776957</v>
      </c>
      <c r="J119" s="515">
        <f t="shared" si="19"/>
        <v>0</v>
      </c>
      <c r="K119" s="515"/>
      <c r="L119" s="526"/>
      <c r="M119" s="515">
        <f t="shared" si="21"/>
        <v>0</v>
      </c>
      <c r="N119" s="526"/>
      <c r="O119" s="515">
        <f t="shared" si="23"/>
        <v>0</v>
      </c>
      <c r="P119" s="515">
        <f t="shared" si="24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40203.650784647391</v>
      </c>
      <c r="E120" s="523">
        <f>IF(+J96&lt;F119,J96,D120)</f>
        <v>1808.1395348837209</v>
      </c>
      <c r="F120" s="524">
        <f t="shared" si="29"/>
        <v>38395.511249763673</v>
      </c>
      <c r="G120" s="524">
        <f t="shared" si="30"/>
        <v>39299.581017205535</v>
      </c>
      <c r="H120" s="527">
        <f t="shared" si="31"/>
        <v>6014.7881658394326</v>
      </c>
      <c r="I120" s="578">
        <f t="shared" si="32"/>
        <v>6014.7881658394326</v>
      </c>
      <c r="J120" s="515">
        <f t="shared" si="19"/>
        <v>0</v>
      </c>
      <c r="K120" s="515"/>
      <c r="L120" s="526"/>
      <c r="M120" s="515">
        <f t="shared" si="21"/>
        <v>0</v>
      </c>
      <c r="N120" s="526"/>
      <c r="O120" s="515">
        <f t="shared" si="23"/>
        <v>0</v>
      </c>
      <c r="P120" s="515">
        <f t="shared" si="24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38395.511249763673</v>
      </c>
      <c r="E121" s="523">
        <f>IF(+J96&lt;F120,J96,D121)</f>
        <v>1808.1395348837209</v>
      </c>
      <c r="F121" s="524">
        <f t="shared" si="29"/>
        <v>36587.371714879955</v>
      </c>
      <c r="G121" s="524">
        <f t="shared" si="30"/>
        <v>37491.44148232181</v>
      </c>
      <c r="H121" s="527">
        <f t="shared" si="31"/>
        <v>5821.2439218011705</v>
      </c>
      <c r="I121" s="578">
        <f t="shared" si="32"/>
        <v>5821.2439218011705</v>
      </c>
      <c r="J121" s="515">
        <f t="shared" si="19"/>
        <v>0</v>
      </c>
      <c r="K121" s="515"/>
      <c r="L121" s="526"/>
      <c r="M121" s="515">
        <f t="shared" si="21"/>
        <v>0</v>
      </c>
      <c r="N121" s="526"/>
      <c r="O121" s="515">
        <f t="shared" si="23"/>
        <v>0</v>
      </c>
      <c r="P121" s="515">
        <f t="shared" si="24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36587.371714879955</v>
      </c>
      <c r="E122" s="523">
        <f>IF(+J96&lt;F121,J96,D122)</f>
        <v>1808.1395348837209</v>
      </c>
      <c r="F122" s="524">
        <f t="shared" si="29"/>
        <v>34779.232179996237</v>
      </c>
      <c r="G122" s="524">
        <f t="shared" si="30"/>
        <v>35683.3019474381</v>
      </c>
      <c r="H122" s="527">
        <f t="shared" si="31"/>
        <v>5627.6996777629083</v>
      </c>
      <c r="I122" s="578">
        <f t="shared" si="32"/>
        <v>5627.6996777629083</v>
      </c>
      <c r="J122" s="515">
        <f t="shared" si="19"/>
        <v>0</v>
      </c>
      <c r="K122" s="515"/>
      <c r="L122" s="526"/>
      <c r="M122" s="515">
        <f t="shared" si="21"/>
        <v>0</v>
      </c>
      <c r="N122" s="526"/>
      <c r="O122" s="515">
        <f t="shared" si="23"/>
        <v>0</v>
      </c>
      <c r="P122" s="515">
        <f t="shared" si="24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34779.232179996237</v>
      </c>
      <c r="E123" s="523">
        <f>IF(+J96&lt;F122,J96,D123)</f>
        <v>1808.1395348837209</v>
      </c>
      <c r="F123" s="524">
        <f t="shared" si="29"/>
        <v>32971.09264511252</v>
      </c>
      <c r="G123" s="524">
        <f t="shared" si="30"/>
        <v>33875.162412554375</v>
      </c>
      <c r="H123" s="527">
        <f t="shared" si="31"/>
        <v>5434.1554337246453</v>
      </c>
      <c r="I123" s="578">
        <f t="shared" si="32"/>
        <v>5434.1554337246453</v>
      </c>
      <c r="J123" s="515">
        <f t="shared" si="19"/>
        <v>0</v>
      </c>
      <c r="K123" s="515"/>
      <c r="L123" s="526"/>
      <c r="M123" s="515">
        <f t="shared" si="21"/>
        <v>0</v>
      </c>
      <c r="N123" s="526"/>
      <c r="O123" s="515">
        <f t="shared" si="23"/>
        <v>0</v>
      </c>
      <c r="P123" s="515">
        <f t="shared" si="24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32971.09264511252</v>
      </c>
      <c r="E124" s="523">
        <f>IF(+J96&lt;F123,J96,D124)</f>
        <v>1808.1395348837209</v>
      </c>
      <c r="F124" s="524">
        <f t="shared" si="29"/>
        <v>31162.953110228798</v>
      </c>
      <c r="G124" s="524">
        <f t="shared" si="30"/>
        <v>32067.022877670657</v>
      </c>
      <c r="H124" s="527">
        <f t="shared" si="31"/>
        <v>5240.6111896863831</v>
      </c>
      <c r="I124" s="578">
        <f t="shared" si="32"/>
        <v>5240.6111896863831</v>
      </c>
      <c r="J124" s="515">
        <f t="shared" si="19"/>
        <v>0</v>
      </c>
      <c r="K124" s="515"/>
      <c r="L124" s="526"/>
      <c r="M124" s="515">
        <f t="shared" si="21"/>
        <v>0</v>
      </c>
      <c r="N124" s="526"/>
      <c r="O124" s="515">
        <f t="shared" si="23"/>
        <v>0</v>
      </c>
      <c r="P124" s="515">
        <f t="shared" si="24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31162.953110228798</v>
      </c>
      <c r="E125" s="523">
        <f>IF(+J96&lt;F124,J96,D125)</f>
        <v>1808.1395348837209</v>
      </c>
      <c r="F125" s="524">
        <f t="shared" si="29"/>
        <v>29354.813575345077</v>
      </c>
      <c r="G125" s="524">
        <f t="shared" si="30"/>
        <v>30258.883342786939</v>
      </c>
      <c r="H125" s="527">
        <f t="shared" si="31"/>
        <v>5047.066945648121</v>
      </c>
      <c r="I125" s="578">
        <f t="shared" si="32"/>
        <v>5047.066945648121</v>
      </c>
      <c r="J125" s="515">
        <f t="shared" si="19"/>
        <v>0</v>
      </c>
      <c r="K125" s="515"/>
      <c r="L125" s="526"/>
      <c r="M125" s="515">
        <f t="shared" si="21"/>
        <v>0</v>
      </c>
      <c r="N125" s="526"/>
      <c r="O125" s="515">
        <f t="shared" si="23"/>
        <v>0</v>
      </c>
      <c r="P125" s="515">
        <f t="shared" si="24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29354.813575345077</v>
      </c>
      <c r="E126" s="523">
        <f>IF(+J96&lt;F125,J96,D126)</f>
        <v>1808.1395348837209</v>
      </c>
      <c r="F126" s="524">
        <f t="shared" si="29"/>
        <v>27546.674040461356</v>
      </c>
      <c r="G126" s="524">
        <f t="shared" si="30"/>
        <v>28450.743807903214</v>
      </c>
      <c r="H126" s="527">
        <f t="shared" si="31"/>
        <v>4853.5227016098579</v>
      </c>
      <c r="I126" s="578">
        <f t="shared" si="32"/>
        <v>4853.5227016098579</v>
      </c>
      <c r="J126" s="515">
        <f t="shared" si="19"/>
        <v>0</v>
      </c>
      <c r="K126" s="515"/>
      <c r="L126" s="526"/>
      <c r="M126" s="515">
        <f t="shared" si="21"/>
        <v>0</v>
      </c>
      <c r="N126" s="526"/>
      <c r="O126" s="515">
        <f t="shared" si="23"/>
        <v>0</v>
      </c>
      <c r="P126" s="515">
        <f t="shared" si="24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27546.674040461356</v>
      </c>
      <c r="E127" s="523">
        <f>IF(+J96&lt;F126,J96,D127)</f>
        <v>1808.1395348837209</v>
      </c>
      <c r="F127" s="524">
        <f t="shared" si="29"/>
        <v>25738.534505577634</v>
      </c>
      <c r="G127" s="524">
        <f t="shared" si="30"/>
        <v>26642.604273019497</v>
      </c>
      <c r="H127" s="527">
        <f t="shared" si="31"/>
        <v>4659.9784575715958</v>
      </c>
      <c r="I127" s="578">
        <f t="shared" si="32"/>
        <v>4659.9784575715958</v>
      </c>
      <c r="J127" s="515">
        <f t="shared" si="19"/>
        <v>0</v>
      </c>
      <c r="K127" s="515"/>
      <c r="L127" s="526"/>
      <c r="M127" s="515">
        <f t="shared" si="21"/>
        <v>0</v>
      </c>
      <c r="N127" s="526"/>
      <c r="O127" s="515">
        <f t="shared" si="23"/>
        <v>0</v>
      </c>
      <c r="P127" s="515">
        <f t="shared" si="24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25738.534505577634</v>
      </c>
      <c r="E128" s="523">
        <f>IF(+J96&lt;F127,J96,D128)</f>
        <v>1808.1395348837209</v>
      </c>
      <c r="F128" s="524">
        <f t="shared" si="29"/>
        <v>23930.394970693913</v>
      </c>
      <c r="G128" s="524">
        <f t="shared" si="30"/>
        <v>24834.464738135772</v>
      </c>
      <c r="H128" s="527">
        <f t="shared" si="31"/>
        <v>4466.4342135333318</v>
      </c>
      <c r="I128" s="578">
        <f t="shared" si="32"/>
        <v>4466.4342135333318</v>
      </c>
      <c r="J128" s="515">
        <f t="shared" si="19"/>
        <v>0</v>
      </c>
      <c r="K128" s="515"/>
      <c r="L128" s="526"/>
      <c r="M128" s="515">
        <f t="shared" si="21"/>
        <v>0</v>
      </c>
      <c r="N128" s="526"/>
      <c r="O128" s="515">
        <f t="shared" si="23"/>
        <v>0</v>
      </c>
      <c r="P128" s="515">
        <f t="shared" si="24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23930.394970693913</v>
      </c>
      <c r="E129" s="523">
        <f>IF(+J96&lt;F128,J96,D129)</f>
        <v>1808.1395348837209</v>
      </c>
      <c r="F129" s="524">
        <f t="shared" si="29"/>
        <v>22122.255435810192</v>
      </c>
      <c r="G129" s="524">
        <f t="shared" si="30"/>
        <v>23026.325203252054</v>
      </c>
      <c r="H129" s="527">
        <f t="shared" si="31"/>
        <v>4272.8899694950705</v>
      </c>
      <c r="I129" s="578">
        <f t="shared" si="32"/>
        <v>4272.8899694950705</v>
      </c>
      <c r="J129" s="515">
        <f t="shared" si="19"/>
        <v>0</v>
      </c>
      <c r="K129" s="515"/>
      <c r="L129" s="526"/>
      <c r="M129" s="515">
        <f t="shared" si="21"/>
        <v>0</v>
      </c>
      <c r="N129" s="526"/>
      <c r="O129" s="515">
        <f t="shared" si="23"/>
        <v>0</v>
      </c>
      <c r="P129" s="515">
        <f t="shared" si="24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22122.255435810192</v>
      </c>
      <c r="E130" s="523">
        <f>IF(+J96&lt;F129,J96,D130)</f>
        <v>1808.1395348837209</v>
      </c>
      <c r="F130" s="524">
        <f t="shared" si="29"/>
        <v>20314.11590092647</v>
      </c>
      <c r="G130" s="524">
        <f t="shared" si="30"/>
        <v>21218.185668368329</v>
      </c>
      <c r="H130" s="527">
        <f t="shared" si="31"/>
        <v>4079.345725456807</v>
      </c>
      <c r="I130" s="578">
        <f t="shared" si="32"/>
        <v>4079.345725456807</v>
      </c>
      <c r="J130" s="515">
        <f t="shared" si="19"/>
        <v>0</v>
      </c>
      <c r="K130" s="515"/>
      <c r="L130" s="526"/>
      <c r="M130" s="515">
        <f t="shared" si="21"/>
        <v>0</v>
      </c>
      <c r="N130" s="526"/>
      <c r="O130" s="515">
        <f t="shared" si="23"/>
        <v>0</v>
      </c>
      <c r="P130" s="515">
        <f t="shared" si="24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20314.11590092647</v>
      </c>
      <c r="E131" s="523">
        <f>IF(+J96&lt;F130,J96,D131)</f>
        <v>1808.1395348837209</v>
      </c>
      <c r="F131" s="524">
        <f t="shared" ref="F131:F154" si="33">+D131-E131</f>
        <v>18505.976366042749</v>
      </c>
      <c r="G131" s="524">
        <f t="shared" ref="G131:G154" si="34">+(F131+D131)/2</f>
        <v>19410.046133484611</v>
      </c>
      <c r="H131" s="527">
        <f t="shared" si="31"/>
        <v>3885.8014814185449</v>
      </c>
      <c r="I131" s="578">
        <f t="shared" si="32"/>
        <v>3885.8014814185449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18505.976366042749</v>
      </c>
      <c r="E132" s="523">
        <f>IF(+J96&lt;F131,J96,D132)</f>
        <v>1808.1395348837209</v>
      </c>
      <c r="F132" s="524">
        <f t="shared" si="33"/>
        <v>16697.836831159027</v>
      </c>
      <c r="G132" s="524">
        <f t="shared" si="34"/>
        <v>17601.906598600886</v>
      </c>
      <c r="H132" s="527">
        <f t="shared" si="31"/>
        <v>3692.2572373802814</v>
      </c>
      <c r="I132" s="578">
        <f t="shared" si="32"/>
        <v>3692.2572373802814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16697.836831159027</v>
      </c>
      <c r="E133" s="523">
        <f>IF(+J96&lt;F132,J96,D133)</f>
        <v>1808.1395348837209</v>
      </c>
      <c r="F133" s="524">
        <f t="shared" si="33"/>
        <v>14889.697296275306</v>
      </c>
      <c r="G133" s="524">
        <f t="shared" si="34"/>
        <v>15793.767063717167</v>
      </c>
      <c r="H133" s="527">
        <f t="shared" si="31"/>
        <v>3498.7129933420192</v>
      </c>
      <c r="I133" s="578">
        <f t="shared" si="32"/>
        <v>3498.7129933420192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14889.697296275306</v>
      </c>
      <c r="E134" s="523">
        <f>IF(+J96&lt;F133,J96,D134)</f>
        <v>1808.1395348837209</v>
      </c>
      <c r="F134" s="524">
        <f t="shared" si="33"/>
        <v>13081.557761391585</v>
      </c>
      <c r="G134" s="524">
        <f t="shared" si="34"/>
        <v>13985.627528833445</v>
      </c>
      <c r="H134" s="527">
        <f t="shared" si="31"/>
        <v>3305.1687493037562</v>
      </c>
      <c r="I134" s="578">
        <f t="shared" si="32"/>
        <v>3305.1687493037562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13081.557761391585</v>
      </c>
      <c r="E135" s="523">
        <f>IF(+J96&lt;F134,J96,D135)</f>
        <v>1808.1395348837209</v>
      </c>
      <c r="F135" s="524">
        <f t="shared" si="33"/>
        <v>11273.418226507863</v>
      </c>
      <c r="G135" s="524">
        <f t="shared" si="34"/>
        <v>12177.487993949724</v>
      </c>
      <c r="H135" s="527">
        <f t="shared" si="31"/>
        <v>3111.6245052654936</v>
      </c>
      <c r="I135" s="578">
        <f t="shared" si="32"/>
        <v>3111.6245052654936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2046</v>
      </c>
      <c r="D136" s="374">
        <f>IF(F135+SUM(E$99:E135)=D$92,F135,D$92-SUM(E$99:E135))</f>
        <v>11273.418226507863</v>
      </c>
      <c r="E136" s="523">
        <f>IF(+J96&lt;F135,J96,D136)</f>
        <v>1808.1395348837209</v>
      </c>
      <c r="F136" s="524">
        <f t="shared" si="33"/>
        <v>9465.2786916241421</v>
      </c>
      <c r="G136" s="524">
        <f t="shared" si="34"/>
        <v>10369.348459066003</v>
      </c>
      <c r="H136" s="527">
        <f t="shared" si="31"/>
        <v>2918.0802612272309</v>
      </c>
      <c r="I136" s="578">
        <f t="shared" si="32"/>
        <v>2918.0802612272309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9465.2786916241421</v>
      </c>
      <c r="E137" s="523">
        <f>IF(+J96&lt;F136,J96,D137)</f>
        <v>1808.1395348837209</v>
      </c>
      <c r="F137" s="524">
        <f t="shared" si="33"/>
        <v>7657.1391567404207</v>
      </c>
      <c r="G137" s="524">
        <f t="shared" si="34"/>
        <v>8561.2089241822814</v>
      </c>
      <c r="H137" s="527">
        <f t="shared" si="31"/>
        <v>2724.5360171889679</v>
      </c>
      <c r="I137" s="578">
        <f t="shared" si="32"/>
        <v>2724.5360171889679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7657.1391567404207</v>
      </c>
      <c r="E138" s="523">
        <f>IF(+J96&lt;F137,J96,D138)</f>
        <v>1808.1395348837209</v>
      </c>
      <c r="F138" s="524">
        <f t="shared" si="33"/>
        <v>5848.9996218566994</v>
      </c>
      <c r="G138" s="524">
        <f t="shared" si="34"/>
        <v>6753.0693892985601</v>
      </c>
      <c r="H138" s="527">
        <f t="shared" si="31"/>
        <v>2530.9917731507053</v>
      </c>
      <c r="I138" s="578">
        <f t="shared" si="32"/>
        <v>2530.9917731507053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2049</v>
      </c>
      <c r="D139" s="374">
        <f>IF(F138+SUM(E$99:E138)=D$92,F138,D$92-SUM(E$99:E138))</f>
        <v>5848.9996218566994</v>
      </c>
      <c r="E139" s="523">
        <f>IF(+J96&lt;F138,J96,D139)</f>
        <v>1808.1395348837209</v>
      </c>
      <c r="F139" s="524">
        <f t="shared" si="33"/>
        <v>4040.8600869729785</v>
      </c>
      <c r="G139" s="524">
        <f t="shared" si="34"/>
        <v>4944.9298544148387</v>
      </c>
      <c r="H139" s="527">
        <f t="shared" si="31"/>
        <v>2337.4475291124427</v>
      </c>
      <c r="I139" s="578">
        <f t="shared" si="32"/>
        <v>2337.4475291124427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583" t="str">
        <f t="shared" si="25"/>
        <v/>
      </c>
      <c r="C140" s="508">
        <f>IF(D93="","-",+C139+1)</f>
        <v>2050</v>
      </c>
      <c r="D140" s="374">
        <f>IF(F139+SUM(E$99:E139)=D$92,F139,D$92-SUM(E$99:E139))</f>
        <v>4040.8600869729785</v>
      </c>
      <c r="E140" s="523">
        <f>IF(+J96&lt;F139,J96,D140)</f>
        <v>1808.1395348837209</v>
      </c>
      <c r="F140" s="524">
        <f t="shared" si="33"/>
        <v>2232.7205520892576</v>
      </c>
      <c r="G140" s="524">
        <f t="shared" si="34"/>
        <v>3136.7903195311183</v>
      </c>
      <c r="H140" s="527">
        <f t="shared" si="31"/>
        <v>2143.9032850741801</v>
      </c>
      <c r="I140" s="578">
        <f t="shared" si="32"/>
        <v>2143.9032850741801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2232.7205520892576</v>
      </c>
      <c r="E141" s="523">
        <f>IF(+J96&lt;F140,J96,D141)</f>
        <v>1808.1395348837209</v>
      </c>
      <c r="F141" s="524">
        <f t="shared" si="33"/>
        <v>424.58101720553668</v>
      </c>
      <c r="G141" s="524">
        <f t="shared" si="34"/>
        <v>1328.6507846473971</v>
      </c>
      <c r="H141" s="527">
        <f t="shared" si="31"/>
        <v>1950.3590410359175</v>
      </c>
      <c r="I141" s="578">
        <f t="shared" si="32"/>
        <v>1950.3590410359175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424.58101720553668</v>
      </c>
      <c r="E142" s="523">
        <f>IF(+J96&lt;F141,J96,D142)</f>
        <v>424.58101720553668</v>
      </c>
      <c r="F142" s="524">
        <f t="shared" si="33"/>
        <v>0</v>
      </c>
      <c r="G142" s="524">
        <f t="shared" si="34"/>
        <v>212.29050860276834</v>
      </c>
      <c r="H142" s="527">
        <f t="shared" si="31"/>
        <v>447.30470927206926</v>
      </c>
      <c r="I142" s="578">
        <f t="shared" si="32"/>
        <v>447.30470927206926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77749.999999999985</v>
      </c>
      <c r="F155" s="375"/>
      <c r="G155" s="375"/>
      <c r="H155" s="375">
        <f>SUM(H99:H154)</f>
        <v>273370.77758624847</v>
      </c>
      <c r="I155" s="375">
        <f>SUM(I99:I154)</f>
        <v>273370.77758624847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tabSelected="1" view="pageBreakPreview" zoomScale="89" zoomScaleNormal="100" zoomScaleSheetLayoutView="89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8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934478.91102478898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934478.91102478898</v>
      </c>
      <c r="O6" s="269"/>
      <c r="P6" s="269"/>
    </row>
    <row r="7" spans="1:17" ht="13.5" thickBot="1">
      <c r="C7" s="468" t="s">
        <v>48</v>
      </c>
      <c r="D7" s="469" t="s">
        <v>230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147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9655697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7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235504.80487804877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>
        <v>1708278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509">
        <v>16763318</v>
      </c>
      <c r="E17" s="510">
        <v>226531</v>
      </c>
      <c r="F17" s="509">
        <v>16536787</v>
      </c>
      <c r="G17" s="510">
        <v>1708278</v>
      </c>
      <c r="H17" s="511">
        <v>1708278</v>
      </c>
      <c r="I17" s="597">
        <f t="shared" ref="I17:I48" si="0">H17-G17</f>
        <v>0</v>
      </c>
      <c r="J17" s="512"/>
      <c r="K17" s="513">
        <v>1708278</v>
      </c>
      <c r="L17" s="514">
        <f t="shared" ref="L17:L48" si="1">IF(K17&lt;&gt;0,+G17-K17,0)</f>
        <v>0</v>
      </c>
      <c r="M17" s="513">
        <f>K17</f>
        <v>1708278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2009</v>
      </c>
      <c r="D18" s="516">
        <v>6302584</v>
      </c>
      <c r="E18" s="517">
        <v>172280</v>
      </c>
      <c r="F18" s="516">
        <v>6130304</v>
      </c>
      <c r="G18" s="517">
        <v>1111825</v>
      </c>
      <c r="H18" s="511">
        <v>1111825</v>
      </c>
      <c r="I18" s="597">
        <f t="shared" si="0"/>
        <v>0</v>
      </c>
      <c r="J18" s="512"/>
      <c r="K18" s="519">
        <v>1111825</v>
      </c>
      <c r="L18" s="515">
        <f t="shared" si="1"/>
        <v>0</v>
      </c>
      <c r="M18" s="519">
        <v>1111825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2010</v>
      </c>
      <c r="D19" s="516">
        <v>6007971</v>
      </c>
      <c r="E19" s="517">
        <v>168599</v>
      </c>
      <c r="F19" s="516">
        <v>5839371</v>
      </c>
      <c r="G19" s="517">
        <v>1008096</v>
      </c>
      <c r="H19" s="511">
        <v>1008096</v>
      </c>
      <c r="I19" s="518">
        <v>0</v>
      </c>
      <c r="J19" s="512"/>
      <c r="K19" s="519">
        <f t="shared" ref="K19:K24" si="4">G19</f>
        <v>1008096</v>
      </c>
      <c r="L19" s="520">
        <f t="shared" si="1"/>
        <v>0</v>
      </c>
      <c r="M19" s="519">
        <f t="shared" ref="M19:M24" si="5">H19</f>
        <v>1008096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8">
        <f>IF(D11="","-",+C19+1)</f>
        <v>2011</v>
      </c>
      <c r="D20" s="516">
        <v>9088287</v>
      </c>
      <c r="E20" s="517">
        <v>235504.80487804877</v>
      </c>
      <c r="F20" s="516">
        <v>8852782.1951219514</v>
      </c>
      <c r="G20" s="517">
        <v>1618240.1938879332</v>
      </c>
      <c r="H20" s="511">
        <v>1618240.1938879332</v>
      </c>
      <c r="I20" s="518">
        <v>0</v>
      </c>
      <c r="J20" s="512"/>
      <c r="K20" s="519">
        <f t="shared" si="4"/>
        <v>1618240.1938879332</v>
      </c>
      <c r="L20" s="520">
        <f t="shared" si="1"/>
        <v>0</v>
      </c>
      <c r="M20" s="519">
        <f t="shared" si="5"/>
        <v>1618240.1938879332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2012</v>
      </c>
      <c r="D21" s="516">
        <v>8852782.1951219514</v>
      </c>
      <c r="E21" s="517">
        <v>229897.54761904763</v>
      </c>
      <c r="F21" s="516">
        <v>8622884.6475029029</v>
      </c>
      <c r="G21" s="517">
        <v>1512294.1601805561</v>
      </c>
      <c r="H21" s="511">
        <v>1512294.1601805561</v>
      </c>
      <c r="I21" s="518">
        <v>0</v>
      </c>
      <c r="J21" s="512"/>
      <c r="K21" s="519">
        <f t="shared" si="4"/>
        <v>1512294.1601805561</v>
      </c>
      <c r="L21" s="520">
        <f t="shared" si="1"/>
        <v>0</v>
      </c>
      <c r="M21" s="519">
        <f t="shared" si="5"/>
        <v>1512294.1601805561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6"/>
        <v/>
      </c>
      <c r="C22" s="508">
        <f>IF(D11="","-",+C21+1)</f>
        <v>2013</v>
      </c>
      <c r="D22" s="516">
        <v>8622884.6475029029</v>
      </c>
      <c r="E22" s="517">
        <v>229897.54761904763</v>
      </c>
      <c r="F22" s="516">
        <v>8392987.0998838544</v>
      </c>
      <c r="G22" s="517">
        <v>1404807.3216316376</v>
      </c>
      <c r="H22" s="511">
        <v>1404807.3216316376</v>
      </c>
      <c r="I22" s="597">
        <v>0</v>
      </c>
      <c r="J22" s="512"/>
      <c r="K22" s="519">
        <f t="shared" si="4"/>
        <v>1404807.3216316376</v>
      </c>
      <c r="L22" s="520">
        <f t="shared" ref="L22:L27" si="7">IF(K22&lt;&gt;0,+G22-K22,0)</f>
        <v>0</v>
      </c>
      <c r="M22" s="519">
        <f t="shared" si="5"/>
        <v>1404807.3216316376</v>
      </c>
      <c r="N22" s="515">
        <f t="shared" ref="N22:N27" si="8">IF(M22&lt;&gt;0,+H22-M22,0)</f>
        <v>0</v>
      </c>
      <c r="O22" s="515">
        <f t="shared" ref="O22:O27" si="9">+N22-L22</f>
        <v>0</v>
      </c>
      <c r="P22" s="272"/>
    </row>
    <row r="23" spans="2:16" ht="12.5">
      <c r="B23" s="195" t="str">
        <f t="shared" si="6"/>
        <v/>
      </c>
      <c r="C23" s="508">
        <f>IF(D11="","-",+C22+1)</f>
        <v>2014</v>
      </c>
      <c r="D23" s="516">
        <v>8392987.0998838544</v>
      </c>
      <c r="E23" s="517">
        <v>229897.54761904763</v>
      </c>
      <c r="F23" s="516">
        <v>8163089.5522648068</v>
      </c>
      <c r="G23" s="517">
        <v>1331184.1080053137</v>
      </c>
      <c r="H23" s="511">
        <v>1331184.1080053137</v>
      </c>
      <c r="I23" s="597">
        <v>0</v>
      </c>
      <c r="J23" s="512"/>
      <c r="K23" s="519">
        <f t="shared" si="4"/>
        <v>1331184.1080053137</v>
      </c>
      <c r="L23" s="520">
        <f t="shared" si="7"/>
        <v>0</v>
      </c>
      <c r="M23" s="519">
        <f t="shared" si="5"/>
        <v>1331184.1080053137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2015</v>
      </c>
      <c r="D24" s="516">
        <v>8163089.5522648068</v>
      </c>
      <c r="E24" s="517">
        <v>229897.54761904763</v>
      </c>
      <c r="F24" s="516">
        <v>7933192.0046457592</v>
      </c>
      <c r="G24" s="517">
        <v>1274737.0216882618</v>
      </c>
      <c r="H24" s="511">
        <v>1274737.0216882618</v>
      </c>
      <c r="I24" s="512">
        <v>0</v>
      </c>
      <c r="J24" s="512"/>
      <c r="K24" s="519">
        <f t="shared" si="4"/>
        <v>1274737.0216882618</v>
      </c>
      <c r="L24" s="520">
        <f t="shared" si="7"/>
        <v>0</v>
      </c>
      <c r="M24" s="519">
        <f t="shared" si="5"/>
        <v>1274737.0216882618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2016</v>
      </c>
      <c r="D25" s="516">
        <v>7933192.0046457592</v>
      </c>
      <c r="E25" s="517">
        <v>229897.54761904763</v>
      </c>
      <c r="F25" s="516">
        <v>7703294.4570267117</v>
      </c>
      <c r="G25" s="517">
        <v>1231941.898152455</v>
      </c>
      <c r="H25" s="511">
        <v>1231941.898152455</v>
      </c>
      <c r="I25" s="512">
        <f t="shared" si="0"/>
        <v>0</v>
      </c>
      <c r="J25" s="512"/>
      <c r="K25" s="519">
        <f>G25</f>
        <v>1231941.898152455</v>
      </c>
      <c r="L25" s="520">
        <f t="shared" si="7"/>
        <v>0</v>
      </c>
      <c r="M25" s="519">
        <f>H25</f>
        <v>1231941.898152455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2017</v>
      </c>
      <c r="D26" s="516">
        <v>7703294.4570267117</v>
      </c>
      <c r="E26" s="517">
        <v>224551.09302325582</v>
      </c>
      <c r="F26" s="516">
        <v>7478743.3640034562</v>
      </c>
      <c r="G26" s="517">
        <v>1165021.6585770869</v>
      </c>
      <c r="H26" s="511">
        <v>1165021.6585770869</v>
      </c>
      <c r="I26" s="512">
        <f t="shared" si="0"/>
        <v>0</v>
      </c>
      <c r="J26" s="512"/>
      <c r="K26" s="519">
        <f>G26</f>
        <v>1165021.6585770869</v>
      </c>
      <c r="L26" s="520">
        <f t="shared" si="7"/>
        <v>0</v>
      </c>
      <c r="M26" s="519">
        <f>H26</f>
        <v>1165021.6585770869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2018</v>
      </c>
      <c r="D27" s="516">
        <v>7478743.3640034562</v>
      </c>
      <c r="E27" s="517">
        <v>235504.80487804877</v>
      </c>
      <c r="F27" s="516">
        <v>7243238.5591254076</v>
      </c>
      <c r="G27" s="517">
        <v>1171043.3183571417</v>
      </c>
      <c r="H27" s="511">
        <v>1171043.3183571417</v>
      </c>
      <c r="I27" s="512">
        <f t="shared" si="0"/>
        <v>0</v>
      </c>
      <c r="J27" s="512"/>
      <c r="K27" s="519">
        <f>G27</f>
        <v>1171043.3183571417</v>
      </c>
      <c r="L27" s="520">
        <f t="shared" si="7"/>
        <v>0</v>
      </c>
      <c r="M27" s="519">
        <f>H27</f>
        <v>1171043.3183571417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6"/>
        <v/>
      </c>
      <c r="C28" s="508">
        <f>IF(D11="","-",+C27+1)</f>
        <v>2019</v>
      </c>
      <c r="D28" s="516">
        <v>7243238.5591254076</v>
      </c>
      <c r="E28" s="517">
        <v>224551.09302325582</v>
      </c>
      <c r="F28" s="516">
        <v>7018687.4661021521</v>
      </c>
      <c r="G28" s="517">
        <v>934478.91102478898</v>
      </c>
      <c r="H28" s="511">
        <v>934478.91102478898</v>
      </c>
      <c r="I28" s="512">
        <f t="shared" si="0"/>
        <v>0</v>
      </c>
      <c r="J28" s="512"/>
      <c r="K28" s="519">
        <f>G28</f>
        <v>934478.91102478898</v>
      </c>
      <c r="L28" s="520">
        <f t="shared" ref="L28" si="10">IF(K28&lt;&gt;0,+G28-K28,0)</f>
        <v>0</v>
      </c>
      <c r="M28" s="519">
        <f>H28</f>
        <v>934478.91102478898</v>
      </c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2020</v>
      </c>
      <c r="D29" s="524">
        <f>IF(F28+SUM(E$17:E28)=D$10,F28,D$10-SUM(E$17:E28))</f>
        <v>7018687.4661021521</v>
      </c>
      <c r="E29" s="523">
        <f>IF(+I14&lt;F28,I14,D29)</f>
        <v>235504.80487804877</v>
      </c>
      <c r="F29" s="524">
        <f t="shared" ref="F29:F48" si="11">+D29-E29</f>
        <v>6783182.6612241035</v>
      </c>
      <c r="G29" s="525">
        <f t="shared" ref="G29:G72" si="12">+I$12*((D29+F29)/2)+E29</f>
        <v>1112572.9285567442</v>
      </c>
      <c r="H29" s="492">
        <f t="shared" ref="H29:H72" si="13">+I$13*((D29+F29)/2)+E29</f>
        <v>1112572.9285567442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2021</v>
      </c>
      <c r="D30" s="524">
        <f>IF(F29+SUM(E$17:E29)=D$10,F29,D$10-SUM(E$17:E29))</f>
        <v>6783182.6612241035</v>
      </c>
      <c r="E30" s="523">
        <f>IF(+I14&lt;F29,I14,D30)</f>
        <v>235504.80487804877</v>
      </c>
      <c r="F30" s="524">
        <f t="shared" si="11"/>
        <v>6547677.8563460549</v>
      </c>
      <c r="G30" s="525">
        <f t="shared" si="12"/>
        <v>1082641.6575874931</v>
      </c>
      <c r="H30" s="492">
        <f t="shared" si="13"/>
        <v>1082641.6575874931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2022</v>
      </c>
      <c r="D31" s="524">
        <f>IF(F30+SUM(E$17:E30)=D$10,F30,D$10-SUM(E$17:E30))</f>
        <v>6547677.8563460549</v>
      </c>
      <c r="E31" s="523">
        <f>IF(+I14&lt;F30,I14,D31)</f>
        <v>235504.80487804877</v>
      </c>
      <c r="F31" s="524">
        <f t="shared" si="11"/>
        <v>6312173.0514680063</v>
      </c>
      <c r="G31" s="525">
        <f t="shared" si="12"/>
        <v>1052710.3866182419</v>
      </c>
      <c r="H31" s="492">
        <f t="shared" si="13"/>
        <v>1052710.3866182419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2023</v>
      </c>
      <c r="D32" s="524">
        <f>IF(F31+SUM(E$17:E31)=D$10,F31,D$10-SUM(E$17:E31))</f>
        <v>6312173.0514680063</v>
      </c>
      <c r="E32" s="523">
        <f>IF(+I14&lt;F31,I14,D32)</f>
        <v>235504.80487804877</v>
      </c>
      <c r="F32" s="524">
        <f t="shared" si="11"/>
        <v>6076668.2465899577</v>
      </c>
      <c r="G32" s="525">
        <f t="shared" si="12"/>
        <v>1022779.115648991</v>
      </c>
      <c r="H32" s="492">
        <f t="shared" si="13"/>
        <v>1022779.115648991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2024</v>
      </c>
      <c r="D33" s="524">
        <f>IF(F32+SUM(E$17:E32)=D$10,F32,D$10-SUM(E$17:E32))</f>
        <v>6076668.2465899577</v>
      </c>
      <c r="E33" s="523">
        <f>IF(+I14&lt;F32,I14,D33)</f>
        <v>235504.80487804877</v>
      </c>
      <c r="F33" s="524">
        <f t="shared" si="11"/>
        <v>5841163.4417119091</v>
      </c>
      <c r="G33" s="525">
        <f t="shared" si="12"/>
        <v>992847.84467973979</v>
      </c>
      <c r="H33" s="492">
        <f t="shared" si="13"/>
        <v>992847.84467973979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2025</v>
      </c>
      <c r="D34" s="524">
        <f>IF(F33+SUM(E$17:E33)=D$10,F33,D$10-SUM(E$17:E33))</f>
        <v>5841163.4417119091</v>
      </c>
      <c r="E34" s="523">
        <f>IF(+I14&lt;F33,I14,D34)</f>
        <v>235504.80487804877</v>
      </c>
      <c r="F34" s="524">
        <f t="shared" si="11"/>
        <v>5605658.6368338605</v>
      </c>
      <c r="G34" s="525">
        <f t="shared" si="12"/>
        <v>962916.57371048862</v>
      </c>
      <c r="H34" s="492">
        <f t="shared" si="13"/>
        <v>962916.57371048862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2026</v>
      </c>
      <c r="D35" s="524">
        <f>IF(F34+SUM(E$17:E34)=D$10,F34,D$10-SUM(E$17:E34))</f>
        <v>5605658.6368338605</v>
      </c>
      <c r="E35" s="523">
        <f>IF(+I14&lt;F34,I14,D35)</f>
        <v>235504.80487804877</v>
      </c>
      <c r="F35" s="524">
        <f t="shared" si="11"/>
        <v>5370153.8319558119</v>
      </c>
      <c r="G35" s="525">
        <f t="shared" si="12"/>
        <v>932985.30274123745</v>
      </c>
      <c r="H35" s="492">
        <f t="shared" si="13"/>
        <v>932985.30274123745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2027</v>
      </c>
      <c r="D36" s="524">
        <f>IF(F35+SUM(E$17:E35)=D$10,F35,D$10-SUM(E$17:E35))</f>
        <v>5370153.8319558119</v>
      </c>
      <c r="E36" s="523">
        <f>IF(+I14&lt;F35,I14,D36)</f>
        <v>235504.80487804877</v>
      </c>
      <c r="F36" s="524">
        <f t="shared" si="11"/>
        <v>5134649.0270777633</v>
      </c>
      <c r="G36" s="525">
        <f t="shared" si="12"/>
        <v>903054.03177198628</v>
      </c>
      <c r="H36" s="492">
        <f t="shared" si="13"/>
        <v>903054.03177198628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2028</v>
      </c>
      <c r="D37" s="524">
        <f>IF(F36+SUM(E$17:E36)=D$10,F36,D$10-SUM(E$17:E36))</f>
        <v>5134649.0270777633</v>
      </c>
      <c r="E37" s="523">
        <f>IF(+I14&lt;F36,I14,D37)</f>
        <v>235504.80487804877</v>
      </c>
      <c r="F37" s="524">
        <f t="shared" si="11"/>
        <v>4899144.2221997147</v>
      </c>
      <c r="G37" s="525">
        <f t="shared" si="12"/>
        <v>873122.76080273511</v>
      </c>
      <c r="H37" s="492">
        <f t="shared" si="13"/>
        <v>873122.76080273511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2029</v>
      </c>
      <c r="D38" s="524">
        <f>IF(F37+SUM(E$17:E37)=D$10,F37,D$10-SUM(E$17:E37))</f>
        <v>4899144.2221997147</v>
      </c>
      <c r="E38" s="523">
        <f>IF(+I14&lt;F37,I14,D38)</f>
        <v>235504.80487804877</v>
      </c>
      <c r="F38" s="524">
        <f t="shared" si="11"/>
        <v>4663639.4173216661</v>
      </c>
      <c r="G38" s="525">
        <f t="shared" si="12"/>
        <v>843191.48983348417</v>
      </c>
      <c r="H38" s="492">
        <f t="shared" si="13"/>
        <v>843191.48983348417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2030</v>
      </c>
      <c r="D39" s="524">
        <f>IF(F38+SUM(E$17:E38)=D$10,F38,D$10-SUM(E$17:E38))</f>
        <v>4663639.4173216661</v>
      </c>
      <c r="E39" s="523">
        <f>IF(+I14&lt;F38,I14,D39)</f>
        <v>235504.80487804877</v>
      </c>
      <c r="F39" s="524">
        <f t="shared" si="11"/>
        <v>4428134.6124436175</v>
      </c>
      <c r="G39" s="525">
        <f t="shared" si="12"/>
        <v>813260.218864233</v>
      </c>
      <c r="H39" s="492">
        <f t="shared" si="13"/>
        <v>813260.218864233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2031</v>
      </c>
      <c r="D40" s="524">
        <f>IF(F39+SUM(E$17:E39)=D$10,F39,D$10-SUM(E$17:E39))</f>
        <v>4428134.6124436175</v>
      </c>
      <c r="E40" s="523">
        <f>IF(+I14&lt;F39,I14,D40)</f>
        <v>235504.80487804877</v>
      </c>
      <c r="F40" s="524">
        <f t="shared" si="11"/>
        <v>4192629.8075655689</v>
      </c>
      <c r="G40" s="525">
        <f t="shared" si="12"/>
        <v>783328.94789498183</v>
      </c>
      <c r="H40" s="492">
        <f t="shared" si="13"/>
        <v>783328.94789498183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2032</v>
      </c>
      <c r="D41" s="524">
        <f>IF(F40+SUM(E$17:E40)=D$10,F40,D$10-SUM(E$17:E40))</f>
        <v>4192629.8075655689</v>
      </c>
      <c r="E41" s="523">
        <f>IF(+I14&lt;F40,I14,D41)</f>
        <v>235504.80487804877</v>
      </c>
      <c r="F41" s="524">
        <f t="shared" si="11"/>
        <v>3957125.0026875203</v>
      </c>
      <c r="G41" s="525">
        <f t="shared" si="12"/>
        <v>753397.67692573066</v>
      </c>
      <c r="H41" s="492">
        <f t="shared" si="13"/>
        <v>753397.67692573066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2033</v>
      </c>
      <c r="D42" s="524">
        <f>IF(F41+SUM(E$17:E41)=D$10,F41,D$10-SUM(E$17:E41))</f>
        <v>3957125.0026875203</v>
      </c>
      <c r="E42" s="523">
        <f>IF(+I14&lt;F41,I14,D42)</f>
        <v>235504.80487804877</v>
      </c>
      <c r="F42" s="524">
        <f t="shared" si="11"/>
        <v>3721620.1978094717</v>
      </c>
      <c r="G42" s="525">
        <f t="shared" si="12"/>
        <v>723466.40595647949</v>
      </c>
      <c r="H42" s="492">
        <f t="shared" si="13"/>
        <v>723466.40595647949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2034</v>
      </c>
      <c r="D43" s="524">
        <f>IF(F42+SUM(E$17:E42)=D$10,F42,D$10-SUM(E$17:E42))</f>
        <v>3721620.1978094717</v>
      </c>
      <c r="E43" s="523">
        <f>IF(+I14&lt;F42,I14,D43)</f>
        <v>235504.80487804877</v>
      </c>
      <c r="F43" s="524">
        <f t="shared" si="11"/>
        <v>3486115.3929314232</v>
      </c>
      <c r="G43" s="525">
        <f t="shared" si="12"/>
        <v>693535.13498722843</v>
      </c>
      <c r="H43" s="492">
        <f t="shared" si="13"/>
        <v>693535.13498722843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2035</v>
      </c>
      <c r="D44" s="524">
        <f>IF(F43+SUM(E$17:E43)=D$10,F43,D$10-SUM(E$17:E43))</f>
        <v>3486115.3929314232</v>
      </c>
      <c r="E44" s="523">
        <f>IF(+I14&lt;F43,I14,D44)</f>
        <v>235504.80487804877</v>
      </c>
      <c r="F44" s="524">
        <f t="shared" si="11"/>
        <v>3250610.5880533746</v>
      </c>
      <c r="G44" s="525">
        <f t="shared" si="12"/>
        <v>663603.86401797738</v>
      </c>
      <c r="H44" s="492">
        <f t="shared" si="13"/>
        <v>663603.86401797738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2036</v>
      </c>
      <c r="D45" s="524">
        <f>IF(F44+SUM(E$17:E44)=D$10,F44,D$10-SUM(E$17:E44))</f>
        <v>3250610.5880533746</v>
      </c>
      <c r="E45" s="523">
        <f>IF(+I14&lt;F44,I14,D45)</f>
        <v>235504.80487804877</v>
      </c>
      <c r="F45" s="524">
        <f t="shared" si="11"/>
        <v>3015105.783175326</v>
      </c>
      <c r="G45" s="525">
        <f t="shared" si="12"/>
        <v>633672.59304872621</v>
      </c>
      <c r="H45" s="492">
        <f t="shared" si="13"/>
        <v>633672.59304872621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2037</v>
      </c>
      <c r="D46" s="524">
        <f>IF(F45+SUM(E$17:E45)=D$10,F45,D$10-SUM(E$17:E45))</f>
        <v>3015105.783175326</v>
      </c>
      <c r="E46" s="523">
        <f>IF(+I14&lt;F45,I14,D46)</f>
        <v>235504.80487804877</v>
      </c>
      <c r="F46" s="524">
        <f t="shared" si="11"/>
        <v>2779600.9782972774</v>
      </c>
      <c r="G46" s="525">
        <f t="shared" si="12"/>
        <v>603741.32207947504</v>
      </c>
      <c r="H46" s="492">
        <f t="shared" si="13"/>
        <v>603741.32207947504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2038</v>
      </c>
      <c r="D47" s="524">
        <f>IF(F46+SUM(E$17:E46)=D$10,F46,D$10-SUM(E$17:E46))</f>
        <v>2779600.9782972774</v>
      </c>
      <c r="E47" s="523">
        <f>IF(+I14&lt;F46,I14,D47)</f>
        <v>235504.80487804877</v>
      </c>
      <c r="F47" s="524">
        <f t="shared" si="11"/>
        <v>2544096.1734192288</v>
      </c>
      <c r="G47" s="525">
        <f t="shared" si="12"/>
        <v>573810.05111022387</v>
      </c>
      <c r="H47" s="492">
        <f t="shared" si="13"/>
        <v>573810.05111022387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2039</v>
      </c>
      <c r="D48" s="524">
        <f>IF(F47+SUM(E$17:E47)=D$10,F47,D$10-SUM(E$17:E47))</f>
        <v>2544096.1734192288</v>
      </c>
      <c r="E48" s="523">
        <f>IF(+I14&lt;F47,I14,D48)</f>
        <v>235504.80487804877</v>
      </c>
      <c r="F48" s="524">
        <f t="shared" si="11"/>
        <v>2308591.3685411802</v>
      </c>
      <c r="G48" s="525">
        <f t="shared" si="12"/>
        <v>543878.78014097281</v>
      </c>
      <c r="H48" s="492">
        <f t="shared" si="13"/>
        <v>543878.78014097281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2040</v>
      </c>
      <c r="D49" s="524">
        <f>IF(F48+SUM(E$17:E48)=D$10,F48,D$10-SUM(E$17:E48))</f>
        <v>2308591.3685411802</v>
      </c>
      <c r="E49" s="523">
        <f>IF(+I14&lt;F48,I14,D49)</f>
        <v>235504.80487804877</v>
      </c>
      <c r="F49" s="524">
        <f t="shared" ref="F49:F72" si="14">+D49-E49</f>
        <v>2073086.5636631313</v>
      </c>
      <c r="G49" s="525">
        <f t="shared" si="12"/>
        <v>513947.50917172164</v>
      </c>
      <c r="H49" s="492">
        <f t="shared" si="13"/>
        <v>513947.50917172164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2041</v>
      </c>
      <c r="D50" s="524">
        <f>IF(F49+SUM(E$17:E49)=D$10,F49,D$10-SUM(E$17:E49))</f>
        <v>2073086.5636631313</v>
      </c>
      <c r="E50" s="523">
        <f>IF(+I14&lt;F49,I14,D50)</f>
        <v>235504.80487804877</v>
      </c>
      <c r="F50" s="524">
        <f t="shared" si="14"/>
        <v>1837581.7587850825</v>
      </c>
      <c r="G50" s="525">
        <f t="shared" si="12"/>
        <v>484016.23820247047</v>
      </c>
      <c r="H50" s="492">
        <f t="shared" si="13"/>
        <v>484016.23820247047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2042</v>
      </c>
      <c r="D51" s="524">
        <f>IF(F50+SUM(E$17:E50)=D$10,F50,D$10-SUM(E$17:E50))</f>
        <v>1837581.7587850825</v>
      </c>
      <c r="E51" s="523">
        <f>IF(+I14&lt;F50,I14,D51)</f>
        <v>235504.80487804877</v>
      </c>
      <c r="F51" s="524">
        <f t="shared" si="14"/>
        <v>1602076.9539070337</v>
      </c>
      <c r="G51" s="525">
        <f t="shared" si="12"/>
        <v>454084.9672332193</v>
      </c>
      <c r="H51" s="492">
        <f t="shared" si="13"/>
        <v>454084.9672332193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2043</v>
      </c>
      <c r="D52" s="524">
        <f>IF(F51+SUM(E$17:E51)=D$10,F51,D$10-SUM(E$17:E51))</f>
        <v>1602076.9539070337</v>
      </c>
      <c r="E52" s="523">
        <f>IF(+I14&lt;F51,I14,D52)</f>
        <v>235504.80487804877</v>
      </c>
      <c r="F52" s="524">
        <f t="shared" si="14"/>
        <v>1366572.1490289848</v>
      </c>
      <c r="G52" s="525">
        <f t="shared" si="12"/>
        <v>424153.69626396813</v>
      </c>
      <c r="H52" s="492">
        <f t="shared" si="13"/>
        <v>424153.69626396813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2044</v>
      </c>
      <c r="D53" s="524">
        <f>IF(F52+SUM(E$17:E52)=D$10,F52,D$10-SUM(E$17:E52))</f>
        <v>1366572.1490289848</v>
      </c>
      <c r="E53" s="523">
        <f>IF(+I14&lt;F52,I14,D53)</f>
        <v>235504.80487804877</v>
      </c>
      <c r="F53" s="524">
        <f t="shared" si="14"/>
        <v>1131067.344150936</v>
      </c>
      <c r="G53" s="525">
        <f t="shared" si="12"/>
        <v>394222.42529471702</v>
      </c>
      <c r="H53" s="492">
        <f t="shared" si="13"/>
        <v>394222.42529471702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2045</v>
      </c>
      <c r="D54" s="524">
        <f>IF(F53+SUM(E$17:E53)=D$10,F53,D$10-SUM(E$17:E53))</f>
        <v>1131067.344150936</v>
      </c>
      <c r="E54" s="523">
        <f>IF(+I14&lt;F53,I14,D54)</f>
        <v>235504.80487804877</v>
      </c>
      <c r="F54" s="524">
        <f t="shared" si="14"/>
        <v>895562.53927288717</v>
      </c>
      <c r="G54" s="525">
        <f t="shared" si="12"/>
        <v>364291.15432546585</v>
      </c>
      <c r="H54" s="492">
        <f t="shared" si="13"/>
        <v>364291.15432546585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2046</v>
      </c>
      <c r="D55" s="524">
        <f>IF(F54+SUM(E$17:E54)=D$10,F54,D$10-SUM(E$17:E54))</f>
        <v>895562.53927288717</v>
      </c>
      <c r="E55" s="523">
        <f>IF(+I14&lt;F54,I14,D55)</f>
        <v>235504.80487804877</v>
      </c>
      <c r="F55" s="524">
        <f t="shared" si="14"/>
        <v>660057.73439483833</v>
      </c>
      <c r="G55" s="525">
        <f t="shared" si="12"/>
        <v>334359.88335621468</v>
      </c>
      <c r="H55" s="492">
        <f t="shared" si="13"/>
        <v>334359.88335621468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2047</v>
      </c>
      <c r="D56" s="524">
        <f>IF(F55+SUM(E$17:E55)=D$10,F55,D$10-SUM(E$17:E55))</f>
        <v>660057.73439483833</v>
      </c>
      <c r="E56" s="523">
        <f>IF(+I14&lt;F55,I14,D56)</f>
        <v>235504.80487804877</v>
      </c>
      <c r="F56" s="524">
        <f t="shared" si="14"/>
        <v>424552.92951678956</v>
      </c>
      <c r="G56" s="525">
        <f t="shared" si="12"/>
        <v>304428.61238696356</v>
      </c>
      <c r="H56" s="492">
        <f t="shared" si="13"/>
        <v>304428.61238696356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2048</v>
      </c>
      <c r="D57" s="524">
        <f>IF(F56+SUM(E$17:E56)=D$10,F56,D$10-SUM(E$17:E56))</f>
        <v>424552.92951678956</v>
      </c>
      <c r="E57" s="523">
        <f>IF(+I14&lt;F56,I14,D57)</f>
        <v>235504.80487804877</v>
      </c>
      <c r="F57" s="524">
        <f t="shared" si="14"/>
        <v>189048.12463874079</v>
      </c>
      <c r="G57" s="525">
        <f t="shared" si="12"/>
        <v>274497.34141771239</v>
      </c>
      <c r="H57" s="492">
        <f t="shared" si="13"/>
        <v>274497.34141771239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2049</v>
      </c>
      <c r="D58" s="524">
        <f>IF(F57+SUM(E$17:E57)=D$10,F57,D$10-SUM(E$17:E57))</f>
        <v>189048.12463874079</v>
      </c>
      <c r="E58" s="523">
        <f>IF(+I14&lt;F57,I14,D58)</f>
        <v>189048.12463874079</v>
      </c>
      <c r="F58" s="524">
        <f t="shared" si="14"/>
        <v>0</v>
      </c>
      <c r="G58" s="525">
        <f t="shared" si="12"/>
        <v>201061.5751662598</v>
      </c>
      <c r="H58" s="492">
        <f t="shared" si="13"/>
        <v>201061.5751662598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2"/>
        <v>0</v>
      </c>
      <c r="H59" s="492">
        <f t="shared" si="13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9655696.9999999963</v>
      </c>
      <c r="F73" s="375"/>
      <c r="G73" s="375">
        <f>SUM(G17:G72)</f>
        <v>35785528.081301063</v>
      </c>
      <c r="H73" s="375">
        <f>SUM(H17:H72)</f>
        <v>35785528.081301063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934478.91102478898</v>
      </c>
      <c r="N87" s="547">
        <f>IF(J92&lt;D11,0,VLOOKUP(J92,C17:O72,11))</f>
        <v>934478.91102478898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998850.37185500155</v>
      </c>
      <c r="N88" s="551">
        <f>IF(J92&lt;D11,0,VLOOKUP(J92,C99:P154,7))</f>
        <v>998850.37185500155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64371.460830212571</v>
      </c>
      <c r="N89" s="556">
        <f>+N88-N87</f>
        <v>64371.460830212571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TP2002085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9655697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7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224551.09302325582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2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2008</v>
      </c>
      <c r="D99" s="509">
        <v>0</v>
      </c>
      <c r="E99" s="517">
        <v>71783</v>
      </c>
      <c r="F99" s="516">
        <v>6302584</v>
      </c>
      <c r="G99" s="575">
        <v>3151292</v>
      </c>
      <c r="H99" s="576">
        <v>574103</v>
      </c>
      <c r="I99" s="577">
        <v>574103</v>
      </c>
      <c r="J99" s="515">
        <f t="shared" ref="J99:J130" si="19">+I99-H99</f>
        <v>0</v>
      </c>
      <c r="K99" s="515"/>
      <c r="L99" s="513">
        <v>574103</v>
      </c>
      <c r="M99" s="598">
        <f t="shared" ref="M99:M130" si="20">IF(L99&lt;&gt;0,+H99-L99,0)</f>
        <v>0</v>
      </c>
      <c r="N99" s="513">
        <v>574103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2009</v>
      </c>
      <c r="D100" s="509">
        <v>6334999</v>
      </c>
      <c r="E100" s="517">
        <v>168599</v>
      </c>
      <c r="F100" s="516">
        <v>6166399</v>
      </c>
      <c r="G100" s="516">
        <v>6250699</v>
      </c>
      <c r="H100" s="517">
        <v>1073311</v>
      </c>
      <c r="I100" s="511">
        <v>1073311</v>
      </c>
      <c r="J100" s="515">
        <f t="shared" si="19"/>
        <v>0</v>
      </c>
      <c r="K100" s="515"/>
      <c r="L100" s="519">
        <f t="shared" ref="L100:L105" si="23">H100</f>
        <v>1073311</v>
      </c>
      <c r="M100" s="520">
        <f t="shared" si="20"/>
        <v>0</v>
      </c>
      <c r="N100" s="519">
        <f t="shared" ref="N100:N105" si="24">I100</f>
        <v>1073311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>IU</v>
      </c>
      <c r="C101" s="508">
        <f>IF(D93="","-",+C100+1)</f>
        <v>2010</v>
      </c>
      <c r="D101" s="509">
        <v>9415315</v>
      </c>
      <c r="E101" s="517">
        <v>235504.80487804877</v>
      </c>
      <c r="F101" s="516">
        <v>9179810.1951219514</v>
      </c>
      <c r="G101" s="516">
        <v>9297562.5975609757</v>
      </c>
      <c r="H101" s="517">
        <v>1770402.9873066382</v>
      </c>
      <c r="I101" s="511">
        <v>1770402.9873066382</v>
      </c>
      <c r="J101" s="515">
        <f t="shared" si="19"/>
        <v>0</v>
      </c>
      <c r="K101" s="515"/>
      <c r="L101" s="519">
        <f t="shared" si="23"/>
        <v>1770402.9873066382</v>
      </c>
      <c r="M101" s="520">
        <f t="shared" si="20"/>
        <v>0</v>
      </c>
      <c r="N101" s="519">
        <f t="shared" si="24"/>
        <v>1770402.9873066382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2011</v>
      </c>
      <c r="D102" s="509">
        <v>9179810.1951219514</v>
      </c>
      <c r="E102" s="521">
        <v>229897.54761904763</v>
      </c>
      <c r="F102" s="516">
        <v>8949912.6475029029</v>
      </c>
      <c r="G102" s="516">
        <v>9064861.4213124271</v>
      </c>
      <c r="H102" s="517">
        <v>1593070.5131617924</v>
      </c>
      <c r="I102" s="511">
        <v>1593070.5131617924</v>
      </c>
      <c r="J102" s="515">
        <f t="shared" si="19"/>
        <v>0</v>
      </c>
      <c r="K102" s="515"/>
      <c r="L102" s="519">
        <f t="shared" si="23"/>
        <v>1593070.5131617924</v>
      </c>
      <c r="M102" s="520">
        <f t="shared" si="20"/>
        <v>0</v>
      </c>
      <c r="N102" s="519">
        <f t="shared" si="24"/>
        <v>1593070.5131617924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2012</v>
      </c>
      <c r="D103" s="509">
        <v>8949912.6475029029</v>
      </c>
      <c r="E103" s="517">
        <v>229897.54761904763</v>
      </c>
      <c r="F103" s="516">
        <v>8720015.0998838544</v>
      </c>
      <c r="G103" s="516">
        <v>8834963.8736933786</v>
      </c>
      <c r="H103" s="517">
        <v>1529997.2189099854</v>
      </c>
      <c r="I103" s="511">
        <v>1529997.2189099854</v>
      </c>
      <c r="J103" s="515">
        <f t="shared" si="19"/>
        <v>0</v>
      </c>
      <c r="K103" s="515"/>
      <c r="L103" s="519">
        <f t="shared" si="23"/>
        <v>1529997.2189099854</v>
      </c>
      <c r="M103" s="520">
        <f t="shared" si="20"/>
        <v>0</v>
      </c>
      <c r="N103" s="519">
        <f t="shared" si="24"/>
        <v>1529997.2189099854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2013</v>
      </c>
      <c r="D104" s="509">
        <v>8720015.0998838544</v>
      </c>
      <c r="E104" s="517">
        <v>229897.54761904763</v>
      </c>
      <c r="F104" s="516">
        <v>8490117.5522648059</v>
      </c>
      <c r="G104" s="516">
        <v>8605066.3260743301</v>
      </c>
      <c r="H104" s="517">
        <v>1394091.6193593477</v>
      </c>
      <c r="I104" s="511">
        <v>1394091.6193593477</v>
      </c>
      <c r="J104" s="515">
        <v>0</v>
      </c>
      <c r="K104" s="515"/>
      <c r="L104" s="519">
        <f t="shared" si="23"/>
        <v>1394091.6193593477</v>
      </c>
      <c r="M104" s="520">
        <f t="shared" ref="M104:M109" si="26">IF(L104&lt;&gt;0,+H104-L104,0)</f>
        <v>0</v>
      </c>
      <c r="N104" s="519">
        <f t="shared" si="24"/>
        <v>1394091.6193593477</v>
      </c>
      <c r="O104" s="515">
        <f t="shared" ref="O104:O109" si="27">IF(N104&lt;&gt;0,+I104-N104,0)</f>
        <v>0</v>
      </c>
      <c r="P104" s="515">
        <f t="shared" ref="P104:P109" si="28">+O104-M104</f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2014</v>
      </c>
      <c r="D105" s="509">
        <v>8490117.5522648059</v>
      </c>
      <c r="E105" s="517">
        <v>229897.54761904763</v>
      </c>
      <c r="F105" s="516">
        <v>8260220.0046457583</v>
      </c>
      <c r="G105" s="516">
        <v>8375168.7784552816</v>
      </c>
      <c r="H105" s="517">
        <v>1368279.4640981164</v>
      </c>
      <c r="I105" s="511">
        <v>1368279.4640981164</v>
      </c>
      <c r="J105" s="515">
        <v>0</v>
      </c>
      <c r="K105" s="515"/>
      <c r="L105" s="519">
        <f t="shared" si="23"/>
        <v>1368279.4640981164</v>
      </c>
      <c r="M105" s="520">
        <f t="shared" si="26"/>
        <v>0</v>
      </c>
      <c r="N105" s="519">
        <f t="shared" si="24"/>
        <v>1368279.4640981164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2015</v>
      </c>
      <c r="D106" s="509">
        <v>8260220.0046457583</v>
      </c>
      <c r="E106" s="517">
        <v>229897.54761904763</v>
      </c>
      <c r="F106" s="516">
        <v>8030322.4570267107</v>
      </c>
      <c r="G106" s="516">
        <v>8145271.230836235</v>
      </c>
      <c r="H106" s="517">
        <v>1303190.7976937878</v>
      </c>
      <c r="I106" s="511">
        <v>1303190.7976937878</v>
      </c>
      <c r="J106" s="515">
        <f t="shared" si="19"/>
        <v>0</v>
      </c>
      <c r="K106" s="515"/>
      <c r="L106" s="519">
        <f>H106</f>
        <v>1303190.7976937878</v>
      </c>
      <c r="M106" s="520">
        <f t="shared" si="26"/>
        <v>0</v>
      </c>
      <c r="N106" s="519">
        <f>I106</f>
        <v>1303190.7976937878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2016</v>
      </c>
      <c r="D107" s="509">
        <v>8030322.4570267107</v>
      </c>
      <c r="E107" s="517">
        <v>224551.09302325582</v>
      </c>
      <c r="F107" s="516">
        <v>7805771.3640034553</v>
      </c>
      <c r="G107" s="516">
        <v>7918046.910515083</v>
      </c>
      <c r="H107" s="517">
        <v>1229747.055579846</v>
      </c>
      <c r="I107" s="511">
        <v>1229747.055579846</v>
      </c>
      <c r="J107" s="515">
        <f t="shared" si="19"/>
        <v>0</v>
      </c>
      <c r="K107" s="515"/>
      <c r="L107" s="519">
        <f>H107</f>
        <v>1229747.055579846</v>
      </c>
      <c r="M107" s="520">
        <f t="shared" si="26"/>
        <v>0</v>
      </c>
      <c r="N107" s="519">
        <f>I107</f>
        <v>1229747.055579846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2017</v>
      </c>
      <c r="D108" s="509">
        <v>7805771.3640034553</v>
      </c>
      <c r="E108" s="517">
        <v>229897.54761904763</v>
      </c>
      <c r="F108" s="516">
        <v>7575873.8163844077</v>
      </c>
      <c r="G108" s="516">
        <v>7690822.590193931</v>
      </c>
      <c r="H108" s="517">
        <v>1164112.978438803</v>
      </c>
      <c r="I108" s="511">
        <v>1164112.978438803</v>
      </c>
      <c r="J108" s="515">
        <f t="shared" si="19"/>
        <v>0</v>
      </c>
      <c r="K108" s="515"/>
      <c r="L108" s="519">
        <f>H108</f>
        <v>1164112.978438803</v>
      </c>
      <c r="M108" s="520">
        <f t="shared" si="26"/>
        <v>0</v>
      </c>
      <c r="N108" s="519">
        <f>I108</f>
        <v>1164112.978438803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2018</v>
      </c>
      <c r="D109" s="509">
        <v>7575873.8163844077</v>
      </c>
      <c r="E109" s="517">
        <v>229897.54761904763</v>
      </c>
      <c r="F109" s="516">
        <v>7345976.2687653601</v>
      </c>
      <c r="G109" s="516">
        <v>7460925.0425748844</v>
      </c>
      <c r="H109" s="517">
        <v>1017805.4465726623</v>
      </c>
      <c r="I109" s="511">
        <v>1017805.4465726623</v>
      </c>
      <c r="J109" s="515">
        <f t="shared" si="19"/>
        <v>0</v>
      </c>
      <c r="K109" s="515"/>
      <c r="L109" s="519">
        <f>H109</f>
        <v>1017805.4465726623</v>
      </c>
      <c r="M109" s="520">
        <f t="shared" si="26"/>
        <v>0</v>
      </c>
      <c r="N109" s="519">
        <f>I109</f>
        <v>1017805.4465726623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2019</v>
      </c>
      <c r="D110" s="374">
        <f>IF(F109+SUM(E$99:E109)=D$92,F109,D$92-SUM(E$99:E109))</f>
        <v>7345976.2687653601</v>
      </c>
      <c r="E110" s="523">
        <f>IF(+J96&lt;F109,J96,D110)</f>
        <v>224551.09302325582</v>
      </c>
      <c r="F110" s="524">
        <f t="shared" ref="F110:F130" si="29">+D110-E110</f>
        <v>7121425.1757421046</v>
      </c>
      <c r="G110" s="524">
        <f t="shared" ref="G110:G130" si="30">+(F110+D110)/2</f>
        <v>7233700.7222537324</v>
      </c>
      <c r="H110" s="527">
        <f>+J$94*G110+E110</f>
        <v>998850.37185500155</v>
      </c>
      <c r="I110" s="578">
        <f>+J$95*G110+E110</f>
        <v>998850.37185500155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2020</v>
      </c>
      <c r="D111" s="374">
        <f>IF(F110+SUM(E$99:E110)=D$92,F110,D$92-SUM(E$99:E110))</f>
        <v>7121425.1757421046</v>
      </c>
      <c r="E111" s="523">
        <f>IF(+J96&lt;F110,J96,D111)</f>
        <v>224551.09302325582</v>
      </c>
      <c r="F111" s="524">
        <f t="shared" si="29"/>
        <v>6896874.0827188492</v>
      </c>
      <c r="G111" s="524">
        <f t="shared" si="30"/>
        <v>7009149.6292304769</v>
      </c>
      <c r="H111" s="527">
        <f>+J$94*G111+E111</f>
        <v>974814.30013117497</v>
      </c>
      <c r="I111" s="578">
        <f>+J$95*G111+E111</f>
        <v>974814.30013117497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2021</v>
      </c>
      <c r="D112" s="374">
        <f>IF(F111+SUM(E$99:E111)=D$92,F111,D$92-SUM(E$99:E111))</f>
        <v>6896874.0827188492</v>
      </c>
      <c r="E112" s="523">
        <f>IF(+J96&lt;F111,J96,D112)</f>
        <v>224551.09302325582</v>
      </c>
      <c r="F112" s="524">
        <f t="shared" si="29"/>
        <v>6672322.9896955937</v>
      </c>
      <c r="G112" s="524">
        <f t="shared" si="30"/>
        <v>6784598.5362072214</v>
      </c>
      <c r="H112" s="527">
        <f>+J$94*G112+E112</f>
        <v>950778.22840734839</v>
      </c>
      <c r="I112" s="578">
        <f>+J$95*G112+E112</f>
        <v>950778.22840734839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2022</v>
      </c>
      <c r="D113" s="374">
        <f>IF(F112+SUM(E$99:E112)=D$92,F112,D$92-SUM(E$99:E112))</f>
        <v>6672322.9896955937</v>
      </c>
      <c r="E113" s="523">
        <f>IF(+J96&lt;F112,J96,D113)</f>
        <v>224551.09302325582</v>
      </c>
      <c r="F113" s="524">
        <f t="shared" si="29"/>
        <v>6447771.8966723382</v>
      </c>
      <c r="G113" s="524">
        <f t="shared" si="30"/>
        <v>6560047.443183966</v>
      </c>
      <c r="H113" s="527">
        <f t="shared" ref="H113:H154" si="31">+J$94*G113+E113</f>
        <v>926742.15668352181</v>
      </c>
      <c r="I113" s="578">
        <f t="shared" ref="I113:I154" si="32">+J$95*G113+E113</f>
        <v>926742.15668352181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2023</v>
      </c>
      <c r="D114" s="374">
        <f>IF(F113+SUM(E$99:E113)=D$92,F113,D$92-SUM(E$99:E113))</f>
        <v>6447771.8966723382</v>
      </c>
      <c r="E114" s="523">
        <f>IF(+J96&lt;F113,J96,D114)</f>
        <v>224551.09302325582</v>
      </c>
      <c r="F114" s="524">
        <f t="shared" si="29"/>
        <v>6223220.8036490828</v>
      </c>
      <c r="G114" s="524">
        <f t="shared" si="30"/>
        <v>6335496.3501607105</v>
      </c>
      <c r="H114" s="527">
        <f t="shared" si="31"/>
        <v>902706.08495969523</v>
      </c>
      <c r="I114" s="578">
        <f t="shared" si="32"/>
        <v>902706.08495969523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2024</v>
      </c>
      <c r="D115" s="374">
        <f>IF(F114+SUM(E$99:E114)=D$92,F114,D$92-SUM(E$99:E114))</f>
        <v>6223220.8036490828</v>
      </c>
      <c r="E115" s="523">
        <f>IF(+J96&lt;F114,J96,D115)</f>
        <v>224551.09302325582</v>
      </c>
      <c r="F115" s="524">
        <f t="shared" si="29"/>
        <v>5998669.7106258273</v>
      </c>
      <c r="G115" s="524">
        <f t="shared" si="30"/>
        <v>6110945.257137455</v>
      </c>
      <c r="H115" s="527">
        <f t="shared" si="31"/>
        <v>878670.01323586865</v>
      </c>
      <c r="I115" s="578">
        <f t="shared" si="32"/>
        <v>878670.01323586865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2025</v>
      </c>
      <c r="D116" s="374">
        <f>IF(F115+SUM(E$99:E115)=D$92,F115,D$92-SUM(E$99:E115))</f>
        <v>5998669.7106258273</v>
      </c>
      <c r="E116" s="523">
        <f>IF(+J96&lt;F115,J96,D116)</f>
        <v>224551.09302325582</v>
      </c>
      <c r="F116" s="524">
        <f t="shared" si="29"/>
        <v>5774118.6176025718</v>
      </c>
      <c r="G116" s="524">
        <f t="shared" si="30"/>
        <v>5886394.1641141996</v>
      </c>
      <c r="H116" s="527">
        <f t="shared" si="31"/>
        <v>854633.94151204207</v>
      </c>
      <c r="I116" s="578">
        <f t="shared" si="32"/>
        <v>854633.94151204207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2026</v>
      </c>
      <c r="D117" s="374">
        <f>IF(F116+SUM(E$99:E116)=D$92,F116,D$92-SUM(E$99:E116))</f>
        <v>5774118.6176025718</v>
      </c>
      <c r="E117" s="523">
        <f>IF(+J96&lt;F116,J96,D117)</f>
        <v>224551.09302325582</v>
      </c>
      <c r="F117" s="524">
        <f t="shared" si="29"/>
        <v>5549567.5245793164</v>
      </c>
      <c r="G117" s="524">
        <f t="shared" si="30"/>
        <v>5661843.0710909441</v>
      </c>
      <c r="H117" s="527">
        <f t="shared" si="31"/>
        <v>830597.86978821538</v>
      </c>
      <c r="I117" s="578">
        <f t="shared" si="32"/>
        <v>830597.86978821538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2027</v>
      </c>
      <c r="D118" s="374">
        <f>IF(F117+SUM(E$99:E117)=D$92,F117,D$92-SUM(E$99:E117))</f>
        <v>5549567.5245793164</v>
      </c>
      <c r="E118" s="523">
        <f>IF(+J96&lt;F117,J96,D118)</f>
        <v>224551.09302325582</v>
      </c>
      <c r="F118" s="524">
        <f t="shared" si="29"/>
        <v>5325016.4315560609</v>
      </c>
      <c r="G118" s="524">
        <f t="shared" si="30"/>
        <v>5437291.9780676886</v>
      </c>
      <c r="H118" s="527">
        <f t="shared" si="31"/>
        <v>806561.7980643888</v>
      </c>
      <c r="I118" s="578">
        <f t="shared" si="32"/>
        <v>806561.7980643888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2028</v>
      </c>
      <c r="D119" s="374">
        <f>IF(F118+SUM(E$99:E118)=D$92,F118,D$92-SUM(E$99:E118))</f>
        <v>5325016.4315560609</v>
      </c>
      <c r="E119" s="523">
        <f>IF(+J96&lt;F118,J96,D119)</f>
        <v>224551.09302325582</v>
      </c>
      <c r="F119" s="524">
        <f t="shared" si="29"/>
        <v>5100465.3385328054</v>
      </c>
      <c r="G119" s="524">
        <f t="shared" si="30"/>
        <v>5212740.8850444332</v>
      </c>
      <c r="H119" s="527">
        <f t="shared" si="31"/>
        <v>782525.72634056222</v>
      </c>
      <c r="I119" s="578">
        <f t="shared" si="32"/>
        <v>782525.72634056222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2029</v>
      </c>
      <c r="D120" s="374">
        <f>IF(F119+SUM(E$99:E119)=D$92,F119,D$92-SUM(E$99:E119))</f>
        <v>5100465.3385328054</v>
      </c>
      <c r="E120" s="523">
        <f>IF(+J96&lt;F119,J96,D120)</f>
        <v>224551.09302325582</v>
      </c>
      <c r="F120" s="524">
        <f t="shared" si="29"/>
        <v>4875914.24550955</v>
      </c>
      <c r="G120" s="524">
        <f t="shared" si="30"/>
        <v>4988189.7920211777</v>
      </c>
      <c r="H120" s="527">
        <f t="shared" si="31"/>
        <v>758489.65461673564</v>
      </c>
      <c r="I120" s="578">
        <f t="shared" si="32"/>
        <v>758489.65461673564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2030</v>
      </c>
      <c r="D121" s="374">
        <f>IF(F120+SUM(E$99:E120)=D$92,F120,D$92-SUM(E$99:E120))</f>
        <v>4875914.24550955</v>
      </c>
      <c r="E121" s="523">
        <f>IF(+J96&lt;F120,J96,D121)</f>
        <v>224551.09302325582</v>
      </c>
      <c r="F121" s="524">
        <f t="shared" si="29"/>
        <v>4651363.1524862945</v>
      </c>
      <c r="G121" s="524">
        <f t="shared" si="30"/>
        <v>4763638.6989979222</v>
      </c>
      <c r="H121" s="527">
        <f t="shared" si="31"/>
        <v>734453.58289290895</v>
      </c>
      <c r="I121" s="578">
        <f t="shared" si="32"/>
        <v>734453.58289290895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2031</v>
      </c>
      <c r="D122" s="374">
        <f>IF(F121+SUM(E$99:E121)=D$92,F121,D$92-SUM(E$99:E121))</f>
        <v>4651363.1524862945</v>
      </c>
      <c r="E122" s="523">
        <f>IF(+J96&lt;F121,J96,D122)</f>
        <v>224551.09302325582</v>
      </c>
      <c r="F122" s="524">
        <f t="shared" si="29"/>
        <v>4426812.059463039</v>
      </c>
      <c r="G122" s="524">
        <f t="shared" si="30"/>
        <v>4539087.6059746668</v>
      </c>
      <c r="H122" s="527">
        <f t="shared" si="31"/>
        <v>710417.51116908249</v>
      </c>
      <c r="I122" s="578">
        <f t="shared" si="32"/>
        <v>710417.51116908249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2032</v>
      </c>
      <c r="D123" s="374">
        <f>IF(F122+SUM(E$99:E122)=D$92,F122,D$92-SUM(E$99:E122))</f>
        <v>4426812.059463039</v>
      </c>
      <c r="E123" s="523">
        <f>IF(+J96&lt;F122,J96,D123)</f>
        <v>224551.09302325582</v>
      </c>
      <c r="F123" s="524">
        <f t="shared" si="29"/>
        <v>4202260.9664397836</v>
      </c>
      <c r="G123" s="524">
        <f t="shared" si="30"/>
        <v>4314536.5129514113</v>
      </c>
      <c r="H123" s="527">
        <f t="shared" si="31"/>
        <v>686381.43944525579</v>
      </c>
      <c r="I123" s="578">
        <f t="shared" si="32"/>
        <v>686381.43944525579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2033</v>
      </c>
      <c r="D124" s="374">
        <f>IF(F123+SUM(E$99:E123)=D$92,F123,D$92-SUM(E$99:E123))</f>
        <v>4202260.9664397836</v>
      </c>
      <c r="E124" s="523">
        <f>IF(+J96&lt;F123,J96,D124)</f>
        <v>224551.09302325582</v>
      </c>
      <c r="F124" s="524">
        <f t="shared" si="29"/>
        <v>3977709.8734165276</v>
      </c>
      <c r="G124" s="524">
        <f t="shared" si="30"/>
        <v>4089985.4199281558</v>
      </c>
      <c r="H124" s="527">
        <f t="shared" si="31"/>
        <v>662345.36772142933</v>
      </c>
      <c r="I124" s="578">
        <f t="shared" si="32"/>
        <v>662345.36772142933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2034</v>
      </c>
      <c r="D125" s="374">
        <f>IF(F124+SUM(E$99:E124)=D$92,F124,D$92-SUM(E$99:E124))</f>
        <v>3977709.8734165276</v>
      </c>
      <c r="E125" s="523">
        <f>IF(+J96&lt;F124,J96,D125)</f>
        <v>224551.09302325582</v>
      </c>
      <c r="F125" s="524">
        <f t="shared" si="29"/>
        <v>3753158.7803932717</v>
      </c>
      <c r="G125" s="524">
        <f t="shared" si="30"/>
        <v>3865434.3269048994</v>
      </c>
      <c r="H125" s="527">
        <f t="shared" si="31"/>
        <v>638309.29599760252</v>
      </c>
      <c r="I125" s="578">
        <f t="shared" si="32"/>
        <v>638309.29599760252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2035</v>
      </c>
      <c r="D126" s="374">
        <f>IF(F125+SUM(E$99:E125)=D$92,F125,D$92-SUM(E$99:E125))</f>
        <v>3753158.7803932717</v>
      </c>
      <c r="E126" s="523">
        <f>IF(+J96&lt;F125,J96,D126)</f>
        <v>224551.09302325582</v>
      </c>
      <c r="F126" s="524">
        <f t="shared" si="29"/>
        <v>3528607.6873700158</v>
      </c>
      <c r="G126" s="524">
        <f t="shared" si="30"/>
        <v>3640883.233881644</v>
      </c>
      <c r="H126" s="527">
        <f t="shared" si="31"/>
        <v>614273.22427377594</v>
      </c>
      <c r="I126" s="578">
        <f t="shared" si="32"/>
        <v>614273.22427377594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2036</v>
      </c>
      <c r="D127" s="374">
        <f>IF(F126+SUM(E$99:E126)=D$92,F126,D$92-SUM(E$99:E126))</f>
        <v>3528607.6873700158</v>
      </c>
      <c r="E127" s="523">
        <f>IF(+J96&lt;F126,J96,D127)</f>
        <v>224551.09302325582</v>
      </c>
      <c r="F127" s="524">
        <f t="shared" si="29"/>
        <v>3304056.5943467598</v>
      </c>
      <c r="G127" s="524">
        <f t="shared" si="30"/>
        <v>3416332.1408583876</v>
      </c>
      <c r="H127" s="527">
        <f t="shared" si="31"/>
        <v>590237.15254994924</v>
      </c>
      <c r="I127" s="578">
        <f t="shared" si="32"/>
        <v>590237.15254994924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2037</v>
      </c>
      <c r="D128" s="374">
        <f>IF(F127+SUM(E$99:E127)=D$92,F127,D$92-SUM(E$99:E127))</f>
        <v>3304056.5943467598</v>
      </c>
      <c r="E128" s="523">
        <f>IF(+J96&lt;F127,J96,D128)</f>
        <v>224551.09302325582</v>
      </c>
      <c r="F128" s="524">
        <f t="shared" si="29"/>
        <v>3079505.5013235039</v>
      </c>
      <c r="G128" s="524">
        <f t="shared" si="30"/>
        <v>3191781.0478351321</v>
      </c>
      <c r="H128" s="527">
        <f t="shared" si="31"/>
        <v>566201.08082612266</v>
      </c>
      <c r="I128" s="578">
        <f t="shared" si="32"/>
        <v>566201.08082612266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2038</v>
      </c>
      <c r="D129" s="374">
        <f>IF(F128+SUM(E$99:E128)=D$92,F128,D$92-SUM(E$99:E128))</f>
        <v>3079505.5013235039</v>
      </c>
      <c r="E129" s="523">
        <f>IF(+J96&lt;F128,J96,D129)</f>
        <v>224551.09302325582</v>
      </c>
      <c r="F129" s="524">
        <f t="shared" si="29"/>
        <v>2854954.408300248</v>
      </c>
      <c r="G129" s="524">
        <f t="shared" si="30"/>
        <v>2967229.9548118757</v>
      </c>
      <c r="H129" s="527">
        <f t="shared" si="31"/>
        <v>542165.00910229597</v>
      </c>
      <c r="I129" s="578">
        <f t="shared" si="32"/>
        <v>542165.00910229597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2039</v>
      </c>
      <c r="D130" s="374">
        <f>IF(F129+SUM(E$99:E129)=D$92,F129,D$92-SUM(E$99:E129))</f>
        <v>2854954.408300248</v>
      </c>
      <c r="E130" s="523">
        <f>IF(+J96&lt;F129,J96,D130)</f>
        <v>224551.09302325582</v>
      </c>
      <c r="F130" s="524">
        <f t="shared" si="29"/>
        <v>2630403.315276992</v>
      </c>
      <c r="G130" s="524">
        <f t="shared" si="30"/>
        <v>2742678.8617886202</v>
      </c>
      <c r="H130" s="527">
        <f t="shared" si="31"/>
        <v>518128.93737846933</v>
      </c>
      <c r="I130" s="578">
        <f t="shared" si="32"/>
        <v>518128.93737846933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2040</v>
      </c>
      <c r="D131" s="374">
        <f>IF(F130+SUM(E$99:E130)=D$92,F130,D$92-SUM(E$99:E130))</f>
        <v>2630403.315276992</v>
      </c>
      <c r="E131" s="523">
        <f>IF(+J96&lt;F130,J96,D131)</f>
        <v>224551.09302325582</v>
      </c>
      <c r="F131" s="524">
        <f t="shared" ref="F131:F154" si="33">+D131-E131</f>
        <v>2405852.2222537361</v>
      </c>
      <c r="G131" s="524">
        <f t="shared" ref="G131:G154" si="34">+(F131+D131)/2</f>
        <v>2518127.7687653638</v>
      </c>
      <c r="H131" s="527">
        <f t="shared" si="31"/>
        <v>494092.86565464264</v>
      </c>
      <c r="I131" s="578">
        <f t="shared" si="32"/>
        <v>494092.86565464264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2041</v>
      </c>
      <c r="D132" s="374">
        <f>IF(F131+SUM(E$99:E131)=D$92,F131,D$92-SUM(E$99:E131))</f>
        <v>2405852.2222537361</v>
      </c>
      <c r="E132" s="523">
        <f>IF(+J96&lt;F131,J96,D132)</f>
        <v>224551.09302325582</v>
      </c>
      <c r="F132" s="524">
        <f t="shared" si="33"/>
        <v>2181301.1292304802</v>
      </c>
      <c r="G132" s="524">
        <f t="shared" si="34"/>
        <v>2293576.6757421084</v>
      </c>
      <c r="H132" s="527">
        <f t="shared" si="31"/>
        <v>470056.79393081606</v>
      </c>
      <c r="I132" s="578">
        <f t="shared" si="32"/>
        <v>470056.79393081606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2042</v>
      </c>
      <c r="D133" s="374">
        <f>IF(F132+SUM(E$99:E132)=D$92,F132,D$92-SUM(E$99:E132))</f>
        <v>2181301.1292304802</v>
      </c>
      <c r="E133" s="523">
        <f>IF(+J96&lt;F132,J96,D133)</f>
        <v>224551.09302325582</v>
      </c>
      <c r="F133" s="524">
        <f t="shared" si="33"/>
        <v>1956750.0362072242</v>
      </c>
      <c r="G133" s="524">
        <f t="shared" si="34"/>
        <v>2069025.5827188522</v>
      </c>
      <c r="H133" s="527">
        <f t="shared" si="31"/>
        <v>446020.72220698942</v>
      </c>
      <c r="I133" s="578">
        <f t="shared" si="32"/>
        <v>446020.72220698942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2043</v>
      </c>
      <c r="D134" s="374">
        <f>IF(F133+SUM(E$99:E133)=D$92,F133,D$92-SUM(E$99:E133))</f>
        <v>1956750.0362072242</v>
      </c>
      <c r="E134" s="523">
        <f>IF(+J96&lt;F133,J96,D134)</f>
        <v>224551.09302325582</v>
      </c>
      <c r="F134" s="524">
        <f t="shared" si="33"/>
        <v>1732198.9431839683</v>
      </c>
      <c r="G134" s="524">
        <f t="shared" si="34"/>
        <v>1844474.4896955963</v>
      </c>
      <c r="H134" s="527">
        <f t="shared" si="31"/>
        <v>421984.65048316272</v>
      </c>
      <c r="I134" s="578">
        <f t="shared" si="32"/>
        <v>421984.65048316272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2044</v>
      </c>
      <c r="D135" s="374">
        <f>IF(F134+SUM(E$99:E134)=D$92,F134,D$92-SUM(E$99:E134))</f>
        <v>1732198.9431839683</v>
      </c>
      <c r="E135" s="523">
        <f>IF(+J96&lt;F134,J96,D135)</f>
        <v>224551.09302325582</v>
      </c>
      <c r="F135" s="524">
        <f t="shared" si="33"/>
        <v>1507647.8501607124</v>
      </c>
      <c r="G135" s="524">
        <f t="shared" si="34"/>
        <v>1619923.3966723403</v>
      </c>
      <c r="H135" s="527">
        <f t="shared" si="31"/>
        <v>397948.57875933609</v>
      </c>
      <c r="I135" s="578">
        <f t="shared" si="32"/>
        <v>397948.57875933609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2045</v>
      </c>
      <c r="D136" s="374">
        <f>IF(F135+SUM(E$99:E135)=D$92,F135,D$92-SUM(E$99:E135))</f>
        <v>1507647.8501607124</v>
      </c>
      <c r="E136" s="523">
        <f>IF(+J96&lt;F135,J96,D136)</f>
        <v>224551.09302325582</v>
      </c>
      <c r="F136" s="524">
        <f t="shared" si="33"/>
        <v>1283096.7571374564</v>
      </c>
      <c r="G136" s="524">
        <f t="shared" si="34"/>
        <v>1395372.3036490844</v>
      </c>
      <c r="H136" s="527">
        <f t="shared" si="31"/>
        <v>373912.50703550945</v>
      </c>
      <c r="I136" s="578">
        <f t="shared" si="32"/>
        <v>373912.50703550945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2046</v>
      </c>
      <c r="D137" s="374">
        <f>IF(F136+SUM(E$99:E136)=D$92,F136,D$92-SUM(E$99:E136))</f>
        <v>1283096.7571374564</v>
      </c>
      <c r="E137" s="523">
        <f>IF(+J96&lt;F136,J96,D137)</f>
        <v>224551.09302325582</v>
      </c>
      <c r="F137" s="524">
        <f t="shared" si="33"/>
        <v>1058545.6641142005</v>
      </c>
      <c r="G137" s="524">
        <f t="shared" si="34"/>
        <v>1170821.2106258285</v>
      </c>
      <c r="H137" s="527">
        <f t="shared" si="31"/>
        <v>349876.43531168281</v>
      </c>
      <c r="I137" s="578">
        <f t="shared" si="32"/>
        <v>349876.43531168281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2047</v>
      </c>
      <c r="D138" s="374">
        <f>IF(F137+SUM(E$99:E137)=D$92,F137,D$92-SUM(E$99:E137))</f>
        <v>1058545.6641142005</v>
      </c>
      <c r="E138" s="523">
        <f>IF(+J96&lt;F137,J96,D138)</f>
        <v>224551.09302325582</v>
      </c>
      <c r="F138" s="524">
        <f t="shared" si="33"/>
        <v>833994.57109094469</v>
      </c>
      <c r="G138" s="524">
        <f t="shared" si="34"/>
        <v>946270.11760257254</v>
      </c>
      <c r="H138" s="527">
        <f t="shared" si="31"/>
        <v>325840.36358785618</v>
      </c>
      <c r="I138" s="578">
        <f t="shared" si="32"/>
        <v>325840.36358785618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>IU</v>
      </c>
      <c r="C139" s="508">
        <f>IF(D93="","-",+C138+1)</f>
        <v>2048</v>
      </c>
      <c r="D139" s="374">
        <f>IF(F138+SUM(E$99:E138)=D$92,F138,D$92-SUM(E$99:E138))</f>
        <v>833994.5710909497</v>
      </c>
      <c r="E139" s="523">
        <f>IF(+J96&lt;F138,J96,D139)</f>
        <v>224551.09302325582</v>
      </c>
      <c r="F139" s="524">
        <f t="shared" si="33"/>
        <v>609443.47806769388</v>
      </c>
      <c r="G139" s="524">
        <f t="shared" si="34"/>
        <v>721719.02457932173</v>
      </c>
      <c r="H139" s="527">
        <f t="shared" si="31"/>
        <v>301804.29186403006</v>
      </c>
      <c r="I139" s="578">
        <f t="shared" si="32"/>
        <v>301804.29186403006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2049</v>
      </c>
      <c r="D140" s="374">
        <f>IF(F139+SUM(E$99:E139)=D$92,F139,D$92-SUM(E$99:E139))</f>
        <v>609443.47806769388</v>
      </c>
      <c r="E140" s="523">
        <f>IF(+J96&lt;F139,J96,D140)</f>
        <v>224551.09302325582</v>
      </c>
      <c r="F140" s="524">
        <f t="shared" si="33"/>
        <v>384892.38504443807</v>
      </c>
      <c r="G140" s="524">
        <f t="shared" si="34"/>
        <v>497167.93155606597</v>
      </c>
      <c r="H140" s="527">
        <f t="shared" si="31"/>
        <v>277768.22014020343</v>
      </c>
      <c r="I140" s="578">
        <f t="shared" si="32"/>
        <v>277768.22014020343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2050</v>
      </c>
      <c r="D141" s="374">
        <f>IF(F140+SUM(E$99:E140)=D$92,F140,D$92-SUM(E$99:E140))</f>
        <v>384892.38504443807</v>
      </c>
      <c r="E141" s="523">
        <f>IF(+J96&lt;F140,J96,D141)</f>
        <v>224551.09302325582</v>
      </c>
      <c r="F141" s="524">
        <f t="shared" si="33"/>
        <v>160341.29202118225</v>
      </c>
      <c r="G141" s="524">
        <f t="shared" si="34"/>
        <v>272616.83853281016</v>
      </c>
      <c r="H141" s="527">
        <f t="shared" si="31"/>
        <v>253732.14841637679</v>
      </c>
      <c r="I141" s="578">
        <f t="shared" si="32"/>
        <v>253732.14841637679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2051</v>
      </c>
      <c r="D142" s="374">
        <f>IF(F141+SUM(E$99:E141)=D$92,F141,D$92-SUM(E$99:E141))</f>
        <v>160341.29202118225</v>
      </c>
      <c r="E142" s="523">
        <f>IF(+J96&lt;F141,J96,D142)</f>
        <v>160341.29202118225</v>
      </c>
      <c r="F142" s="524">
        <f t="shared" si="33"/>
        <v>0</v>
      </c>
      <c r="G142" s="524">
        <f t="shared" si="34"/>
        <v>80170.646010591125</v>
      </c>
      <c r="H142" s="527">
        <f t="shared" si="31"/>
        <v>168922.80178678609</v>
      </c>
      <c r="I142" s="578">
        <f t="shared" si="32"/>
        <v>168922.80178678609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9655696.9999999981</v>
      </c>
      <c r="F155" s="375"/>
      <c r="G155" s="375"/>
      <c r="H155" s="375">
        <f>SUM(H99:H154)</f>
        <v>34228355.20724982</v>
      </c>
      <c r="I155" s="375">
        <f>SUM(I99:I154)</f>
        <v>34228355.20724982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9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276574.78884881514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276574.78884881514</v>
      </c>
      <c r="O6" s="269"/>
      <c r="P6" s="269"/>
    </row>
    <row r="7" spans="1:17" ht="13.5" thickBot="1">
      <c r="C7" s="468" t="s">
        <v>48</v>
      </c>
      <c r="D7" s="469" t="s">
        <v>231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148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2820328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68788.487804878052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509">
        <v>1475169</v>
      </c>
      <c r="E17" s="510">
        <v>29902</v>
      </c>
      <c r="F17" s="509">
        <v>1445267</v>
      </c>
      <c r="G17" s="510">
        <v>214903</v>
      </c>
      <c r="H17" s="511">
        <v>214903</v>
      </c>
      <c r="I17" s="597">
        <f t="shared" ref="I17:I48" si="0">H17-G17</f>
        <v>0</v>
      </c>
      <c r="J17" s="512"/>
      <c r="K17" s="513">
        <v>214903</v>
      </c>
      <c r="L17" s="514">
        <f t="shared" ref="L17:L48" si="1">IF(K17&lt;&gt;0,+G17-K17,0)</f>
        <v>0</v>
      </c>
      <c r="M17" s="513">
        <f>K17</f>
        <v>214903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2009</v>
      </c>
      <c r="D18" s="516">
        <v>1831326</v>
      </c>
      <c r="E18" s="517">
        <v>50403</v>
      </c>
      <c r="F18" s="516">
        <v>1780923</v>
      </c>
      <c r="G18" s="517">
        <v>323352</v>
      </c>
      <c r="H18" s="511">
        <v>323352</v>
      </c>
      <c r="I18" s="597">
        <f t="shared" si="0"/>
        <v>0</v>
      </c>
      <c r="J18" s="512"/>
      <c r="K18" s="519">
        <v>323352</v>
      </c>
      <c r="L18" s="515">
        <f t="shared" si="1"/>
        <v>0</v>
      </c>
      <c r="M18" s="519">
        <v>323352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2010</v>
      </c>
      <c r="D19" s="516">
        <v>1782801</v>
      </c>
      <c r="E19" s="517">
        <v>49029</v>
      </c>
      <c r="F19" s="516">
        <v>1733771</v>
      </c>
      <c r="G19" s="517">
        <v>298284</v>
      </c>
      <c r="H19" s="511">
        <v>298285</v>
      </c>
      <c r="I19" s="599">
        <v>0</v>
      </c>
      <c r="J19" s="512"/>
      <c r="K19" s="519">
        <f t="shared" ref="K19:K24" si="4">G19</f>
        <v>298284</v>
      </c>
      <c r="L19" s="520">
        <f t="shared" si="1"/>
        <v>0</v>
      </c>
      <c r="M19" s="519">
        <f t="shared" ref="M19:M24" si="5">H19</f>
        <v>298285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8">
        <f>IF(D11="","-",+C19+1)</f>
        <v>2011</v>
      </c>
      <c r="D20" s="516">
        <v>2691044</v>
      </c>
      <c r="E20" s="517">
        <v>68789.707317073175</v>
      </c>
      <c r="F20" s="516">
        <v>2622254.2926829266</v>
      </c>
      <c r="G20" s="517">
        <v>478365.33332464576</v>
      </c>
      <c r="H20" s="511">
        <v>478365.33332464576</v>
      </c>
      <c r="I20" s="599">
        <v>0</v>
      </c>
      <c r="J20" s="512"/>
      <c r="K20" s="519">
        <f t="shared" si="4"/>
        <v>478365.33332464576</v>
      </c>
      <c r="L20" s="520">
        <f t="shared" si="1"/>
        <v>0</v>
      </c>
      <c r="M20" s="519">
        <f t="shared" si="5"/>
        <v>478365.33332464576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2012</v>
      </c>
      <c r="D21" s="516">
        <v>2622254.2926829266</v>
      </c>
      <c r="E21" s="517">
        <v>67151.857142857145</v>
      </c>
      <c r="F21" s="516">
        <v>2555102.4355400694</v>
      </c>
      <c r="G21" s="517">
        <v>447147.04924288485</v>
      </c>
      <c r="H21" s="511">
        <v>447147.04924288485</v>
      </c>
      <c r="I21" s="518">
        <v>0</v>
      </c>
      <c r="J21" s="512"/>
      <c r="K21" s="519">
        <f t="shared" si="4"/>
        <v>447147.04924288485</v>
      </c>
      <c r="L21" s="520">
        <f t="shared" si="1"/>
        <v>0</v>
      </c>
      <c r="M21" s="519">
        <f t="shared" si="5"/>
        <v>447147.04924288485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6"/>
        <v/>
      </c>
      <c r="C22" s="508">
        <f>IF(D11="","-",+C21+1)</f>
        <v>2013</v>
      </c>
      <c r="D22" s="516">
        <v>2555102.4355400694</v>
      </c>
      <c r="E22" s="517">
        <v>67151.857142857145</v>
      </c>
      <c r="F22" s="516">
        <v>2487950.5783972121</v>
      </c>
      <c r="G22" s="517">
        <v>415432.79896148719</v>
      </c>
      <c r="H22" s="511">
        <v>415432.79896148719</v>
      </c>
      <c r="I22" s="597">
        <v>0</v>
      </c>
      <c r="J22" s="512"/>
      <c r="K22" s="519">
        <f t="shared" si="4"/>
        <v>415432.79896148719</v>
      </c>
      <c r="L22" s="520">
        <f t="shared" ref="L22:L27" si="7">IF(K22&lt;&gt;0,+G22-K22,0)</f>
        <v>0</v>
      </c>
      <c r="M22" s="519">
        <f t="shared" si="5"/>
        <v>415432.79896148719</v>
      </c>
      <c r="N22" s="515">
        <f t="shared" ref="N22:N27" si="8">IF(M22&lt;&gt;0,+H22-M22,0)</f>
        <v>0</v>
      </c>
      <c r="O22" s="515">
        <f t="shared" ref="O22:O27" si="9">+N22-L22</f>
        <v>0</v>
      </c>
      <c r="P22" s="272"/>
    </row>
    <row r="23" spans="2:16" ht="12.5">
      <c r="B23" s="195" t="str">
        <f t="shared" si="6"/>
        <v/>
      </c>
      <c r="C23" s="508">
        <f>IF(D11="","-",+C22+1)</f>
        <v>2014</v>
      </c>
      <c r="D23" s="516">
        <v>2487950.5783972121</v>
      </c>
      <c r="E23" s="517">
        <v>67151.857142857145</v>
      </c>
      <c r="F23" s="516">
        <v>2420798.7212543548</v>
      </c>
      <c r="G23" s="517">
        <v>393743.0429982192</v>
      </c>
      <c r="H23" s="511">
        <v>393743.0429982192</v>
      </c>
      <c r="I23" s="597">
        <v>0</v>
      </c>
      <c r="J23" s="512"/>
      <c r="K23" s="519">
        <f t="shared" si="4"/>
        <v>393743.0429982192</v>
      </c>
      <c r="L23" s="520">
        <f t="shared" si="7"/>
        <v>0</v>
      </c>
      <c r="M23" s="519">
        <f t="shared" si="5"/>
        <v>393743.0429982192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2015</v>
      </c>
      <c r="D24" s="516">
        <v>2420798.7212543548</v>
      </c>
      <c r="E24" s="517">
        <v>67151.857142857145</v>
      </c>
      <c r="F24" s="516">
        <v>2353646.8641114975</v>
      </c>
      <c r="G24" s="517">
        <v>377138.44894635677</v>
      </c>
      <c r="H24" s="511">
        <v>377138.44894635677</v>
      </c>
      <c r="I24" s="512">
        <v>0</v>
      </c>
      <c r="J24" s="512"/>
      <c r="K24" s="519">
        <f t="shared" si="4"/>
        <v>377138.44894635677</v>
      </c>
      <c r="L24" s="520">
        <f t="shared" si="7"/>
        <v>0</v>
      </c>
      <c r="M24" s="519">
        <f t="shared" si="5"/>
        <v>377138.44894635677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>IU</v>
      </c>
      <c r="C25" s="508">
        <f>IF(D11="","-",+C24+1)</f>
        <v>2016</v>
      </c>
      <c r="D25" s="516">
        <v>2353596.864111498</v>
      </c>
      <c r="E25" s="517">
        <v>67150.666666666672</v>
      </c>
      <c r="F25" s="516">
        <v>2286446.1974448315</v>
      </c>
      <c r="G25" s="517">
        <v>364571.53091239138</v>
      </c>
      <c r="H25" s="511">
        <v>364571.53091239138</v>
      </c>
      <c r="I25" s="512">
        <f t="shared" si="0"/>
        <v>0</v>
      </c>
      <c r="J25" s="512"/>
      <c r="K25" s="519">
        <f>G25</f>
        <v>364571.53091239138</v>
      </c>
      <c r="L25" s="520">
        <f t="shared" si="7"/>
        <v>0</v>
      </c>
      <c r="M25" s="519">
        <f>H25</f>
        <v>364571.53091239138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2017</v>
      </c>
      <c r="D26" s="516">
        <v>2286446.1974448315</v>
      </c>
      <c r="E26" s="517">
        <v>65589.023255813954</v>
      </c>
      <c r="F26" s="516">
        <v>2220857.1741890176</v>
      </c>
      <c r="G26" s="517">
        <v>344799.6405005774</v>
      </c>
      <c r="H26" s="511">
        <v>344799.6405005774</v>
      </c>
      <c r="I26" s="512">
        <f t="shared" si="0"/>
        <v>0</v>
      </c>
      <c r="J26" s="512"/>
      <c r="K26" s="519">
        <f>G26</f>
        <v>344799.6405005774</v>
      </c>
      <c r="L26" s="520">
        <f t="shared" si="7"/>
        <v>0</v>
      </c>
      <c r="M26" s="519">
        <f>H26</f>
        <v>344799.6405005774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2018</v>
      </c>
      <c r="D27" s="516">
        <v>2220857.1741890176</v>
      </c>
      <c r="E27" s="517">
        <v>68788.487804878052</v>
      </c>
      <c r="F27" s="516">
        <v>2152068.6863841396</v>
      </c>
      <c r="G27" s="517">
        <v>346675.02376969234</v>
      </c>
      <c r="H27" s="511">
        <v>346675.02376969234</v>
      </c>
      <c r="I27" s="512">
        <f t="shared" si="0"/>
        <v>0</v>
      </c>
      <c r="J27" s="512"/>
      <c r="K27" s="519">
        <f>G27</f>
        <v>346675.02376969234</v>
      </c>
      <c r="L27" s="520">
        <f t="shared" si="7"/>
        <v>0</v>
      </c>
      <c r="M27" s="519">
        <f>H27</f>
        <v>346675.02376969234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6"/>
        <v/>
      </c>
      <c r="C28" s="508">
        <f>IF(D11="","-",+C27+1)</f>
        <v>2019</v>
      </c>
      <c r="D28" s="516">
        <v>2152068.6863841396</v>
      </c>
      <c r="E28" s="517">
        <v>65589.023255813954</v>
      </c>
      <c r="F28" s="516">
        <v>2086479.6631283257</v>
      </c>
      <c r="G28" s="517">
        <v>276574.78884881514</v>
      </c>
      <c r="H28" s="511">
        <v>276574.78884881514</v>
      </c>
      <c r="I28" s="512">
        <f t="shared" si="0"/>
        <v>0</v>
      </c>
      <c r="J28" s="512"/>
      <c r="K28" s="519">
        <f>G28</f>
        <v>276574.78884881514</v>
      </c>
      <c r="L28" s="520">
        <f t="shared" ref="L28" si="10">IF(K28&lt;&gt;0,+G28-K28,0)</f>
        <v>0</v>
      </c>
      <c r="M28" s="519">
        <f>H28</f>
        <v>276574.78884881514</v>
      </c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2020</v>
      </c>
      <c r="D29" s="524">
        <f>IF(F28+SUM(E$17:E28)=D$10,F28,D$10-SUM(E$17:E28))</f>
        <v>2086479.6631283257</v>
      </c>
      <c r="E29" s="523">
        <f>IF(+I14&lt;F28,I14,D29)</f>
        <v>68788.487804878052</v>
      </c>
      <c r="F29" s="524">
        <f t="shared" ref="F29:F48" si="11">+D29-E29</f>
        <v>2017691.1753234477</v>
      </c>
      <c r="G29" s="525">
        <f t="shared" ref="G29:G72" si="12">+I$12*((D29+F29)/2)+E29</f>
        <v>329596.43508521153</v>
      </c>
      <c r="H29" s="492">
        <f t="shared" ref="H29:H72" si="13">+I$13*((D29+F29)/2)+E29</f>
        <v>329596.43508521153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2021</v>
      </c>
      <c r="D30" s="524">
        <f>IF(F29+SUM(E$17:E29)=D$10,F29,D$10-SUM(E$17:E29))</f>
        <v>2017691.1753234477</v>
      </c>
      <c r="E30" s="523">
        <f>IF(+I14&lt;F29,I14,D30)</f>
        <v>68788.487804878052</v>
      </c>
      <c r="F30" s="524">
        <f t="shared" si="11"/>
        <v>1948902.6875185696</v>
      </c>
      <c r="G30" s="525">
        <f t="shared" si="12"/>
        <v>320853.82421101298</v>
      </c>
      <c r="H30" s="492">
        <f t="shared" si="13"/>
        <v>320853.82421101298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2022</v>
      </c>
      <c r="D31" s="524">
        <f>IF(F30+SUM(E$17:E30)=D$10,F30,D$10-SUM(E$17:E30))</f>
        <v>1948902.6875185696</v>
      </c>
      <c r="E31" s="523">
        <f>IF(+I14&lt;F30,I14,D31)</f>
        <v>68788.487804878052</v>
      </c>
      <c r="F31" s="524">
        <f t="shared" si="11"/>
        <v>1880114.1997136916</v>
      </c>
      <c r="G31" s="525">
        <f t="shared" si="12"/>
        <v>312111.21333681443</v>
      </c>
      <c r="H31" s="492">
        <f t="shared" si="13"/>
        <v>312111.21333681443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2023</v>
      </c>
      <c r="D32" s="524">
        <f>IF(F31+SUM(E$17:E31)=D$10,F31,D$10-SUM(E$17:E31))</f>
        <v>1880114.1997136916</v>
      </c>
      <c r="E32" s="523">
        <f>IF(+I14&lt;F31,I14,D32)</f>
        <v>68788.487804878052</v>
      </c>
      <c r="F32" s="524">
        <f t="shared" si="11"/>
        <v>1811325.7119088136</v>
      </c>
      <c r="G32" s="525">
        <f t="shared" si="12"/>
        <v>303368.60246261593</v>
      </c>
      <c r="H32" s="492">
        <f t="shared" si="13"/>
        <v>303368.60246261593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2024</v>
      </c>
      <c r="D33" s="524">
        <f>IF(F32+SUM(E$17:E32)=D$10,F32,D$10-SUM(E$17:E32))</f>
        <v>1811325.7119088136</v>
      </c>
      <c r="E33" s="523">
        <f>IF(+I14&lt;F32,I14,D33)</f>
        <v>68788.487804878052</v>
      </c>
      <c r="F33" s="524">
        <f t="shared" si="11"/>
        <v>1742537.2241039355</v>
      </c>
      <c r="G33" s="525">
        <f t="shared" si="12"/>
        <v>294625.99158841738</v>
      </c>
      <c r="H33" s="492">
        <f t="shared" si="13"/>
        <v>294625.99158841738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2025</v>
      </c>
      <c r="D34" s="524">
        <f>IF(F33+SUM(E$17:E33)=D$10,F33,D$10-SUM(E$17:E33))</f>
        <v>1742537.2241039355</v>
      </c>
      <c r="E34" s="523">
        <f>IF(+I14&lt;F33,I14,D34)</f>
        <v>68788.487804878052</v>
      </c>
      <c r="F34" s="524">
        <f t="shared" si="11"/>
        <v>1673748.7362990575</v>
      </c>
      <c r="G34" s="525">
        <f t="shared" si="12"/>
        <v>285883.38071421883</v>
      </c>
      <c r="H34" s="492">
        <f t="shared" si="13"/>
        <v>285883.38071421883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2026</v>
      </c>
      <c r="D35" s="524">
        <f>IF(F34+SUM(E$17:E34)=D$10,F34,D$10-SUM(E$17:E34))</f>
        <v>1673748.7362990575</v>
      </c>
      <c r="E35" s="523">
        <f>IF(+I14&lt;F34,I14,D35)</f>
        <v>68788.487804878052</v>
      </c>
      <c r="F35" s="524">
        <f t="shared" si="11"/>
        <v>1604960.2484941795</v>
      </c>
      <c r="G35" s="525">
        <f t="shared" si="12"/>
        <v>277140.76984002034</v>
      </c>
      <c r="H35" s="492">
        <f t="shared" si="13"/>
        <v>277140.76984002034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2027</v>
      </c>
      <c r="D36" s="524">
        <f>IF(F35+SUM(E$17:E35)=D$10,F35,D$10-SUM(E$17:E35))</f>
        <v>1604960.2484941795</v>
      </c>
      <c r="E36" s="523">
        <f>IF(+I14&lt;F35,I14,D36)</f>
        <v>68788.487804878052</v>
      </c>
      <c r="F36" s="524">
        <f t="shared" si="11"/>
        <v>1536171.7606893014</v>
      </c>
      <c r="G36" s="525">
        <f t="shared" si="12"/>
        <v>268398.15896582179</v>
      </c>
      <c r="H36" s="492">
        <f t="shared" si="13"/>
        <v>268398.15896582179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2028</v>
      </c>
      <c r="D37" s="524">
        <f>IF(F36+SUM(E$17:E36)=D$10,F36,D$10-SUM(E$17:E36))</f>
        <v>1536171.7606893014</v>
      </c>
      <c r="E37" s="523">
        <f>IF(+I14&lt;F36,I14,D37)</f>
        <v>68788.487804878052</v>
      </c>
      <c r="F37" s="524">
        <f t="shared" si="11"/>
        <v>1467383.2728844234</v>
      </c>
      <c r="G37" s="525">
        <f t="shared" si="12"/>
        <v>259655.54809162323</v>
      </c>
      <c r="H37" s="492">
        <f t="shared" si="13"/>
        <v>259655.54809162323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2029</v>
      </c>
      <c r="D38" s="524">
        <f>IF(F37+SUM(E$17:E37)=D$10,F37,D$10-SUM(E$17:E37))</f>
        <v>1467383.2728844234</v>
      </c>
      <c r="E38" s="523">
        <f>IF(+I14&lt;F37,I14,D38)</f>
        <v>68788.487804878052</v>
      </c>
      <c r="F38" s="524">
        <f t="shared" si="11"/>
        <v>1398594.7850795453</v>
      </c>
      <c r="G38" s="525">
        <f t="shared" si="12"/>
        <v>250912.93721742474</v>
      </c>
      <c r="H38" s="492">
        <f t="shared" si="13"/>
        <v>250912.93721742474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2030</v>
      </c>
      <c r="D39" s="524">
        <f>IF(F38+SUM(E$17:E38)=D$10,F38,D$10-SUM(E$17:E38))</f>
        <v>1398594.7850795453</v>
      </c>
      <c r="E39" s="523">
        <f>IF(+I14&lt;F38,I14,D39)</f>
        <v>68788.487804878052</v>
      </c>
      <c r="F39" s="524">
        <f t="shared" si="11"/>
        <v>1329806.2972746673</v>
      </c>
      <c r="G39" s="525">
        <f t="shared" si="12"/>
        <v>242170.32634322619</v>
      </c>
      <c r="H39" s="492">
        <f t="shared" si="13"/>
        <v>242170.32634322619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2031</v>
      </c>
      <c r="D40" s="524">
        <f>IF(F39+SUM(E$17:E39)=D$10,F39,D$10-SUM(E$17:E39))</f>
        <v>1329806.2972746673</v>
      </c>
      <c r="E40" s="523">
        <f>IF(+I14&lt;F39,I14,D40)</f>
        <v>68788.487804878052</v>
      </c>
      <c r="F40" s="524">
        <f t="shared" si="11"/>
        <v>1261017.8094697893</v>
      </c>
      <c r="G40" s="525">
        <f t="shared" si="12"/>
        <v>233427.71546902764</v>
      </c>
      <c r="H40" s="492">
        <f t="shared" si="13"/>
        <v>233427.71546902764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2032</v>
      </c>
      <c r="D41" s="524">
        <f>IF(F40+SUM(E$17:E40)=D$10,F40,D$10-SUM(E$17:E40))</f>
        <v>1261017.8094697893</v>
      </c>
      <c r="E41" s="523">
        <f>IF(+I14&lt;F40,I14,D41)</f>
        <v>68788.487804878052</v>
      </c>
      <c r="F41" s="524">
        <f t="shared" si="11"/>
        <v>1192229.3216649112</v>
      </c>
      <c r="G41" s="525">
        <f t="shared" si="12"/>
        <v>224685.10459482914</v>
      </c>
      <c r="H41" s="492">
        <f t="shared" si="13"/>
        <v>224685.10459482914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2033</v>
      </c>
      <c r="D42" s="524">
        <f>IF(F41+SUM(E$17:E41)=D$10,F41,D$10-SUM(E$17:E41))</f>
        <v>1192229.3216649112</v>
      </c>
      <c r="E42" s="523">
        <f>IF(+I14&lt;F41,I14,D42)</f>
        <v>68788.487804878052</v>
      </c>
      <c r="F42" s="524">
        <f t="shared" si="11"/>
        <v>1123440.8338600332</v>
      </c>
      <c r="G42" s="525">
        <f t="shared" si="12"/>
        <v>215942.49372063059</v>
      </c>
      <c r="H42" s="492">
        <f t="shared" si="13"/>
        <v>215942.49372063059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2034</v>
      </c>
      <c r="D43" s="524">
        <f>IF(F42+SUM(E$17:E42)=D$10,F42,D$10-SUM(E$17:E42))</f>
        <v>1123440.8338600332</v>
      </c>
      <c r="E43" s="523">
        <f>IF(+I14&lt;F42,I14,D43)</f>
        <v>68788.487804878052</v>
      </c>
      <c r="F43" s="524">
        <f t="shared" si="11"/>
        <v>1054652.3460551552</v>
      </c>
      <c r="G43" s="525">
        <f t="shared" si="12"/>
        <v>207199.88284643204</v>
      </c>
      <c r="H43" s="492">
        <f t="shared" si="13"/>
        <v>207199.88284643204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2035</v>
      </c>
      <c r="D44" s="524">
        <f>IF(F43+SUM(E$17:E43)=D$10,F43,D$10-SUM(E$17:E43))</f>
        <v>1054652.3460551552</v>
      </c>
      <c r="E44" s="523">
        <f>IF(+I14&lt;F43,I14,D44)</f>
        <v>68788.487804878052</v>
      </c>
      <c r="F44" s="524">
        <f t="shared" si="11"/>
        <v>985863.85825027712</v>
      </c>
      <c r="G44" s="525">
        <f t="shared" si="12"/>
        <v>198457.27197223352</v>
      </c>
      <c r="H44" s="492">
        <f t="shared" si="13"/>
        <v>198457.27197223352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2036</v>
      </c>
      <c r="D45" s="524">
        <f>IF(F44+SUM(E$17:E44)=D$10,F44,D$10-SUM(E$17:E44))</f>
        <v>985863.85825027712</v>
      </c>
      <c r="E45" s="523">
        <f>IF(+I14&lt;F44,I14,D45)</f>
        <v>68788.487804878052</v>
      </c>
      <c r="F45" s="524">
        <f t="shared" si="11"/>
        <v>917075.37044539908</v>
      </c>
      <c r="G45" s="525">
        <f t="shared" si="12"/>
        <v>189714.66109803499</v>
      </c>
      <c r="H45" s="492">
        <f t="shared" si="13"/>
        <v>189714.66109803499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2037</v>
      </c>
      <c r="D46" s="524">
        <f>IF(F45+SUM(E$17:E45)=D$10,F45,D$10-SUM(E$17:E45))</f>
        <v>917075.37044539908</v>
      </c>
      <c r="E46" s="523">
        <f>IF(+I14&lt;F45,I14,D46)</f>
        <v>68788.487804878052</v>
      </c>
      <c r="F46" s="524">
        <f t="shared" si="11"/>
        <v>848286.88264052104</v>
      </c>
      <c r="G46" s="525">
        <f t="shared" si="12"/>
        <v>180972.05022383644</v>
      </c>
      <c r="H46" s="492">
        <f t="shared" si="13"/>
        <v>180972.05022383644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2038</v>
      </c>
      <c r="D47" s="524">
        <f>IF(F46+SUM(E$17:E46)=D$10,F46,D$10-SUM(E$17:E46))</f>
        <v>848286.88264052104</v>
      </c>
      <c r="E47" s="523">
        <f>IF(+I14&lt;F46,I14,D47)</f>
        <v>68788.487804878052</v>
      </c>
      <c r="F47" s="524">
        <f t="shared" si="11"/>
        <v>779498.394835643</v>
      </c>
      <c r="G47" s="525">
        <f t="shared" si="12"/>
        <v>172229.43934963792</v>
      </c>
      <c r="H47" s="492">
        <f t="shared" si="13"/>
        <v>172229.43934963792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2039</v>
      </c>
      <c r="D48" s="524">
        <f>IF(F47+SUM(E$17:E47)=D$10,F47,D$10-SUM(E$17:E47))</f>
        <v>779498.394835643</v>
      </c>
      <c r="E48" s="523">
        <f>IF(+I14&lt;F47,I14,D48)</f>
        <v>68788.487804878052</v>
      </c>
      <c r="F48" s="524">
        <f t="shared" si="11"/>
        <v>710709.90703076497</v>
      </c>
      <c r="G48" s="525">
        <f t="shared" si="12"/>
        <v>163486.8284754394</v>
      </c>
      <c r="H48" s="492">
        <f t="shared" si="13"/>
        <v>163486.8284754394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2040</v>
      </c>
      <c r="D49" s="524">
        <f>IF(F48+SUM(E$17:E48)=D$10,F48,D$10-SUM(E$17:E48))</f>
        <v>710709.90703076497</v>
      </c>
      <c r="E49" s="523">
        <f>IF(+I14&lt;F48,I14,D49)</f>
        <v>68788.487804878052</v>
      </c>
      <c r="F49" s="524">
        <f t="shared" ref="F49:F72" si="14">+D49-E49</f>
        <v>641921.41922588693</v>
      </c>
      <c r="G49" s="525">
        <f t="shared" si="12"/>
        <v>154744.21760124085</v>
      </c>
      <c r="H49" s="492">
        <f t="shared" si="13"/>
        <v>154744.21760124085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2041</v>
      </c>
      <c r="D50" s="524">
        <f>IF(F49+SUM(E$17:E49)=D$10,F49,D$10-SUM(E$17:E49))</f>
        <v>641921.41922588693</v>
      </c>
      <c r="E50" s="523">
        <f>IF(+I14&lt;F49,I14,D50)</f>
        <v>68788.487804878052</v>
      </c>
      <c r="F50" s="524">
        <f t="shared" si="14"/>
        <v>573132.93142100889</v>
      </c>
      <c r="G50" s="525">
        <f t="shared" si="12"/>
        <v>146001.60672704232</v>
      </c>
      <c r="H50" s="492">
        <f t="shared" si="13"/>
        <v>146001.60672704232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2042</v>
      </c>
      <c r="D51" s="524">
        <f>IF(F50+SUM(E$17:E50)=D$10,F50,D$10-SUM(E$17:E50))</f>
        <v>573132.93142100889</v>
      </c>
      <c r="E51" s="523">
        <f>IF(+I14&lt;F50,I14,D51)</f>
        <v>68788.487804878052</v>
      </c>
      <c r="F51" s="524">
        <f t="shared" si="14"/>
        <v>504344.44361613085</v>
      </c>
      <c r="G51" s="525">
        <f t="shared" si="12"/>
        <v>137258.9958528438</v>
      </c>
      <c r="H51" s="492">
        <f t="shared" si="13"/>
        <v>137258.9958528438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2043</v>
      </c>
      <c r="D52" s="524">
        <f>IF(F51+SUM(E$17:E51)=D$10,F51,D$10-SUM(E$17:E51))</f>
        <v>504344.44361613085</v>
      </c>
      <c r="E52" s="523">
        <f>IF(+I14&lt;F51,I14,D52)</f>
        <v>68788.487804878052</v>
      </c>
      <c r="F52" s="524">
        <f t="shared" si="14"/>
        <v>435555.95581125282</v>
      </c>
      <c r="G52" s="525">
        <f t="shared" si="12"/>
        <v>128516.38497864525</v>
      </c>
      <c r="H52" s="492">
        <f t="shared" si="13"/>
        <v>128516.38497864525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2044</v>
      </c>
      <c r="D53" s="524">
        <f>IF(F52+SUM(E$17:E52)=D$10,F52,D$10-SUM(E$17:E52))</f>
        <v>435555.95581125282</v>
      </c>
      <c r="E53" s="523">
        <f>IF(+I14&lt;F52,I14,D53)</f>
        <v>68788.487804878052</v>
      </c>
      <c r="F53" s="524">
        <f t="shared" si="14"/>
        <v>366767.46800637478</v>
      </c>
      <c r="G53" s="525">
        <f t="shared" si="12"/>
        <v>119773.77410444673</v>
      </c>
      <c r="H53" s="492">
        <f t="shared" si="13"/>
        <v>119773.77410444673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2045</v>
      </c>
      <c r="D54" s="524">
        <f>IF(F53+SUM(E$17:E53)=D$10,F53,D$10-SUM(E$17:E53))</f>
        <v>366767.46800637478</v>
      </c>
      <c r="E54" s="523">
        <f>IF(+I14&lt;F53,I14,D54)</f>
        <v>68788.487804878052</v>
      </c>
      <c r="F54" s="524">
        <f t="shared" si="14"/>
        <v>297978.98020149674</v>
      </c>
      <c r="G54" s="525">
        <f t="shared" si="12"/>
        <v>111031.16323024819</v>
      </c>
      <c r="H54" s="492">
        <f t="shared" si="13"/>
        <v>111031.16323024819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2046</v>
      </c>
      <c r="D55" s="524">
        <f>IF(F54+SUM(E$17:E54)=D$10,F54,D$10-SUM(E$17:E54))</f>
        <v>297978.98020149674</v>
      </c>
      <c r="E55" s="523">
        <f>IF(+I14&lt;F54,I14,D55)</f>
        <v>68788.487804878052</v>
      </c>
      <c r="F55" s="524">
        <f t="shared" si="14"/>
        <v>229190.49239661871</v>
      </c>
      <c r="G55" s="525">
        <f t="shared" si="12"/>
        <v>102288.55235604965</v>
      </c>
      <c r="H55" s="492">
        <f t="shared" si="13"/>
        <v>102288.55235604965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2047</v>
      </c>
      <c r="D56" s="524">
        <f>IF(F55+SUM(E$17:E55)=D$10,F55,D$10-SUM(E$17:E55))</f>
        <v>229190.49239661871</v>
      </c>
      <c r="E56" s="523">
        <f>IF(+I14&lt;F55,I14,D56)</f>
        <v>68788.487804878052</v>
      </c>
      <c r="F56" s="524">
        <f t="shared" si="14"/>
        <v>160402.00459174067</v>
      </c>
      <c r="G56" s="525">
        <f t="shared" si="12"/>
        <v>93545.941481851129</v>
      </c>
      <c r="H56" s="492">
        <f t="shared" si="13"/>
        <v>93545.941481851129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2048</v>
      </c>
      <c r="D57" s="524">
        <f>IF(F56+SUM(E$17:E56)=D$10,F56,D$10-SUM(E$17:E56))</f>
        <v>160402.00459174067</v>
      </c>
      <c r="E57" s="523">
        <f>IF(+I14&lt;F56,I14,D57)</f>
        <v>68788.487804878052</v>
      </c>
      <c r="F57" s="524">
        <f t="shared" si="14"/>
        <v>91613.516786862616</v>
      </c>
      <c r="G57" s="525">
        <f t="shared" si="12"/>
        <v>84803.330607652591</v>
      </c>
      <c r="H57" s="492">
        <f t="shared" si="13"/>
        <v>84803.330607652591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2049</v>
      </c>
      <c r="D58" s="524">
        <f>IF(F57+SUM(E$17:E57)=D$10,F57,D$10-SUM(E$17:E57))</f>
        <v>91613.516786862616</v>
      </c>
      <c r="E58" s="523">
        <f>IF(+I14&lt;F57,I14,D58)</f>
        <v>68788.487804878052</v>
      </c>
      <c r="F58" s="524">
        <f t="shared" si="14"/>
        <v>22825.028981984564</v>
      </c>
      <c r="G58" s="525">
        <f t="shared" si="12"/>
        <v>76060.719733454054</v>
      </c>
      <c r="H58" s="492">
        <f t="shared" si="13"/>
        <v>76060.719733454054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2050</v>
      </c>
      <c r="D59" s="524">
        <f>IF(F58+SUM(E$17:E58)=D$10,F58,D$10-SUM(E$17:E58))</f>
        <v>22825.028981984564</v>
      </c>
      <c r="E59" s="523">
        <f>IF(+I14&lt;F58,I14,D59)</f>
        <v>22825.028981984564</v>
      </c>
      <c r="F59" s="524">
        <f t="shared" si="14"/>
        <v>0</v>
      </c>
      <c r="G59" s="525">
        <f t="shared" si="12"/>
        <v>24275.492227722931</v>
      </c>
      <c r="H59" s="492">
        <f t="shared" si="13"/>
        <v>24275.492227722931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2820328.0000000005</v>
      </c>
      <c r="F73" s="375"/>
      <c r="G73" s="375">
        <f>SUM(G17:G72)</f>
        <v>10390119.472012779</v>
      </c>
      <c r="H73" s="375">
        <f>SUM(H17:H72)</f>
        <v>10390120.472012779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276574.78884881514</v>
      </c>
      <c r="N87" s="547">
        <f>IF(J92&lt;D11,0,VLOOKUP(J92,C17:O72,11))</f>
        <v>276574.78884881514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290423.87304846023</v>
      </c>
      <c r="N88" s="551">
        <f>IF(J92&lt;D11,0,VLOOKUP(J92,C99:P154,7))</f>
        <v>290423.87304846023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13849.084199645091</v>
      </c>
      <c r="N89" s="556">
        <f>+N88-N87</f>
        <v>13849.084199645091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TP2006130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2820328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65589.023255813954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2008</v>
      </c>
      <c r="D99" s="509">
        <v>0</v>
      </c>
      <c r="E99" s="517">
        <v>33602</v>
      </c>
      <c r="F99" s="516">
        <v>1831326</v>
      </c>
      <c r="G99" s="575">
        <v>915663</v>
      </c>
      <c r="H99" s="576">
        <v>179560</v>
      </c>
      <c r="I99" s="577">
        <v>179560</v>
      </c>
      <c r="J99" s="515">
        <f t="shared" ref="J99:J130" si="19">+I99-H99</f>
        <v>0</v>
      </c>
      <c r="K99" s="515"/>
      <c r="L99" s="513">
        <v>179560</v>
      </c>
      <c r="M99" s="514">
        <f t="shared" ref="M99:M130" si="20">IF(L99&lt;&gt;0,+H99-L99,0)</f>
        <v>0</v>
      </c>
      <c r="N99" s="513">
        <v>179560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2009</v>
      </c>
      <c r="D100" s="509">
        <v>1829504</v>
      </c>
      <c r="E100" s="517">
        <v>49029</v>
      </c>
      <c r="F100" s="516">
        <v>1780474</v>
      </c>
      <c r="G100" s="516">
        <v>1804989</v>
      </c>
      <c r="H100" s="517">
        <v>310279</v>
      </c>
      <c r="I100" s="511">
        <v>310279</v>
      </c>
      <c r="J100" s="515">
        <f t="shared" si="19"/>
        <v>0</v>
      </c>
      <c r="K100" s="515"/>
      <c r="L100" s="519">
        <f t="shared" ref="L100:L105" si="23">H100</f>
        <v>310279</v>
      </c>
      <c r="M100" s="520">
        <f t="shared" si="20"/>
        <v>0</v>
      </c>
      <c r="N100" s="519">
        <f t="shared" ref="N100:N105" si="24">I100</f>
        <v>310279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>IU</v>
      </c>
      <c r="C101" s="508">
        <f>IF(D93="","-",+C100+1)</f>
        <v>2010</v>
      </c>
      <c r="D101" s="509">
        <v>2737747</v>
      </c>
      <c r="E101" s="517">
        <v>68789.707317073175</v>
      </c>
      <c r="F101" s="516">
        <v>2668957.2926829266</v>
      </c>
      <c r="G101" s="516">
        <v>2703352.1463414636</v>
      </c>
      <c r="H101" s="517">
        <v>515075.52172744781</v>
      </c>
      <c r="I101" s="511">
        <v>515075.52172744781</v>
      </c>
      <c r="J101" s="515">
        <f t="shared" si="19"/>
        <v>0</v>
      </c>
      <c r="K101" s="515"/>
      <c r="L101" s="519">
        <f t="shared" si="23"/>
        <v>515075.52172744781</v>
      </c>
      <c r="M101" s="520">
        <f t="shared" si="20"/>
        <v>0</v>
      </c>
      <c r="N101" s="519">
        <f t="shared" si="24"/>
        <v>515075.52172744781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2011</v>
      </c>
      <c r="D102" s="509">
        <v>2668957.2926829266</v>
      </c>
      <c r="E102" s="521">
        <v>67151.857142857145</v>
      </c>
      <c r="F102" s="516">
        <v>2601805.4355400694</v>
      </c>
      <c r="G102" s="516">
        <v>2635381.364111498</v>
      </c>
      <c r="H102" s="517">
        <v>463460.24648079689</v>
      </c>
      <c r="I102" s="511">
        <v>463460.24648079689</v>
      </c>
      <c r="J102" s="515">
        <f t="shared" si="19"/>
        <v>0</v>
      </c>
      <c r="K102" s="515"/>
      <c r="L102" s="519">
        <f t="shared" si="23"/>
        <v>463460.24648079689</v>
      </c>
      <c r="M102" s="520">
        <f t="shared" si="20"/>
        <v>0</v>
      </c>
      <c r="N102" s="519">
        <f t="shared" si="24"/>
        <v>463460.24648079689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2012</v>
      </c>
      <c r="D103" s="509">
        <v>2601805.4355400694</v>
      </c>
      <c r="E103" s="517">
        <v>67151.857142857145</v>
      </c>
      <c r="F103" s="516">
        <v>2534653.5783972121</v>
      </c>
      <c r="G103" s="516">
        <v>2568229.5069686407</v>
      </c>
      <c r="H103" s="517">
        <v>445076.92684818432</v>
      </c>
      <c r="I103" s="511">
        <v>445076.92684818432</v>
      </c>
      <c r="J103" s="515">
        <f t="shared" si="19"/>
        <v>0</v>
      </c>
      <c r="K103" s="515"/>
      <c r="L103" s="519">
        <f t="shared" si="23"/>
        <v>445076.92684818432</v>
      </c>
      <c r="M103" s="520">
        <f t="shared" si="20"/>
        <v>0</v>
      </c>
      <c r="N103" s="519">
        <f t="shared" si="24"/>
        <v>445076.92684818432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2013</v>
      </c>
      <c r="D104" s="509">
        <v>2534653.5783972121</v>
      </c>
      <c r="E104" s="517">
        <v>67151.857142857145</v>
      </c>
      <c r="F104" s="516">
        <v>2467501.7212543548</v>
      </c>
      <c r="G104" s="516">
        <v>2501077.6498257834</v>
      </c>
      <c r="H104" s="517">
        <v>405526.90999589988</v>
      </c>
      <c r="I104" s="511">
        <v>405526.90999589988</v>
      </c>
      <c r="J104" s="515">
        <v>0</v>
      </c>
      <c r="K104" s="515"/>
      <c r="L104" s="519">
        <f t="shared" si="23"/>
        <v>405526.90999589988</v>
      </c>
      <c r="M104" s="520">
        <f t="shared" ref="M104:M109" si="26">IF(L104&lt;&gt;0,+H104-L104,0)</f>
        <v>0</v>
      </c>
      <c r="N104" s="519">
        <f t="shared" si="24"/>
        <v>405526.90999589988</v>
      </c>
      <c r="O104" s="515">
        <f t="shared" ref="O104:O109" si="27">IF(N104&lt;&gt;0,+I104-N104,0)</f>
        <v>0</v>
      </c>
      <c r="P104" s="515">
        <f t="shared" ref="P104:P109" si="28">+O104-M104</f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2014</v>
      </c>
      <c r="D105" s="509">
        <v>2467501.7212543548</v>
      </c>
      <c r="E105" s="517">
        <v>67151.857142857145</v>
      </c>
      <c r="F105" s="516">
        <v>2400349.8641114975</v>
      </c>
      <c r="G105" s="516">
        <v>2433925.7926829262</v>
      </c>
      <c r="H105" s="517">
        <v>397979.47169431718</v>
      </c>
      <c r="I105" s="511">
        <v>397979.47169431718</v>
      </c>
      <c r="J105" s="515">
        <v>0</v>
      </c>
      <c r="K105" s="515"/>
      <c r="L105" s="519">
        <f t="shared" si="23"/>
        <v>397979.47169431718</v>
      </c>
      <c r="M105" s="520">
        <f t="shared" si="26"/>
        <v>0</v>
      </c>
      <c r="N105" s="519">
        <f t="shared" si="24"/>
        <v>397979.47169431718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>IU</v>
      </c>
      <c r="C106" s="508">
        <f>IF(D93="","-",+C105+1)</f>
        <v>2015</v>
      </c>
      <c r="D106" s="509">
        <v>2400299.864111498</v>
      </c>
      <c r="E106" s="517">
        <v>67150.666666666672</v>
      </c>
      <c r="F106" s="516">
        <v>2333149.1974448315</v>
      </c>
      <c r="G106" s="516">
        <v>2366724.530778165</v>
      </c>
      <c r="H106" s="517">
        <v>379011.3023265209</v>
      </c>
      <c r="I106" s="511">
        <v>379011.3023265209</v>
      </c>
      <c r="J106" s="515">
        <f t="shared" si="19"/>
        <v>0</v>
      </c>
      <c r="K106" s="515"/>
      <c r="L106" s="519">
        <f>H106</f>
        <v>379011.3023265209</v>
      </c>
      <c r="M106" s="520">
        <f t="shared" si="26"/>
        <v>0</v>
      </c>
      <c r="N106" s="519">
        <f>I106</f>
        <v>379011.3023265209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2016</v>
      </c>
      <c r="D107" s="509">
        <v>2333149.1974448315</v>
      </c>
      <c r="E107" s="517">
        <v>65589.023255813954</v>
      </c>
      <c r="F107" s="516">
        <v>2267560.1741890176</v>
      </c>
      <c r="G107" s="516">
        <v>2300354.6858169246</v>
      </c>
      <c r="H107" s="517">
        <v>357619.02367935097</v>
      </c>
      <c r="I107" s="511">
        <v>357619.02367935097</v>
      </c>
      <c r="J107" s="515">
        <f t="shared" si="19"/>
        <v>0</v>
      </c>
      <c r="K107" s="515"/>
      <c r="L107" s="519">
        <f>H107</f>
        <v>357619.02367935097</v>
      </c>
      <c r="M107" s="520">
        <f t="shared" si="26"/>
        <v>0</v>
      </c>
      <c r="N107" s="519">
        <f>I107</f>
        <v>357619.02367935097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2017</v>
      </c>
      <c r="D108" s="509">
        <v>2267560.1741890176</v>
      </c>
      <c r="E108" s="517">
        <v>67150.666666666672</v>
      </c>
      <c r="F108" s="516">
        <v>2200409.5075223511</v>
      </c>
      <c r="G108" s="516">
        <v>2233984.8408556841</v>
      </c>
      <c r="H108" s="517">
        <v>338516.06172932533</v>
      </c>
      <c r="I108" s="511">
        <v>338516.06172932533</v>
      </c>
      <c r="J108" s="515">
        <f t="shared" si="19"/>
        <v>0</v>
      </c>
      <c r="K108" s="515"/>
      <c r="L108" s="519">
        <f>H108</f>
        <v>338516.06172932533</v>
      </c>
      <c r="M108" s="520">
        <f t="shared" si="26"/>
        <v>0</v>
      </c>
      <c r="N108" s="519">
        <f>I108</f>
        <v>338516.06172932533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2018</v>
      </c>
      <c r="D109" s="509">
        <v>2200409.5075223511</v>
      </c>
      <c r="E109" s="517">
        <v>67150.666666666672</v>
      </c>
      <c r="F109" s="516">
        <v>2133258.8408556846</v>
      </c>
      <c r="G109" s="516">
        <v>2166834.1741890181</v>
      </c>
      <c r="H109" s="517">
        <v>295978.29217206314</v>
      </c>
      <c r="I109" s="511">
        <v>295978.29217206314</v>
      </c>
      <c r="J109" s="515">
        <f t="shared" si="19"/>
        <v>0</v>
      </c>
      <c r="K109" s="515"/>
      <c r="L109" s="519">
        <f>H109</f>
        <v>295978.29217206314</v>
      </c>
      <c r="M109" s="520">
        <f t="shared" si="26"/>
        <v>0</v>
      </c>
      <c r="N109" s="519">
        <f>I109</f>
        <v>295978.29217206314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2019</v>
      </c>
      <c r="D110" s="374">
        <f>IF(F109+SUM(E$99:E109)=D$92,F109,D$92-SUM(E$99:E109))</f>
        <v>2133258.8408556846</v>
      </c>
      <c r="E110" s="523">
        <f>IF(+J96&lt;F109,J96,D110)</f>
        <v>65589.023255813954</v>
      </c>
      <c r="F110" s="524">
        <f t="shared" ref="F110:F130" si="29">+D110-E110</f>
        <v>2067669.8175998707</v>
      </c>
      <c r="G110" s="524">
        <f t="shared" ref="G110:G130" si="30">+(F110+D110)/2</f>
        <v>2100464.3292277777</v>
      </c>
      <c r="H110" s="527">
        <f>+J$94*G110+E110</f>
        <v>290423.87304846023</v>
      </c>
      <c r="I110" s="578">
        <f>+J$95*G110+E110</f>
        <v>290423.87304846023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2020</v>
      </c>
      <c r="D111" s="374">
        <f>IF(F110+SUM(E$99:E110)=D$92,F110,D$92-SUM(E$99:E110))</f>
        <v>2067669.8175998707</v>
      </c>
      <c r="E111" s="523">
        <f>IF(+J96&lt;F110,J96,D111)</f>
        <v>65589.023255813954</v>
      </c>
      <c r="F111" s="524">
        <f t="shared" si="29"/>
        <v>2002080.7943440569</v>
      </c>
      <c r="G111" s="524">
        <f t="shared" si="30"/>
        <v>2034875.3059719638</v>
      </c>
      <c r="H111" s="527">
        <f>+J$94*G111+E111</f>
        <v>283403.18815199792</v>
      </c>
      <c r="I111" s="578">
        <f>+J$95*G111+E111</f>
        <v>283403.18815199792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2021</v>
      </c>
      <c r="D112" s="374">
        <f>IF(F111+SUM(E$99:E111)=D$92,F111,D$92-SUM(E$99:E111))</f>
        <v>2002080.7943440569</v>
      </c>
      <c r="E112" s="523">
        <f>IF(+J96&lt;F111,J96,D112)</f>
        <v>65589.023255813954</v>
      </c>
      <c r="F112" s="524">
        <f t="shared" si="29"/>
        <v>1936491.771088243</v>
      </c>
      <c r="G112" s="524">
        <f t="shared" si="30"/>
        <v>1969286.2827161499</v>
      </c>
      <c r="H112" s="527">
        <f>+J$94*G112+E112</f>
        <v>276382.50325553562</v>
      </c>
      <c r="I112" s="578">
        <f>+J$95*G112+E112</f>
        <v>276382.50325553562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2022</v>
      </c>
      <c r="D113" s="374">
        <f>IF(F112+SUM(E$99:E112)=D$92,F112,D$92-SUM(E$99:E112))</f>
        <v>1936491.771088243</v>
      </c>
      <c r="E113" s="523">
        <f>IF(+J96&lt;F112,J96,D113)</f>
        <v>65589.023255813954</v>
      </c>
      <c r="F113" s="524">
        <f t="shared" si="29"/>
        <v>1870902.7478324291</v>
      </c>
      <c r="G113" s="524">
        <f t="shared" si="30"/>
        <v>1903697.2594603361</v>
      </c>
      <c r="H113" s="527">
        <f t="shared" ref="H113:H154" si="31">+J$94*G113+E113</f>
        <v>269361.81835907331</v>
      </c>
      <c r="I113" s="578">
        <f t="shared" ref="I113:I154" si="32">+J$95*G113+E113</f>
        <v>269361.81835907331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2023</v>
      </c>
      <c r="D114" s="374">
        <f>IF(F113+SUM(E$99:E113)=D$92,F113,D$92-SUM(E$99:E113))</f>
        <v>1870902.7478324291</v>
      </c>
      <c r="E114" s="523">
        <f>IF(+J96&lt;F113,J96,D114)</f>
        <v>65589.023255813954</v>
      </c>
      <c r="F114" s="524">
        <f t="shared" si="29"/>
        <v>1805313.7245766153</v>
      </c>
      <c r="G114" s="524">
        <f t="shared" si="30"/>
        <v>1838108.2362045222</v>
      </c>
      <c r="H114" s="527">
        <f t="shared" si="31"/>
        <v>262341.133462611</v>
      </c>
      <c r="I114" s="578">
        <f t="shared" si="32"/>
        <v>262341.133462611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2024</v>
      </c>
      <c r="D115" s="374">
        <f>IF(F114+SUM(E$99:E114)=D$92,F114,D$92-SUM(E$99:E114))</f>
        <v>1805313.7245766153</v>
      </c>
      <c r="E115" s="523">
        <f>IF(+J96&lt;F114,J96,D115)</f>
        <v>65589.023255813954</v>
      </c>
      <c r="F115" s="524">
        <f t="shared" si="29"/>
        <v>1739724.7013208014</v>
      </c>
      <c r="G115" s="524">
        <f t="shared" si="30"/>
        <v>1772519.2129487083</v>
      </c>
      <c r="H115" s="527">
        <f t="shared" si="31"/>
        <v>255320.4485661487</v>
      </c>
      <c r="I115" s="578">
        <f t="shared" si="32"/>
        <v>255320.4485661487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2025</v>
      </c>
      <c r="D116" s="374">
        <f>IF(F115+SUM(E$99:E115)=D$92,F115,D$92-SUM(E$99:E115))</f>
        <v>1739724.7013208014</v>
      </c>
      <c r="E116" s="523">
        <f>IF(+J96&lt;F115,J96,D116)</f>
        <v>65589.023255813954</v>
      </c>
      <c r="F116" s="524">
        <f t="shared" si="29"/>
        <v>1674135.6780649875</v>
      </c>
      <c r="G116" s="524">
        <f t="shared" si="30"/>
        <v>1706930.1896928945</v>
      </c>
      <c r="H116" s="527">
        <f t="shared" si="31"/>
        <v>248299.76366968639</v>
      </c>
      <c r="I116" s="578">
        <f t="shared" si="32"/>
        <v>248299.76366968639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2026</v>
      </c>
      <c r="D117" s="374">
        <f>IF(F116+SUM(E$99:E116)=D$92,F116,D$92-SUM(E$99:E116))</f>
        <v>1674135.6780649875</v>
      </c>
      <c r="E117" s="523">
        <f>IF(+J96&lt;F116,J96,D117)</f>
        <v>65589.023255813954</v>
      </c>
      <c r="F117" s="524">
        <f t="shared" si="29"/>
        <v>1608546.6548091737</v>
      </c>
      <c r="G117" s="524">
        <f t="shared" si="30"/>
        <v>1641341.1664370806</v>
      </c>
      <c r="H117" s="527">
        <f t="shared" si="31"/>
        <v>241279.07877322409</v>
      </c>
      <c r="I117" s="578">
        <f t="shared" si="32"/>
        <v>241279.07877322409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2027</v>
      </c>
      <c r="D118" s="374">
        <f>IF(F117+SUM(E$99:E117)=D$92,F117,D$92-SUM(E$99:E117))</f>
        <v>1608546.6548091737</v>
      </c>
      <c r="E118" s="523">
        <f>IF(+J96&lt;F117,J96,D118)</f>
        <v>65589.023255813954</v>
      </c>
      <c r="F118" s="524">
        <f t="shared" si="29"/>
        <v>1542957.6315533598</v>
      </c>
      <c r="G118" s="524">
        <f t="shared" si="30"/>
        <v>1575752.1431812667</v>
      </c>
      <c r="H118" s="527">
        <f t="shared" si="31"/>
        <v>234258.39387676178</v>
      </c>
      <c r="I118" s="578">
        <f t="shared" si="32"/>
        <v>234258.39387676178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2028</v>
      </c>
      <c r="D119" s="374">
        <f>IF(F118+SUM(E$99:E118)=D$92,F118,D$92-SUM(E$99:E118))</f>
        <v>1542957.6315533598</v>
      </c>
      <c r="E119" s="523">
        <f>IF(+J96&lt;F118,J96,D119)</f>
        <v>65589.023255813954</v>
      </c>
      <c r="F119" s="524">
        <f t="shared" si="29"/>
        <v>1477368.6082975459</v>
      </c>
      <c r="G119" s="524">
        <f t="shared" si="30"/>
        <v>1510163.1199254529</v>
      </c>
      <c r="H119" s="527">
        <f t="shared" si="31"/>
        <v>227237.70898029945</v>
      </c>
      <c r="I119" s="578">
        <f t="shared" si="32"/>
        <v>227237.70898029945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2029</v>
      </c>
      <c r="D120" s="374">
        <f>IF(F119+SUM(E$99:E119)=D$92,F119,D$92-SUM(E$99:E119))</f>
        <v>1477368.6082975459</v>
      </c>
      <c r="E120" s="523">
        <f>IF(+J96&lt;F119,J96,D120)</f>
        <v>65589.023255813954</v>
      </c>
      <c r="F120" s="524">
        <f t="shared" si="29"/>
        <v>1411779.5850417321</v>
      </c>
      <c r="G120" s="524">
        <f t="shared" si="30"/>
        <v>1444574.096669639</v>
      </c>
      <c r="H120" s="527">
        <f t="shared" si="31"/>
        <v>220217.02408383714</v>
      </c>
      <c r="I120" s="578">
        <f t="shared" si="32"/>
        <v>220217.02408383714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2030</v>
      </c>
      <c r="D121" s="374">
        <f>IF(F120+SUM(E$99:E120)=D$92,F120,D$92-SUM(E$99:E120))</f>
        <v>1411779.5850417321</v>
      </c>
      <c r="E121" s="523">
        <f>IF(+J96&lt;F120,J96,D121)</f>
        <v>65589.023255813954</v>
      </c>
      <c r="F121" s="524">
        <f t="shared" si="29"/>
        <v>1346190.5617859182</v>
      </c>
      <c r="G121" s="524">
        <f t="shared" si="30"/>
        <v>1378985.0734138251</v>
      </c>
      <c r="H121" s="527">
        <f t="shared" si="31"/>
        <v>213196.33918737483</v>
      </c>
      <c r="I121" s="578">
        <f t="shared" si="32"/>
        <v>213196.33918737483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2031</v>
      </c>
      <c r="D122" s="374">
        <f>IF(F121+SUM(E$99:E121)=D$92,F121,D$92-SUM(E$99:E121))</f>
        <v>1346190.5617859182</v>
      </c>
      <c r="E122" s="523">
        <f>IF(+J96&lt;F121,J96,D122)</f>
        <v>65589.023255813954</v>
      </c>
      <c r="F122" s="524">
        <f t="shared" si="29"/>
        <v>1280601.5385301043</v>
      </c>
      <c r="G122" s="524">
        <f t="shared" si="30"/>
        <v>1313396.0501580113</v>
      </c>
      <c r="H122" s="527">
        <f t="shared" si="31"/>
        <v>206175.65429091253</v>
      </c>
      <c r="I122" s="578">
        <f t="shared" si="32"/>
        <v>206175.65429091253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2032</v>
      </c>
      <c r="D123" s="374">
        <f>IF(F122+SUM(E$99:E122)=D$92,F122,D$92-SUM(E$99:E122))</f>
        <v>1280601.5385301043</v>
      </c>
      <c r="E123" s="523">
        <f>IF(+J96&lt;F122,J96,D123)</f>
        <v>65589.023255813954</v>
      </c>
      <c r="F123" s="524">
        <f t="shared" si="29"/>
        <v>1215012.5152742905</v>
      </c>
      <c r="G123" s="524">
        <f t="shared" si="30"/>
        <v>1247807.0269021974</v>
      </c>
      <c r="H123" s="527">
        <f t="shared" si="31"/>
        <v>199154.96939445022</v>
      </c>
      <c r="I123" s="578">
        <f t="shared" si="32"/>
        <v>199154.96939445022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2033</v>
      </c>
      <c r="D124" s="374">
        <f>IF(F123+SUM(E$99:E123)=D$92,F123,D$92-SUM(E$99:E123))</f>
        <v>1215012.5152742905</v>
      </c>
      <c r="E124" s="523">
        <f>IF(+J96&lt;F123,J96,D124)</f>
        <v>65589.023255813954</v>
      </c>
      <c r="F124" s="524">
        <f t="shared" si="29"/>
        <v>1149423.4920184766</v>
      </c>
      <c r="G124" s="524">
        <f t="shared" si="30"/>
        <v>1182218.0036463835</v>
      </c>
      <c r="H124" s="527">
        <f t="shared" si="31"/>
        <v>192134.28449798789</v>
      </c>
      <c r="I124" s="578">
        <f t="shared" si="32"/>
        <v>192134.28449798789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2034</v>
      </c>
      <c r="D125" s="374">
        <f>IF(F124+SUM(E$99:E124)=D$92,F124,D$92-SUM(E$99:E124))</f>
        <v>1149423.4920184766</v>
      </c>
      <c r="E125" s="523">
        <f>IF(+J96&lt;F124,J96,D125)</f>
        <v>65589.023255813954</v>
      </c>
      <c r="F125" s="524">
        <f t="shared" si="29"/>
        <v>1083834.4687626627</v>
      </c>
      <c r="G125" s="524">
        <f t="shared" si="30"/>
        <v>1116628.9803905697</v>
      </c>
      <c r="H125" s="527">
        <f t="shared" si="31"/>
        <v>185113.59960152558</v>
      </c>
      <c r="I125" s="578">
        <f t="shared" si="32"/>
        <v>185113.59960152558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2035</v>
      </c>
      <c r="D126" s="374">
        <f>IF(F125+SUM(E$99:E125)=D$92,F125,D$92-SUM(E$99:E125))</f>
        <v>1083834.4687626627</v>
      </c>
      <c r="E126" s="523">
        <f>IF(+J96&lt;F125,J96,D126)</f>
        <v>65589.023255813954</v>
      </c>
      <c r="F126" s="524">
        <f t="shared" si="29"/>
        <v>1018245.4455068487</v>
      </c>
      <c r="G126" s="524">
        <f t="shared" si="30"/>
        <v>1051039.9571347558</v>
      </c>
      <c r="H126" s="527">
        <f t="shared" si="31"/>
        <v>178092.91470506327</v>
      </c>
      <c r="I126" s="578">
        <f t="shared" si="32"/>
        <v>178092.91470506327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2036</v>
      </c>
      <c r="D127" s="374">
        <f>IF(F126+SUM(E$99:E126)=D$92,F126,D$92-SUM(E$99:E126))</f>
        <v>1018245.4455068487</v>
      </c>
      <c r="E127" s="523">
        <f>IF(+J96&lt;F126,J96,D127)</f>
        <v>65589.023255813954</v>
      </c>
      <c r="F127" s="524">
        <f t="shared" si="29"/>
        <v>952656.42225103476</v>
      </c>
      <c r="G127" s="524">
        <f t="shared" si="30"/>
        <v>985450.93387894169</v>
      </c>
      <c r="H127" s="527">
        <f t="shared" si="31"/>
        <v>171072.22980860097</v>
      </c>
      <c r="I127" s="578">
        <f t="shared" si="32"/>
        <v>171072.22980860097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2037</v>
      </c>
      <c r="D128" s="374">
        <f>IF(F127+SUM(E$99:E127)=D$92,F127,D$92-SUM(E$99:E127))</f>
        <v>952656.42225103476</v>
      </c>
      <c r="E128" s="523">
        <f>IF(+J96&lt;F127,J96,D128)</f>
        <v>65589.023255813954</v>
      </c>
      <c r="F128" s="524">
        <f t="shared" si="29"/>
        <v>887067.39899522078</v>
      </c>
      <c r="G128" s="524">
        <f t="shared" si="30"/>
        <v>919861.91062312783</v>
      </c>
      <c r="H128" s="527">
        <f t="shared" si="31"/>
        <v>164051.54491213866</v>
      </c>
      <c r="I128" s="578">
        <f t="shared" si="32"/>
        <v>164051.54491213866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2038</v>
      </c>
      <c r="D129" s="374">
        <f>IF(F128+SUM(E$99:E128)=D$92,F128,D$92-SUM(E$99:E128))</f>
        <v>887067.39899522078</v>
      </c>
      <c r="E129" s="523">
        <f>IF(+J96&lt;F128,J96,D129)</f>
        <v>65589.023255813954</v>
      </c>
      <c r="F129" s="524">
        <f t="shared" si="29"/>
        <v>821478.37573940679</v>
      </c>
      <c r="G129" s="524">
        <f t="shared" si="30"/>
        <v>854272.88736731373</v>
      </c>
      <c r="H129" s="527">
        <f t="shared" si="31"/>
        <v>157030.8600156763</v>
      </c>
      <c r="I129" s="578">
        <f t="shared" si="32"/>
        <v>157030.8600156763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2039</v>
      </c>
      <c r="D130" s="374">
        <f>IF(F129+SUM(E$99:E129)=D$92,F129,D$92-SUM(E$99:E129))</f>
        <v>821478.37573940679</v>
      </c>
      <c r="E130" s="523">
        <f>IF(+J96&lt;F129,J96,D130)</f>
        <v>65589.023255813954</v>
      </c>
      <c r="F130" s="524">
        <f t="shared" si="29"/>
        <v>755889.35248359281</v>
      </c>
      <c r="G130" s="524">
        <f t="shared" si="30"/>
        <v>788683.86411149986</v>
      </c>
      <c r="H130" s="527">
        <f t="shared" si="31"/>
        <v>150010.17511921399</v>
      </c>
      <c r="I130" s="578">
        <f t="shared" si="32"/>
        <v>150010.17511921399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2040</v>
      </c>
      <c r="D131" s="374">
        <f>IF(F130+SUM(E$99:E130)=D$92,F130,D$92-SUM(E$99:E130))</f>
        <v>755889.35248359281</v>
      </c>
      <c r="E131" s="523">
        <f>IF(+J96&lt;F130,J96,D131)</f>
        <v>65589.023255813954</v>
      </c>
      <c r="F131" s="524">
        <f t="shared" ref="F131:F154" si="33">+D131-E131</f>
        <v>690300.32922777883</v>
      </c>
      <c r="G131" s="524">
        <f t="shared" ref="G131:G154" si="34">+(F131+D131)/2</f>
        <v>723094.84085568576</v>
      </c>
      <c r="H131" s="527">
        <f t="shared" si="31"/>
        <v>142989.49022275166</v>
      </c>
      <c r="I131" s="578">
        <f t="shared" si="32"/>
        <v>142989.49022275166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2041</v>
      </c>
      <c r="D132" s="374">
        <f>IF(F131+SUM(E$99:E131)=D$92,F131,D$92-SUM(E$99:E131))</f>
        <v>690300.32922777883</v>
      </c>
      <c r="E132" s="523">
        <f>IF(+J96&lt;F131,J96,D132)</f>
        <v>65589.023255813954</v>
      </c>
      <c r="F132" s="524">
        <f t="shared" si="33"/>
        <v>624711.30597196484</v>
      </c>
      <c r="G132" s="524">
        <f t="shared" si="34"/>
        <v>657505.81759987189</v>
      </c>
      <c r="H132" s="527">
        <f t="shared" si="31"/>
        <v>135968.80532628935</v>
      </c>
      <c r="I132" s="578">
        <f t="shared" si="32"/>
        <v>135968.80532628935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2042</v>
      </c>
      <c r="D133" s="374">
        <f>IF(F132+SUM(E$99:E132)=D$92,F132,D$92-SUM(E$99:E132))</f>
        <v>624711.30597196484</v>
      </c>
      <c r="E133" s="523">
        <f>IF(+J96&lt;F132,J96,D133)</f>
        <v>65589.023255813954</v>
      </c>
      <c r="F133" s="524">
        <f t="shared" si="33"/>
        <v>559122.28271615086</v>
      </c>
      <c r="G133" s="524">
        <f t="shared" si="34"/>
        <v>591916.79434405779</v>
      </c>
      <c r="H133" s="527">
        <f t="shared" si="31"/>
        <v>128948.12042982702</v>
      </c>
      <c r="I133" s="578">
        <f t="shared" si="32"/>
        <v>128948.12042982702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2043</v>
      </c>
      <c r="D134" s="374">
        <f>IF(F133+SUM(E$99:E133)=D$92,F133,D$92-SUM(E$99:E133))</f>
        <v>559122.28271615086</v>
      </c>
      <c r="E134" s="523">
        <f>IF(+J96&lt;F133,J96,D134)</f>
        <v>65589.023255813954</v>
      </c>
      <c r="F134" s="524">
        <f t="shared" si="33"/>
        <v>493533.25946033688</v>
      </c>
      <c r="G134" s="524">
        <f t="shared" si="34"/>
        <v>526327.77108824393</v>
      </c>
      <c r="H134" s="527">
        <f t="shared" si="31"/>
        <v>121927.43553336471</v>
      </c>
      <c r="I134" s="578">
        <f t="shared" si="32"/>
        <v>121927.43553336471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2044</v>
      </c>
      <c r="D135" s="374">
        <f>IF(F134+SUM(E$99:E134)=D$92,F134,D$92-SUM(E$99:E134))</f>
        <v>493533.25946033688</v>
      </c>
      <c r="E135" s="523">
        <f>IF(+J96&lt;F134,J96,D135)</f>
        <v>65589.023255813954</v>
      </c>
      <c r="F135" s="524">
        <f t="shared" si="33"/>
        <v>427944.23620452289</v>
      </c>
      <c r="G135" s="524">
        <f t="shared" si="34"/>
        <v>460738.74783242989</v>
      </c>
      <c r="H135" s="527">
        <f t="shared" si="31"/>
        <v>114906.75063690238</v>
      </c>
      <c r="I135" s="578">
        <f t="shared" si="32"/>
        <v>114906.75063690238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2045</v>
      </c>
      <c r="D136" s="374">
        <f>IF(F135+SUM(E$99:E135)=D$92,F135,D$92-SUM(E$99:E135))</f>
        <v>427944.23620452289</v>
      </c>
      <c r="E136" s="523">
        <f>IF(+J96&lt;F135,J96,D136)</f>
        <v>65589.023255813954</v>
      </c>
      <c r="F136" s="524">
        <f t="shared" si="33"/>
        <v>362355.21294870891</v>
      </c>
      <c r="G136" s="524">
        <f t="shared" si="34"/>
        <v>395149.7245766159</v>
      </c>
      <c r="H136" s="527">
        <f t="shared" si="31"/>
        <v>107886.06574044007</v>
      </c>
      <c r="I136" s="578">
        <f t="shared" si="32"/>
        <v>107886.06574044007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2046</v>
      </c>
      <c r="D137" s="374">
        <f>IF(F136+SUM(E$99:E136)=D$92,F136,D$92-SUM(E$99:E136))</f>
        <v>362355.21294870891</v>
      </c>
      <c r="E137" s="523">
        <f>IF(+J96&lt;F136,J96,D137)</f>
        <v>65589.023255813954</v>
      </c>
      <c r="F137" s="524">
        <f t="shared" si="33"/>
        <v>296766.18969289493</v>
      </c>
      <c r="G137" s="524">
        <f t="shared" si="34"/>
        <v>329560.70132080192</v>
      </c>
      <c r="H137" s="527">
        <f t="shared" si="31"/>
        <v>100865.38084397773</v>
      </c>
      <c r="I137" s="578">
        <f t="shared" si="32"/>
        <v>100865.38084397773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2047</v>
      </c>
      <c r="D138" s="374">
        <f>IF(F137+SUM(E$99:E137)=D$92,F137,D$92-SUM(E$99:E137))</f>
        <v>296766.18969289493</v>
      </c>
      <c r="E138" s="523">
        <f>IF(+J96&lt;F137,J96,D138)</f>
        <v>65589.023255813954</v>
      </c>
      <c r="F138" s="524">
        <f t="shared" si="33"/>
        <v>231177.16643708097</v>
      </c>
      <c r="G138" s="524">
        <f t="shared" si="34"/>
        <v>263971.67806498794</v>
      </c>
      <c r="H138" s="527">
        <f t="shared" si="31"/>
        <v>93844.695947515414</v>
      </c>
      <c r="I138" s="578">
        <f t="shared" si="32"/>
        <v>93844.695947515414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2048</v>
      </c>
      <c r="D139" s="374">
        <f>IF(F138+SUM(E$99:E138)=D$92,F138,D$92-SUM(E$99:E138))</f>
        <v>231177.16643708097</v>
      </c>
      <c r="E139" s="523">
        <f>IF(+J96&lt;F138,J96,D139)</f>
        <v>65589.023255813954</v>
      </c>
      <c r="F139" s="524">
        <f t="shared" si="33"/>
        <v>165588.14318126702</v>
      </c>
      <c r="G139" s="524">
        <f t="shared" si="34"/>
        <v>198382.65480917401</v>
      </c>
      <c r="H139" s="527">
        <f t="shared" si="31"/>
        <v>86824.011051053094</v>
      </c>
      <c r="I139" s="578">
        <f t="shared" si="32"/>
        <v>86824.011051053094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2049</v>
      </c>
      <c r="D140" s="374">
        <f>IF(F139+SUM(E$99:E139)=D$92,F139,D$92-SUM(E$99:E139))</f>
        <v>165588.14318126702</v>
      </c>
      <c r="E140" s="523">
        <f>IF(+J96&lt;F139,J96,D140)</f>
        <v>65589.023255813954</v>
      </c>
      <c r="F140" s="524">
        <f t="shared" si="33"/>
        <v>99999.119925453066</v>
      </c>
      <c r="G140" s="524">
        <f t="shared" si="34"/>
        <v>132793.63155336003</v>
      </c>
      <c r="H140" s="527">
        <f t="shared" si="31"/>
        <v>79803.326154590774</v>
      </c>
      <c r="I140" s="578">
        <f t="shared" si="32"/>
        <v>79803.326154590774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2050</v>
      </c>
      <c r="D141" s="374">
        <f>IF(F140+SUM(E$99:E140)=D$92,F140,D$92-SUM(E$99:E140))</f>
        <v>99999.119925453066</v>
      </c>
      <c r="E141" s="523">
        <f>IF(+J96&lt;F140,J96,D141)</f>
        <v>65589.023255813954</v>
      </c>
      <c r="F141" s="524">
        <f t="shared" si="33"/>
        <v>34410.096669639111</v>
      </c>
      <c r="G141" s="524">
        <f t="shared" si="34"/>
        <v>67204.608297546089</v>
      </c>
      <c r="H141" s="527">
        <f t="shared" si="31"/>
        <v>72782.641258128453</v>
      </c>
      <c r="I141" s="578">
        <f t="shared" si="32"/>
        <v>72782.641258128453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2051</v>
      </c>
      <c r="D142" s="374">
        <f>IF(F141+SUM(E$99:E141)=D$92,F141,D$92-SUM(E$99:E141))</f>
        <v>34410.096669639111</v>
      </c>
      <c r="E142" s="523">
        <f>IF(+J96&lt;F141,J96,D142)</f>
        <v>34410.096669639111</v>
      </c>
      <c r="F142" s="524">
        <f t="shared" si="33"/>
        <v>0</v>
      </c>
      <c r="G142" s="524">
        <f t="shared" si="34"/>
        <v>17205.048334819556</v>
      </c>
      <c r="H142" s="527">
        <f t="shared" si="31"/>
        <v>36251.734446680784</v>
      </c>
      <c r="I142" s="578">
        <f t="shared" si="32"/>
        <v>36251.734446680784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2820327.9999999991</v>
      </c>
      <c r="F155" s="375"/>
      <c r="G155" s="375"/>
      <c r="H155" s="375">
        <f>SUM(H99:H154)</f>
        <v>9935638.7200060058</v>
      </c>
      <c r="I155" s="375">
        <f>SUM(I99:I154)</f>
        <v>9935638.7200060058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tabSelected="1" view="pageBreakPreview" zoomScale="86" zoomScaleNormal="100" zoomScaleSheetLayoutView="86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10 of 74</v>
      </c>
      <c r="Q1" s="45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0</v>
      </c>
      <c r="O6" s="269"/>
      <c r="P6" s="269"/>
    </row>
    <row r="7" spans="1:17" ht="13.5" thickBot="1">
      <c r="C7" s="468" t="s">
        <v>48</v>
      </c>
      <c r="D7" s="469" t="s">
        <v>235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374">
        <f>D10</f>
        <v>0</v>
      </c>
      <c r="E17" s="602">
        <f>I14/12*(12-D12)</f>
        <v>0</v>
      </c>
      <c r="F17" s="374">
        <f t="shared" ref="F17:F48" si="0">+D17-E17</f>
        <v>0</v>
      </c>
      <c r="G17" s="525">
        <f>+I$12*((D17+F17)/2)+E17</f>
        <v>0</v>
      </c>
      <c r="H17" s="492">
        <f>+I$13*((D17+F17)/2)+E17</f>
        <v>0</v>
      </c>
      <c r="I17" s="512">
        <f t="shared" ref="I17:I48" si="1">H17-G17</f>
        <v>0</v>
      </c>
      <c r="J17" s="512"/>
      <c r="K17" s="513">
        <v>0</v>
      </c>
      <c r="L17" s="514">
        <f t="shared" ref="L17:L48" si="2">IF(K17&lt;&gt;0,+G17-K17,0)</f>
        <v>0</v>
      </c>
      <c r="M17" s="513">
        <v>0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2009</v>
      </c>
      <c r="D18" s="524">
        <f t="shared" ref="D18:D24" si="5">F17</f>
        <v>0</v>
      </c>
      <c r="E18" s="523">
        <f>IF(+I14&lt;F17,I14,D18)</f>
        <v>0</v>
      </c>
      <c r="F18" s="524">
        <f t="shared" si="0"/>
        <v>0</v>
      </c>
      <c r="G18" s="525">
        <f t="shared" ref="G18:G72" si="6">+I$12*((D18+F18)/2)+E18</f>
        <v>0</v>
      </c>
      <c r="H18" s="492">
        <f t="shared" ref="H18:H72" si="7">+I$13*((D18+F18)/2)+E18</f>
        <v>0</v>
      </c>
      <c r="I18" s="512">
        <f t="shared" si="1"/>
        <v>0</v>
      </c>
      <c r="J18" s="512"/>
      <c r="K18" s="519">
        <v>0</v>
      </c>
      <c r="L18" s="515">
        <f t="shared" si="2"/>
        <v>0</v>
      </c>
      <c r="M18" s="519">
        <v>0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2010</v>
      </c>
      <c r="D19" s="524">
        <f t="shared" si="5"/>
        <v>0</v>
      </c>
      <c r="E19" s="523">
        <f>IF(+I14&lt;F18,I14,D19)</f>
        <v>0</v>
      </c>
      <c r="F19" s="524">
        <f t="shared" si="0"/>
        <v>0</v>
      </c>
      <c r="G19" s="525">
        <f t="shared" si="6"/>
        <v>0</v>
      </c>
      <c r="H19" s="492">
        <f t="shared" si="7"/>
        <v>0</v>
      </c>
      <c r="I19" s="512">
        <f t="shared" si="1"/>
        <v>0</v>
      </c>
      <c r="J19" s="512"/>
      <c r="K19" s="526"/>
      <c r="L19" s="515">
        <f t="shared" si="2"/>
        <v>0</v>
      </c>
      <c r="M19" s="526"/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8">
        <f>IF(D11="","-",+C19+1)</f>
        <v>2011</v>
      </c>
      <c r="D20" s="524">
        <f t="shared" si="5"/>
        <v>0</v>
      </c>
      <c r="E20" s="523">
        <f>IF(+I14&lt;F19,I14,D20)</f>
        <v>0</v>
      </c>
      <c r="F20" s="524">
        <f t="shared" si="0"/>
        <v>0</v>
      </c>
      <c r="G20" s="525">
        <f t="shared" si="6"/>
        <v>0</v>
      </c>
      <c r="H20" s="492">
        <f t="shared" si="7"/>
        <v>0</v>
      </c>
      <c r="I20" s="512">
        <f t="shared" si="1"/>
        <v>0</v>
      </c>
      <c r="J20" s="512"/>
      <c r="K20" s="526"/>
      <c r="L20" s="515">
        <f t="shared" si="2"/>
        <v>0</v>
      </c>
      <c r="M20" s="526"/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8"/>
        <v/>
      </c>
      <c r="C21" s="508">
        <f>IF(D12="","-",+C20+1)</f>
        <v>2012</v>
      </c>
      <c r="D21" s="524">
        <f t="shared" si="5"/>
        <v>0</v>
      </c>
      <c r="E21" s="523">
        <f>IF(+I14&lt;F20,I14,D21)</f>
        <v>0</v>
      </c>
      <c r="F21" s="524">
        <f t="shared" si="0"/>
        <v>0</v>
      </c>
      <c r="G21" s="525">
        <f t="shared" si="6"/>
        <v>0</v>
      </c>
      <c r="H21" s="492">
        <f t="shared" si="7"/>
        <v>0</v>
      </c>
      <c r="I21" s="512">
        <f t="shared" si="1"/>
        <v>0</v>
      </c>
      <c r="J21" s="512"/>
      <c r="K21" s="526"/>
      <c r="L21" s="515">
        <f t="shared" si="2"/>
        <v>0</v>
      </c>
      <c r="M21" s="526"/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8"/>
        <v/>
      </c>
      <c r="C22" s="508">
        <f>IF(D11="","-",+C21+1)</f>
        <v>2013</v>
      </c>
      <c r="D22" s="524">
        <f t="shared" si="5"/>
        <v>0</v>
      </c>
      <c r="E22" s="523">
        <f>IF(+I14&lt;F21,I14,D22)</f>
        <v>0</v>
      </c>
      <c r="F22" s="524">
        <f t="shared" si="0"/>
        <v>0</v>
      </c>
      <c r="G22" s="525">
        <f t="shared" si="6"/>
        <v>0</v>
      </c>
      <c r="H22" s="492">
        <f t="shared" si="7"/>
        <v>0</v>
      </c>
      <c r="I22" s="512">
        <f t="shared" si="1"/>
        <v>0</v>
      </c>
      <c r="J22" s="512"/>
      <c r="K22" s="526"/>
      <c r="L22" s="515">
        <f t="shared" si="2"/>
        <v>0</v>
      </c>
      <c r="M22" s="526"/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8"/>
        <v/>
      </c>
      <c r="C23" s="508">
        <f>IF(D11="","-",+C22+1)</f>
        <v>2014</v>
      </c>
      <c r="D23" s="524">
        <f t="shared" si="5"/>
        <v>0</v>
      </c>
      <c r="E23" s="523">
        <f>IF(+I14&lt;F22,I14,D23)</f>
        <v>0</v>
      </c>
      <c r="F23" s="524">
        <f t="shared" si="0"/>
        <v>0</v>
      </c>
      <c r="G23" s="525">
        <f t="shared" si="6"/>
        <v>0</v>
      </c>
      <c r="H23" s="492">
        <f t="shared" si="7"/>
        <v>0</v>
      </c>
      <c r="I23" s="512">
        <f t="shared" si="1"/>
        <v>0</v>
      </c>
      <c r="J23" s="512"/>
      <c r="K23" s="526"/>
      <c r="L23" s="515">
        <f t="shared" si="2"/>
        <v>0</v>
      </c>
      <c r="M23" s="526"/>
      <c r="N23" s="515">
        <f t="shared" si="3"/>
        <v>0</v>
      </c>
      <c r="O23" s="515">
        <f t="shared" si="4"/>
        <v>0</v>
      </c>
      <c r="P23" s="272"/>
    </row>
    <row r="24" spans="2:16" ht="12.5">
      <c r="B24" s="195" t="str">
        <f t="shared" si="8"/>
        <v/>
      </c>
      <c r="C24" s="508">
        <f>IF(D11="","-",+C23+1)</f>
        <v>2015</v>
      </c>
      <c r="D24" s="524">
        <f t="shared" si="5"/>
        <v>0</v>
      </c>
      <c r="E24" s="523">
        <f>IF(+I14&lt;F23,I14,D24)</f>
        <v>0</v>
      </c>
      <c r="F24" s="524">
        <f t="shared" si="0"/>
        <v>0</v>
      </c>
      <c r="G24" s="525">
        <f t="shared" si="6"/>
        <v>0</v>
      </c>
      <c r="H24" s="492">
        <f t="shared" si="7"/>
        <v>0</v>
      </c>
      <c r="I24" s="512">
        <f t="shared" si="1"/>
        <v>0</v>
      </c>
      <c r="J24" s="512"/>
      <c r="K24" s="526"/>
      <c r="L24" s="515">
        <f t="shared" si="2"/>
        <v>0</v>
      </c>
      <c r="M24" s="526"/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8"/>
        <v/>
      </c>
      <c r="C25" s="508">
        <f>IF(D11="","-",+C24+1)</f>
        <v>2016</v>
      </c>
      <c r="D25" s="524">
        <f>IF(F24+SUM(E$17:E24)=D$10,F24,D$10-SUM(E$17:E24))</f>
        <v>0</v>
      </c>
      <c r="E25" s="523">
        <f>IF(+I14&lt;F24,I14,D25)</f>
        <v>0</v>
      </c>
      <c r="F25" s="524">
        <f t="shared" si="0"/>
        <v>0</v>
      </c>
      <c r="G25" s="525">
        <f t="shared" si="6"/>
        <v>0</v>
      </c>
      <c r="H25" s="492">
        <f t="shared" si="7"/>
        <v>0</v>
      </c>
      <c r="I25" s="512">
        <f t="shared" si="1"/>
        <v>0</v>
      </c>
      <c r="J25" s="512"/>
      <c r="K25" s="526"/>
      <c r="L25" s="515">
        <f t="shared" si="2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8"/>
        <v/>
      </c>
      <c r="C26" s="508">
        <f>IF(D11="","-",+C25+1)</f>
        <v>2017</v>
      </c>
      <c r="D26" s="524">
        <f>IF(F25+SUM(E$17:E25)=D$10,F25,D$10-SUM(E$17:E25))</f>
        <v>0</v>
      </c>
      <c r="E26" s="523">
        <f>IF(+I14&lt;F25,I14,D26)</f>
        <v>0</v>
      </c>
      <c r="F26" s="524">
        <f t="shared" si="0"/>
        <v>0</v>
      </c>
      <c r="G26" s="525">
        <f t="shared" si="6"/>
        <v>0</v>
      </c>
      <c r="H26" s="492">
        <f t="shared" si="7"/>
        <v>0</v>
      </c>
      <c r="I26" s="512">
        <f t="shared" si="1"/>
        <v>0</v>
      </c>
      <c r="J26" s="512"/>
      <c r="K26" s="526"/>
      <c r="L26" s="515">
        <f t="shared" si="2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8"/>
        <v/>
      </c>
      <c r="C27" s="508">
        <f>IF(D11="","-",+C26+1)</f>
        <v>2018</v>
      </c>
      <c r="D27" s="522">
        <f>IF(F26+SUM(E$17:E26)=D$10,F26,D$10-SUM(E$17:E26))</f>
        <v>0</v>
      </c>
      <c r="E27" s="523">
        <f>IF(+I14&lt;F26,I14,D27)</f>
        <v>0</v>
      </c>
      <c r="F27" s="524">
        <f t="shared" si="0"/>
        <v>0</v>
      </c>
      <c r="G27" s="525">
        <f t="shared" si="6"/>
        <v>0</v>
      </c>
      <c r="H27" s="492">
        <f t="shared" si="7"/>
        <v>0</v>
      </c>
      <c r="I27" s="512">
        <f t="shared" si="1"/>
        <v>0</v>
      </c>
      <c r="J27" s="512"/>
      <c r="K27" s="526"/>
      <c r="L27" s="515">
        <f t="shared" si="2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8"/>
        <v/>
      </c>
      <c r="C28" s="508">
        <f>IF(D11="","-",+C27+1)</f>
        <v>2019</v>
      </c>
      <c r="D28" s="524">
        <f>IF(F27+SUM(E$17:E27)=D$10,F27,D$10-SUM(E$17:E27))</f>
        <v>0</v>
      </c>
      <c r="E28" s="523">
        <f>IF(+I14&lt;F27,I14,D28)</f>
        <v>0</v>
      </c>
      <c r="F28" s="524">
        <f t="shared" si="0"/>
        <v>0</v>
      </c>
      <c r="G28" s="525">
        <f t="shared" si="6"/>
        <v>0</v>
      </c>
      <c r="H28" s="492">
        <f t="shared" si="7"/>
        <v>0</v>
      </c>
      <c r="I28" s="512">
        <f t="shared" si="1"/>
        <v>0</v>
      </c>
      <c r="J28" s="512"/>
      <c r="K28" s="526"/>
      <c r="L28" s="515">
        <f t="shared" si="2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8"/>
        <v/>
      </c>
      <c r="C29" s="508">
        <f>IF(D11="","-",+C28+1)</f>
        <v>2020</v>
      </c>
      <c r="D29" s="524">
        <f>IF(F28+SUM(E$17:E28)=D$10,F28,D$10-SUM(E$17:E28))</f>
        <v>0</v>
      </c>
      <c r="E29" s="523">
        <f>IF(+I14&lt;F28,I14,D29)</f>
        <v>0</v>
      </c>
      <c r="F29" s="524">
        <f t="shared" si="0"/>
        <v>0</v>
      </c>
      <c r="G29" s="525">
        <f t="shared" si="6"/>
        <v>0</v>
      </c>
      <c r="H29" s="492">
        <f t="shared" si="7"/>
        <v>0</v>
      </c>
      <c r="I29" s="512">
        <f t="shared" si="1"/>
        <v>0</v>
      </c>
      <c r="J29" s="512"/>
      <c r="K29" s="526"/>
      <c r="L29" s="515">
        <f t="shared" si="2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8"/>
        <v/>
      </c>
      <c r="C30" s="508">
        <f>IF(D11="","-",+C29+1)</f>
        <v>2021</v>
      </c>
      <c r="D30" s="524">
        <f>IF(F29+SUM(E$17:E29)=D$10,F29,D$10-SUM(E$17:E29))</f>
        <v>0</v>
      </c>
      <c r="E30" s="523">
        <f>IF(+I14&lt;F29,I14,D30)</f>
        <v>0</v>
      </c>
      <c r="F30" s="524">
        <f t="shared" si="0"/>
        <v>0</v>
      </c>
      <c r="G30" s="525">
        <f t="shared" si="6"/>
        <v>0</v>
      </c>
      <c r="H30" s="492">
        <f t="shared" si="7"/>
        <v>0</v>
      </c>
      <c r="I30" s="512">
        <f t="shared" si="1"/>
        <v>0</v>
      </c>
      <c r="J30" s="512"/>
      <c r="K30" s="526"/>
      <c r="L30" s="515">
        <f t="shared" si="2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8"/>
        <v/>
      </c>
      <c r="C31" s="508">
        <f>IF(D11="","-",+C30+1)</f>
        <v>2022</v>
      </c>
      <c r="D31" s="524">
        <f>IF(F30+SUM(E$17:E30)=D$10,F30,D$10-SUM(E$17:E30))</f>
        <v>0</v>
      </c>
      <c r="E31" s="523">
        <f>IF(+I14&lt;F30,I14,D31)</f>
        <v>0</v>
      </c>
      <c r="F31" s="524">
        <f t="shared" si="0"/>
        <v>0</v>
      </c>
      <c r="G31" s="525">
        <f t="shared" si="6"/>
        <v>0</v>
      </c>
      <c r="H31" s="492">
        <f t="shared" si="7"/>
        <v>0</v>
      </c>
      <c r="I31" s="512">
        <f t="shared" si="1"/>
        <v>0</v>
      </c>
      <c r="J31" s="512"/>
      <c r="K31" s="526"/>
      <c r="L31" s="515">
        <f t="shared" si="2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8"/>
        <v/>
      </c>
      <c r="C32" s="508">
        <f>IF(D11="","-",+C31+1)</f>
        <v>2023</v>
      </c>
      <c r="D32" s="524">
        <f>IF(F31+SUM(E$17:E31)=D$10,F31,D$10-SUM(E$17:E31))</f>
        <v>0</v>
      </c>
      <c r="E32" s="523">
        <f>IF(+I14&lt;F31,I14,D32)</f>
        <v>0</v>
      </c>
      <c r="F32" s="524">
        <f t="shared" si="0"/>
        <v>0</v>
      </c>
      <c r="G32" s="525">
        <f t="shared" si="6"/>
        <v>0</v>
      </c>
      <c r="H32" s="492">
        <f t="shared" si="7"/>
        <v>0</v>
      </c>
      <c r="I32" s="512">
        <f t="shared" si="1"/>
        <v>0</v>
      </c>
      <c r="J32" s="512"/>
      <c r="K32" s="526"/>
      <c r="L32" s="515">
        <f t="shared" si="2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8"/>
        <v/>
      </c>
      <c r="C33" s="508">
        <f>IF(D11="","-",+C32+1)</f>
        <v>2024</v>
      </c>
      <c r="D33" s="524">
        <f>IF(F32+SUM(E$17:E32)=D$10,F32,D$10-SUM(E$17:E32))</f>
        <v>0</v>
      </c>
      <c r="E33" s="523">
        <f>IF(+I14&lt;F32,I14,D33)</f>
        <v>0</v>
      </c>
      <c r="F33" s="524">
        <f t="shared" si="0"/>
        <v>0</v>
      </c>
      <c r="G33" s="525">
        <f t="shared" si="6"/>
        <v>0</v>
      </c>
      <c r="H33" s="492">
        <f t="shared" si="7"/>
        <v>0</v>
      </c>
      <c r="I33" s="512">
        <f t="shared" si="1"/>
        <v>0</v>
      </c>
      <c r="J33" s="512"/>
      <c r="K33" s="526"/>
      <c r="L33" s="515">
        <f t="shared" si="2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8"/>
        <v/>
      </c>
      <c r="C34" s="508">
        <f>IF(D11="","-",+C33+1)</f>
        <v>2025</v>
      </c>
      <c r="D34" s="524">
        <f>IF(F33+SUM(E$17:E33)=D$10,F33,D$10-SUM(E$17:E33))</f>
        <v>0</v>
      </c>
      <c r="E34" s="523">
        <f>IF(+I14&lt;F33,I14,D34)</f>
        <v>0</v>
      </c>
      <c r="F34" s="524">
        <f t="shared" si="0"/>
        <v>0</v>
      </c>
      <c r="G34" s="525">
        <f t="shared" si="6"/>
        <v>0</v>
      </c>
      <c r="H34" s="492">
        <f t="shared" si="7"/>
        <v>0</v>
      </c>
      <c r="I34" s="512">
        <f t="shared" si="1"/>
        <v>0</v>
      </c>
      <c r="J34" s="512"/>
      <c r="K34" s="526"/>
      <c r="L34" s="515">
        <f t="shared" si="2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8"/>
        <v/>
      </c>
      <c r="C35" s="508">
        <f>IF(D11="","-",+C34+1)</f>
        <v>2026</v>
      </c>
      <c r="D35" s="524">
        <f>IF(F34+SUM(E$17:E34)=D$10,F34,D$10-SUM(E$17:E34))</f>
        <v>0</v>
      </c>
      <c r="E35" s="523">
        <f>IF(+I14&lt;F34,I14,D35)</f>
        <v>0</v>
      </c>
      <c r="F35" s="524">
        <f t="shared" si="0"/>
        <v>0</v>
      </c>
      <c r="G35" s="525">
        <f t="shared" si="6"/>
        <v>0</v>
      </c>
      <c r="H35" s="492">
        <f t="shared" si="7"/>
        <v>0</v>
      </c>
      <c r="I35" s="512">
        <f t="shared" si="1"/>
        <v>0</v>
      </c>
      <c r="J35" s="512"/>
      <c r="K35" s="526"/>
      <c r="L35" s="515">
        <f t="shared" si="2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8"/>
        <v/>
      </c>
      <c r="C36" s="508">
        <f>IF(D11="","-",+C35+1)</f>
        <v>2027</v>
      </c>
      <c r="D36" s="524">
        <f>IF(F35+SUM(E$17:E35)=D$10,F35,D$10-SUM(E$17:E35))</f>
        <v>0</v>
      </c>
      <c r="E36" s="523">
        <f>IF(+I14&lt;F35,I14,D36)</f>
        <v>0</v>
      </c>
      <c r="F36" s="524">
        <f t="shared" si="0"/>
        <v>0</v>
      </c>
      <c r="G36" s="525">
        <f t="shared" si="6"/>
        <v>0</v>
      </c>
      <c r="H36" s="492">
        <f t="shared" si="7"/>
        <v>0</v>
      </c>
      <c r="I36" s="512">
        <f t="shared" si="1"/>
        <v>0</v>
      </c>
      <c r="J36" s="512"/>
      <c r="K36" s="526"/>
      <c r="L36" s="515">
        <f t="shared" si="2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8"/>
        <v/>
      </c>
      <c r="C37" s="508">
        <f>IF(D11="","-",+C36+1)</f>
        <v>2028</v>
      </c>
      <c r="D37" s="524">
        <f>IF(F36+SUM(E$17:E36)=D$10,F36,D$10-SUM(E$17:E36))</f>
        <v>0</v>
      </c>
      <c r="E37" s="523">
        <f>IF(+I14&lt;F36,I14,D37)</f>
        <v>0</v>
      </c>
      <c r="F37" s="524">
        <f t="shared" si="0"/>
        <v>0</v>
      </c>
      <c r="G37" s="525">
        <f t="shared" si="6"/>
        <v>0</v>
      </c>
      <c r="H37" s="492">
        <f t="shared" si="7"/>
        <v>0</v>
      </c>
      <c r="I37" s="512">
        <f t="shared" si="1"/>
        <v>0</v>
      </c>
      <c r="J37" s="512"/>
      <c r="K37" s="526"/>
      <c r="L37" s="515">
        <f t="shared" si="2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8"/>
        <v/>
      </c>
      <c r="C38" s="508">
        <f>IF(D11="","-",+C37+1)</f>
        <v>2029</v>
      </c>
      <c r="D38" s="524">
        <f>IF(F37+SUM(E$17:E37)=D$10,F37,D$10-SUM(E$17:E37))</f>
        <v>0</v>
      </c>
      <c r="E38" s="523">
        <f>IF(+I14&lt;F37,I14,D38)</f>
        <v>0</v>
      </c>
      <c r="F38" s="524">
        <f t="shared" si="0"/>
        <v>0</v>
      </c>
      <c r="G38" s="525">
        <f t="shared" si="6"/>
        <v>0</v>
      </c>
      <c r="H38" s="492">
        <f t="shared" si="7"/>
        <v>0</v>
      </c>
      <c r="I38" s="512">
        <f t="shared" si="1"/>
        <v>0</v>
      </c>
      <c r="J38" s="512"/>
      <c r="K38" s="526"/>
      <c r="L38" s="515">
        <f t="shared" si="2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8"/>
        <v/>
      </c>
      <c r="C39" s="508">
        <f>IF(D11="","-",+C38+1)</f>
        <v>2030</v>
      </c>
      <c r="D39" s="524">
        <f>IF(F38+SUM(E$17:E38)=D$10,F38,D$10-SUM(E$17:E38))</f>
        <v>0</v>
      </c>
      <c r="E39" s="523">
        <f>IF(+I14&lt;F38,I14,D39)</f>
        <v>0</v>
      </c>
      <c r="F39" s="524">
        <f t="shared" si="0"/>
        <v>0</v>
      </c>
      <c r="G39" s="525">
        <f t="shared" si="6"/>
        <v>0</v>
      </c>
      <c r="H39" s="492">
        <f t="shared" si="7"/>
        <v>0</v>
      </c>
      <c r="I39" s="512">
        <f t="shared" si="1"/>
        <v>0</v>
      </c>
      <c r="J39" s="512"/>
      <c r="K39" s="526"/>
      <c r="L39" s="515">
        <f t="shared" si="2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8"/>
        <v/>
      </c>
      <c r="C40" s="508">
        <f>IF(D11="","-",+C39+1)</f>
        <v>2031</v>
      </c>
      <c r="D40" s="524">
        <f>IF(F39+SUM(E$17:E39)=D$10,F39,D$10-SUM(E$17:E39))</f>
        <v>0</v>
      </c>
      <c r="E40" s="523">
        <f>IF(+I14&lt;F39,I14,D40)</f>
        <v>0</v>
      </c>
      <c r="F40" s="524">
        <f t="shared" si="0"/>
        <v>0</v>
      </c>
      <c r="G40" s="525">
        <f t="shared" si="6"/>
        <v>0</v>
      </c>
      <c r="H40" s="492">
        <f t="shared" si="7"/>
        <v>0</v>
      </c>
      <c r="I40" s="512">
        <f t="shared" si="1"/>
        <v>0</v>
      </c>
      <c r="J40" s="512"/>
      <c r="K40" s="526"/>
      <c r="L40" s="515">
        <f t="shared" si="2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8"/>
        <v/>
      </c>
      <c r="C41" s="508">
        <f>IF(D11="","-",+C40+1)</f>
        <v>2032</v>
      </c>
      <c r="D41" s="524">
        <f>IF(F40+SUM(E$17:E40)=D$10,F40,D$10-SUM(E$17:E40))</f>
        <v>0</v>
      </c>
      <c r="E41" s="523">
        <f>IF(+I14&lt;F40,I14,D41)</f>
        <v>0</v>
      </c>
      <c r="F41" s="524">
        <f t="shared" si="0"/>
        <v>0</v>
      </c>
      <c r="G41" s="525">
        <f t="shared" si="6"/>
        <v>0</v>
      </c>
      <c r="H41" s="492">
        <f t="shared" si="7"/>
        <v>0</v>
      </c>
      <c r="I41" s="512">
        <f t="shared" si="1"/>
        <v>0</v>
      </c>
      <c r="J41" s="512"/>
      <c r="K41" s="526"/>
      <c r="L41" s="515">
        <f t="shared" si="2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8"/>
        <v/>
      </c>
      <c r="C42" s="508">
        <f>IF(D11="","-",+C41+1)</f>
        <v>2033</v>
      </c>
      <c r="D42" s="524">
        <f>IF(F41+SUM(E$17:E41)=D$10,F41,D$10-SUM(E$17:E41))</f>
        <v>0</v>
      </c>
      <c r="E42" s="523">
        <f>IF(+I14&lt;F41,I14,D42)</f>
        <v>0</v>
      </c>
      <c r="F42" s="524">
        <f t="shared" si="0"/>
        <v>0</v>
      </c>
      <c r="G42" s="525">
        <f t="shared" si="6"/>
        <v>0</v>
      </c>
      <c r="H42" s="492">
        <f t="shared" si="7"/>
        <v>0</v>
      </c>
      <c r="I42" s="512">
        <f t="shared" si="1"/>
        <v>0</v>
      </c>
      <c r="J42" s="512"/>
      <c r="K42" s="526"/>
      <c r="L42" s="515">
        <f t="shared" si="2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8"/>
        <v/>
      </c>
      <c r="C43" s="508">
        <f>IF(D11="","-",+C42+1)</f>
        <v>2034</v>
      </c>
      <c r="D43" s="524">
        <f>IF(F42+SUM(E$17:E42)=D$10,F42,D$10-SUM(E$17:E42))</f>
        <v>0</v>
      </c>
      <c r="E43" s="523">
        <f>IF(+I14&lt;F42,I14,D43)</f>
        <v>0</v>
      </c>
      <c r="F43" s="524">
        <f t="shared" si="0"/>
        <v>0</v>
      </c>
      <c r="G43" s="525">
        <f t="shared" si="6"/>
        <v>0</v>
      </c>
      <c r="H43" s="492">
        <f t="shared" si="7"/>
        <v>0</v>
      </c>
      <c r="I43" s="512">
        <f t="shared" si="1"/>
        <v>0</v>
      </c>
      <c r="J43" s="512"/>
      <c r="K43" s="526"/>
      <c r="L43" s="515">
        <f t="shared" si="2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8"/>
        <v/>
      </c>
      <c r="C44" s="508">
        <f>IF(D11="","-",+C43+1)</f>
        <v>2035</v>
      </c>
      <c r="D44" s="524">
        <f>IF(F43+SUM(E$17:E43)=D$10,F43,D$10-SUM(E$17:E43))</f>
        <v>0</v>
      </c>
      <c r="E44" s="523">
        <f>IF(+I14&lt;F43,I14,D44)</f>
        <v>0</v>
      </c>
      <c r="F44" s="524">
        <f t="shared" si="0"/>
        <v>0</v>
      </c>
      <c r="G44" s="525">
        <f t="shared" si="6"/>
        <v>0</v>
      </c>
      <c r="H44" s="492">
        <f t="shared" si="7"/>
        <v>0</v>
      </c>
      <c r="I44" s="512">
        <f t="shared" si="1"/>
        <v>0</v>
      </c>
      <c r="J44" s="512"/>
      <c r="K44" s="526"/>
      <c r="L44" s="515">
        <f t="shared" si="2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8"/>
        <v/>
      </c>
      <c r="C45" s="508">
        <f>IF(D11="","-",+C44+1)</f>
        <v>2036</v>
      </c>
      <c r="D45" s="524">
        <f>IF(F44+SUM(E$17:E44)=D$10,F44,D$10-SUM(E$17:E44))</f>
        <v>0</v>
      </c>
      <c r="E45" s="523">
        <f>IF(+I14&lt;F44,I14,D45)</f>
        <v>0</v>
      </c>
      <c r="F45" s="524">
        <f t="shared" si="0"/>
        <v>0</v>
      </c>
      <c r="G45" s="525">
        <f t="shared" si="6"/>
        <v>0</v>
      </c>
      <c r="H45" s="492">
        <f t="shared" si="7"/>
        <v>0</v>
      </c>
      <c r="I45" s="512">
        <f t="shared" si="1"/>
        <v>0</v>
      </c>
      <c r="J45" s="512"/>
      <c r="K45" s="526"/>
      <c r="L45" s="515">
        <f t="shared" si="2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8"/>
        <v/>
      </c>
      <c r="C46" s="508">
        <f>IF(D11="","-",+C45+1)</f>
        <v>2037</v>
      </c>
      <c r="D46" s="524">
        <f>IF(F45+SUM(E$17:E45)=D$10,F45,D$10-SUM(E$17:E45))</f>
        <v>0</v>
      </c>
      <c r="E46" s="523">
        <f>IF(+I14&lt;F45,I14,D46)</f>
        <v>0</v>
      </c>
      <c r="F46" s="524">
        <f t="shared" si="0"/>
        <v>0</v>
      </c>
      <c r="G46" s="525">
        <f t="shared" si="6"/>
        <v>0</v>
      </c>
      <c r="H46" s="492">
        <f t="shared" si="7"/>
        <v>0</v>
      </c>
      <c r="I46" s="512">
        <f t="shared" si="1"/>
        <v>0</v>
      </c>
      <c r="J46" s="512"/>
      <c r="K46" s="526"/>
      <c r="L46" s="515">
        <f t="shared" si="2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8"/>
        <v/>
      </c>
      <c r="C47" s="508">
        <f>IF(D11="","-",+C46+1)</f>
        <v>2038</v>
      </c>
      <c r="D47" s="524">
        <f>IF(F46+SUM(E$17:E46)=D$10,F46,D$10-SUM(E$17:E46))</f>
        <v>0</v>
      </c>
      <c r="E47" s="523">
        <f>IF(+I14&lt;F46,I14,D47)</f>
        <v>0</v>
      </c>
      <c r="F47" s="524">
        <f t="shared" si="0"/>
        <v>0</v>
      </c>
      <c r="G47" s="525">
        <f t="shared" si="6"/>
        <v>0</v>
      </c>
      <c r="H47" s="492">
        <f t="shared" si="7"/>
        <v>0</v>
      </c>
      <c r="I47" s="512">
        <f t="shared" si="1"/>
        <v>0</v>
      </c>
      <c r="J47" s="512"/>
      <c r="K47" s="526"/>
      <c r="L47" s="515">
        <f t="shared" si="2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8"/>
        <v/>
      </c>
      <c r="C48" s="508">
        <f>IF(D11="","-",+C47+1)</f>
        <v>2039</v>
      </c>
      <c r="D48" s="524">
        <f>IF(F47+SUM(E$17:E47)=D$10,F47,D$10-SUM(E$17:E47))</f>
        <v>0</v>
      </c>
      <c r="E48" s="523">
        <f>IF(+I14&lt;F47,I14,D48)</f>
        <v>0</v>
      </c>
      <c r="F48" s="524">
        <f t="shared" si="0"/>
        <v>0</v>
      </c>
      <c r="G48" s="525">
        <f t="shared" si="6"/>
        <v>0</v>
      </c>
      <c r="H48" s="492">
        <f t="shared" si="7"/>
        <v>0</v>
      </c>
      <c r="I48" s="512">
        <f t="shared" si="1"/>
        <v>0</v>
      </c>
      <c r="J48" s="512"/>
      <c r="K48" s="526"/>
      <c r="L48" s="515">
        <f t="shared" si="2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8"/>
        <v/>
      </c>
      <c r="C49" s="508">
        <f>IF(D11="","-",+C48+1)</f>
        <v>2040</v>
      </c>
      <c r="D49" s="524">
        <f>IF(F48+SUM(E$17:E48)=D$10,F48,D$10-SUM(E$17:E48))</f>
        <v>0</v>
      </c>
      <c r="E49" s="523">
        <f>IF(+I14&lt;F48,I14,D49)</f>
        <v>0</v>
      </c>
      <c r="F49" s="524">
        <f t="shared" ref="F49:F72" si="9">+D49-E49</f>
        <v>0</v>
      </c>
      <c r="G49" s="525">
        <f t="shared" si="6"/>
        <v>0</v>
      </c>
      <c r="H49" s="492">
        <f t="shared" si="7"/>
        <v>0</v>
      </c>
      <c r="I49" s="512">
        <f t="shared" ref="I49:I72" si="10">H49-G49</f>
        <v>0</v>
      </c>
      <c r="J49" s="512"/>
      <c r="K49" s="526"/>
      <c r="L49" s="515">
        <f t="shared" ref="L49:L72" si="11">IF(K49&lt;&gt;0,+G49-K49,0)</f>
        <v>0</v>
      </c>
      <c r="M49" s="526"/>
      <c r="N49" s="515">
        <f t="shared" ref="N49:N72" si="12">IF(M49&lt;&gt;0,+H49-M49,0)</f>
        <v>0</v>
      </c>
      <c r="O49" s="515">
        <f t="shared" ref="O49:O72" si="13">+N49-L49</f>
        <v>0</v>
      </c>
      <c r="P49" s="272"/>
    </row>
    <row r="50" spans="2:17" ht="12.5">
      <c r="B50" s="195" t="str">
        <f t="shared" si="8"/>
        <v/>
      </c>
      <c r="C50" s="508">
        <f>IF(D11="","-",+C49+1)</f>
        <v>2041</v>
      </c>
      <c r="D50" s="524">
        <f>IF(F49+SUM(E$17:E49)=D$10,F49,D$10-SUM(E$17:E49))</f>
        <v>0</v>
      </c>
      <c r="E50" s="523">
        <f>IF(+I14&lt;F49,I14,D50)</f>
        <v>0</v>
      </c>
      <c r="F50" s="524">
        <f t="shared" si="9"/>
        <v>0</v>
      </c>
      <c r="G50" s="525">
        <f t="shared" si="6"/>
        <v>0</v>
      </c>
      <c r="H50" s="492">
        <f t="shared" si="7"/>
        <v>0</v>
      </c>
      <c r="I50" s="512">
        <f t="shared" si="10"/>
        <v>0</v>
      </c>
      <c r="J50" s="512"/>
      <c r="K50" s="526"/>
      <c r="L50" s="515">
        <f t="shared" si="11"/>
        <v>0</v>
      </c>
      <c r="M50" s="526"/>
      <c r="N50" s="515">
        <f t="shared" si="12"/>
        <v>0</v>
      </c>
      <c r="O50" s="515">
        <f t="shared" si="13"/>
        <v>0</v>
      </c>
      <c r="P50" s="272"/>
    </row>
    <row r="51" spans="2:17" ht="12.5">
      <c r="B51" s="195" t="str">
        <f t="shared" si="8"/>
        <v/>
      </c>
      <c r="C51" s="508">
        <f>IF(D11="","-",+C50+1)</f>
        <v>2042</v>
      </c>
      <c r="D51" s="524">
        <f>IF(F50+SUM(E$17:E50)=D$10,F50,D$10-SUM(E$17:E50))</f>
        <v>0</v>
      </c>
      <c r="E51" s="523">
        <f>IF(+I14&lt;F50,I14,D51)</f>
        <v>0</v>
      </c>
      <c r="F51" s="524">
        <f t="shared" si="9"/>
        <v>0</v>
      </c>
      <c r="G51" s="525">
        <f t="shared" si="6"/>
        <v>0</v>
      </c>
      <c r="H51" s="492">
        <f t="shared" si="7"/>
        <v>0</v>
      </c>
      <c r="I51" s="512">
        <f t="shared" si="10"/>
        <v>0</v>
      </c>
      <c r="J51" s="512"/>
      <c r="K51" s="526"/>
      <c r="L51" s="515">
        <f t="shared" si="11"/>
        <v>0</v>
      </c>
      <c r="M51" s="526"/>
      <c r="N51" s="515">
        <f t="shared" si="12"/>
        <v>0</v>
      </c>
      <c r="O51" s="515">
        <f t="shared" si="13"/>
        <v>0</v>
      </c>
      <c r="P51" s="272"/>
    </row>
    <row r="52" spans="2:17" ht="12.5">
      <c r="B52" s="195" t="str">
        <f t="shared" si="8"/>
        <v/>
      </c>
      <c r="C52" s="508">
        <f>IF(D11="","-",+C51+1)</f>
        <v>2043</v>
      </c>
      <c r="D52" s="524">
        <f>IF(F51+SUM(E$17:E51)=D$10,F51,D$10-SUM(E$17:E51))</f>
        <v>0</v>
      </c>
      <c r="E52" s="523">
        <f>IF(+I14&lt;F51,I14,D52)</f>
        <v>0</v>
      </c>
      <c r="F52" s="524">
        <f t="shared" si="9"/>
        <v>0</v>
      </c>
      <c r="G52" s="525">
        <f t="shared" si="6"/>
        <v>0</v>
      </c>
      <c r="H52" s="492">
        <f t="shared" si="7"/>
        <v>0</v>
      </c>
      <c r="I52" s="512">
        <f t="shared" si="10"/>
        <v>0</v>
      </c>
      <c r="J52" s="512"/>
      <c r="K52" s="526"/>
      <c r="L52" s="515">
        <f t="shared" si="11"/>
        <v>0</v>
      </c>
      <c r="M52" s="526"/>
      <c r="N52" s="515">
        <f t="shared" si="12"/>
        <v>0</v>
      </c>
      <c r="O52" s="515">
        <f t="shared" si="13"/>
        <v>0</v>
      </c>
      <c r="P52" s="272"/>
    </row>
    <row r="53" spans="2:17" ht="12.5">
      <c r="B53" s="195" t="str">
        <f t="shared" si="8"/>
        <v/>
      </c>
      <c r="C53" s="508">
        <f>IF(D11="","-",+C52+1)</f>
        <v>2044</v>
      </c>
      <c r="D53" s="524">
        <f>IF(F52+SUM(E$17:E52)=D$10,F52,D$10-SUM(E$17:E52))</f>
        <v>0</v>
      </c>
      <c r="E53" s="523">
        <f>IF(+I14&lt;F52,I14,D53)</f>
        <v>0</v>
      </c>
      <c r="F53" s="524">
        <f t="shared" si="9"/>
        <v>0</v>
      </c>
      <c r="G53" s="525">
        <f t="shared" si="6"/>
        <v>0</v>
      </c>
      <c r="H53" s="492">
        <f t="shared" si="7"/>
        <v>0</v>
      </c>
      <c r="I53" s="512">
        <f t="shared" si="10"/>
        <v>0</v>
      </c>
      <c r="J53" s="512"/>
      <c r="K53" s="526"/>
      <c r="L53" s="515">
        <f t="shared" si="11"/>
        <v>0</v>
      </c>
      <c r="M53" s="526"/>
      <c r="N53" s="515">
        <f t="shared" si="12"/>
        <v>0</v>
      </c>
      <c r="O53" s="515">
        <f t="shared" si="13"/>
        <v>0</v>
      </c>
      <c r="P53" s="272"/>
    </row>
    <row r="54" spans="2:17" ht="12.5">
      <c r="B54" s="195" t="str">
        <f t="shared" si="8"/>
        <v/>
      </c>
      <c r="C54" s="508">
        <f>IF(D11="","-",+C53+1)</f>
        <v>2045</v>
      </c>
      <c r="D54" s="524">
        <f>IF(F53+SUM(E$17:E53)=D$10,F53,D$10-SUM(E$17:E53))</f>
        <v>0</v>
      </c>
      <c r="E54" s="523">
        <f>IF(+I14&lt;F53,I14,D54)</f>
        <v>0</v>
      </c>
      <c r="F54" s="524">
        <f t="shared" si="9"/>
        <v>0</v>
      </c>
      <c r="G54" s="525">
        <f t="shared" si="6"/>
        <v>0</v>
      </c>
      <c r="H54" s="492">
        <f t="shared" si="7"/>
        <v>0</v>
      </c>
      <c r="I54" s="512">
        <f t="shared" si="10"/>
        <v>0</v>
      </c>
      <c r="J54" s="512"/>
      <c r="K54" s="526"/>
      <c r="L54" s="515">
        <f t="shared" si="11"/>
        <v>0</v>
      </c>
      <c r="M54" s="526"/>
      <c r="N54" s="515">
        <f t="shared" si="12"/>
        <v>0</v>
      </c>
      <c r="O54" s="515">
        <f t="shared" si="13"/>
        <v>0</v>
      </c>
      <c r="P54" s="272"/>
    </row>
    <row r="55" spans="2:17" ht="12.5">
      <c r="B55" s="195" t="str">
        <f t="shared" si="8"/>
        <v/>
      </c>
      <c r="C55" s="508">
        <f>IF(D11="","-",+C54+1)</f>
        <v>2046</v>
      </c>
      <c r="D55" s="524">
        <f>IF(F54+SUM(E$17:E54)=D$10,F54,D$10-SUM(E$17:E54))</f>
        <v>0</v>
      </c>
      <c r="E55" s="523">
        <f>IF(+I14&lt;F54,I14,D55)</f>
        <v>0</v>
      </c>
      <c r="F55" s="524">
        <f t="shared" si="9"/>
        <v>0</v>
      </c>
      <c r="G55" s="525">
        <f t="shared" si="6"/>
        <v>0</v>
      </c>
      <c r="H55" s="492">
        <f t="shared" si="7"/>
        <v>0</v>
      </c>
      <c r="I55" s="512">
        <f t="shared" si="10"/>
        <v>0</v>
      </c>
      <c r="J55" s="512"/>
      <c r="K55" s="526"/>
      <c r="L55" s="515">
        <f t="shared" si="11"/>
        <v>0</v>
      </c>
      <c r="M55" s="526"/>
      <c r="N55" s="515">
        <f t="shared" si="12"/>
        <v>0</v>
      </c>
      <c r="O55" s="515">
        <f t="shared" si="13"/>
        <v>0</v>
      </c>
      <c r="P55" s="272"/>
    </row>
    <row r="56" spans="2:17" ht="12.5">
      <c r="B56" s="195" t="str">
        <f t="shared" si="8"/>
        <v/>
      </c>
      <c r="C56" s="508">
        <f>IF(D11="","-",+C55+1)</f>
        <v>2047</v>
      </c>
      <c r="D56" s="524">
        <f>IF(F55+SUM(E$17:E55)=D$10,F55,D$10-SUM(E$17:E55))</f>
        <v>0</v>
      </c>
      <c r="E56" s="523">
        <f>IF(+I14&lt;F55,I14,D56)</f>
        <v>0</v>
      </c>
      <c r="F56" s="524">
        <f t="shared" si="9"/>
        <v>0</v>
      </c>
      <c r="G56" s="525">
        <f t="shared" si="6"/>
        <v>0</v>
      </c>
      <c r="H56" s="492">
        <f t="shared" si="7"/>
        <v>0</v>
      </c>
      <c r="I56" s="512">
        <f t="shared" si="10"/>
        <v>0</v>
      </c>
      <c r="J56" s="512"/>
      <c r="K56" s="526"/>
      <c r="L56" s="515">
        <f t="shared" si="11"/>
        <v>0</v>
      </c>
      <c r="M56" s="526"/>
      <c r="N56" s="515">
        <f t="shared" si="12"/>
        <v>0</v>
      </c>
      <c r="O56" s="515">
        <f t="shared" si="13"/>
        <v>0</v>
      </c>
      <c r="P56" s="272"/>
    </row>
    <row r="57" spans="2:17" ht="12.5">
      <c r="B57" s="195" t="str">
        <f t="shared" si="8"/>
        <v/>
      </c>
      <c r="C57" s="508">
        <f>IF(D11="","-",+C56+1)</f>
        <v>2048</v>
      </c>
      <c r="D57" s="524">
        <f>IF(F56+SUM(E$17:E56)=D$10,F56,D$10-SUM(E$17:E56))</f>
        <v>0</v>
      </c>
      <c r="E57" s="523">
        <f>IF(+I14&lt;F56,I14,D57)</f>
        <v>0</v>
      </c>
      <c r="F57" s="524">
        <f t="shared" si="9"/>
        <v>0</v>
      </c>
      <c r="G57" s="525">
        <f t="shared" si="6"/>
        <v>0</v>
      </c>
      <c r="H57" s="492">
        <f t="shared" si="7"/>
        <v>0</v>
      </c>
      <c r="I57" s="512">
        <f t="shared" si="10"/>
        <v>0</v>
      </c>
      <c r="J57" s="512"/>
      <c r="K57" s="526"/>
      <c r="L57" s="515">
        <f t="shared" si="11"/>
        <v>0</v>
      </c>
      <c r="M57" s="526"/>
      <c r="N57" s="515">
        <f t="shared" si="12"/>
        <v>0</v>
      </c>
      <c r="O57" s="515">
        <f t="shared" si="13"/>
        <v>0</v>
      </c>
      <c r="P57" s="272"/>
    </row>
    <row r="58" spans="2:17" ht="12.5">
      <c r="B58" s="195" t="str">
        <f t="shared" si="8"/>
        <v/>
      </c>
      <c r="C58" s="508">
        <f>IF(D11="","-",+C57+1)</f>
        <v>2049</v>
      </c>
      <c r="D58" s="524">
        <f>IF(F57+SUM(E$17:E57)=D$10,F57,D$10-SUM(E$17:E57))</f>
        <v>0</v>
      </c>
      <c r="E58" s="523">
        <f>IF(+I14&lt;F57,I14,D58)</f>
        <v>0</v>
      </c>
      <c r="F58" s="524">
        <f t="shared" si="9"/>
        <v>0</v>
      </c>
      <c r="G58" s="525">
        <f t="shared" si="6"/>
        <v>0</v>
      </c>
      <c r="H58" s="492">
        <f t="shared" si="7"/>
        <v>0</v>
      </c>
      <c r="I58" s="512">
        <f t="shared" si="10"/>
        <v>0</v>
      </c>
      <c r="J58" s="512"/>
      <c r="K58" s="526"/>
      <c r="L58" s="515">
        <f t="shared" si="11"/>
        <v>0</v>
      </c>
      <c r="M58" s="526"/>
      <c r="N58" s="515">
        <f t="shared" si="12"/>
        <v>0</v>
      </c>
      <c r="O58" s="515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8">
        <f>IF(D11="","-",+C58+1)</f>
        <v>2050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9"/>
        <v>0</v>
      </c>
      <c r="G59" s="525">
        <f t="shared" si="6"/>
        <v>0</v>
      </c>
      <c r="H59" s="492">
        <f t="shared" si="7"/>
        <v>0</v>
      </c>
      <c r="I59" s="512">
        <f t="shared" si="10"/>
        <v>0</v>
      </c>
      <c r="J59" s="512"/>
      <c r="K59" s="526"/>
      <c r="L59" s="515">
        <f t="shared" si="11"/>
        <v>0</v>
      </c>
      <c r="M59" s="526"/>
      <c r="N59" s="515">
        <f t="shared" si="12"/>
        <v>0</v>
      </c>
      <c r="O59" s="515">
        <f t="shared" si="13"/>
        <v>0</v>
      </c>
      <c r="P59" s="272"/>
    </row>
    <row r="60" spans="2:17" ht="12.5">
      <c r="B60" s="195" t="str">
        <f t="shared" si="8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9"/>
        <v>0</v>
      </c>
      <c r="G60" s="525">
        <f t="shared" si="6"/>
        <v>0</v>
      </c>
      <c r="H60" s="492">
        <f t="shared" si="7"/>
        <v>0</v>
      </c>
      <c r="I60" s="512">
        <f t="shared" si="10"/>
        <v>0</v>
      </c>
      <c r="J60" s="512"/>
      <c r="K60" s="526"/>
      <c r="L60" s="515">
        <f t="shared" si="11"/>
        <v>0</v>
      </c>
      <c r="M60" s="526"/>
      <c r="N60" s="515">
        <f t="shared" si="12"/>
        <v>0</v>
      </c>
      <c r="O60" s="515">
        <f t="shared" si="13"/>
        <v>0</v>
      </c>
      <c r="P60" s="272"/>
    </row>
    <row r="61" spans="2:17" ht="12.5">
      <c r="B61" s="195" t="str">
        <f t="shared" si="8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9"/>
        <v>0</v>
      </c>
      <c r="G61" s="527">
        <f t="shared" si="6"/>
        <v>0</v>
      </c>
      <c r="H61" s="492">
        <f t="shared" si="7"/>
        <v>0</v>
      </c>
      <c r="I61" s="512">
        <f t="shared" si="10"/>
        <v>0</v>
      </c>
      <c r="J61" s="512"/>
      <c r="K61" s="526"/>
      <c r="L61" s="515">
        <f t="shared" si="11"/>
        <v>0</v>
      </c>
      <c r="M61" s="526"/>
      <c r="N61" s="515">
        <f t="shared" si="12"/>
        <v>0</v>
      </c>
      <c r="O61" s="515">
        <f t="shared" si="13"/>
        <v>0</v>
      </c>
      <c r="P61" s="272"/>
    </row>
    <row r="62" spans="2:17" ht="12.5">
      <c r="B62" s="195" t="str">
        <f t="shared" si="8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9"/>
        <v>0</v>
      </c>
      <c r="G62" s="527">
        <f t="shared" si="6"/>
        <v>0</v>
      </c>
      <c r="H62" s="492">
        <f t="shared" si="7"/>
        <v>0</v>
      </c>
      <c r="I62" s="512">
        <f t="shared" si="10"/>
        <v>0</v>
      </c>
      <c r="J62" s="512"/>
      <c r="K62" s="526"/>
      <c r="L62" s="515">
        <f t="shared" si="11"/>
        <v>0</v>
      </c>
      <c r="M62" s="526"/>
      <c r="N62" s="515">
        <f t="shared" si="12"/>
        <v>0</v>
      </c>
      <c r="O62" s="515">
        <f t="shared" si="13"/>
        <v>0</v>
      </c>
      <c r="P62" s="272"/>
    </row>
    <row r="63" spans="2:17" ht="12.5">
      <c r="B63" s="195" t="str">
        <f t="shared" si="8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9"/>
        <v>0</v>
      </c>
      <c r="G63" s="527">
        <f t="shared" si="6"/>
        <v>0</v>
      </c>
      <c r="H63" s="492">
        <f t="shared" si="7"/>
        <v>0</v>
      </c>
      <c r="I63" s="512">
        <f t="shared" si="10"/>
        <v>0</v>
      </c>
      <c r="J63" s="512"/>
      <c r="K63" s="526"/>
      <c r="L63" s="515">
        <f t="shared" si="11"/>
        <v>0</v>
      </c>
      <c r="M63" s="526"/>
      <c r="N63" s="515">
        <f t="shared" si="12"/>
        <v>0</v>
      </c>
      <c r="O63" s="515">
        <f t="shared" si="13"/>
        <v>0</v>
      </c>
      <c r="P63" s="272"/>
    </row>
    <row r="64" spans="2:17" ht="12.5">
      <c r="B64" s="195" t="str">
        <f t="shared" si="8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9"/>
        <v>0</v>
      </c>
      <c r="G64" s="527">
        <f t="shared" si="6"/>
        <v>0</v>
      </c>
      <c r="H64" s="492">
        <f t="shared" si="7"/>
        <v>0</v>
      </c>
      <c r="I64" s="512">
        <f t="shared" si="10"/>
        <v>0</v>
      </c>
      <c r="J64" s="512"/>
      <c r="K64" s="526"/>
      <c r="L64" s="515">
        <f t="shared" si="11"/>
        <v>0</v>
      </c>
      <c r="M64" s="526"/>
      <c r="N64" s="515">
        <f t="shared" si="12"/>
        <v>0</v>
      </c>
      <c r="O64" s="515">
        <f t="shared" si="13"/>
        <v>0</v>
      </c>
      <c r="P64" s="272"/>
    </row>
    <row r="65" spans="1:16" ht="12.5">
      <c r="B65" s="195" t="str">
        <f t="shared" si="8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9"/>
        <v>0</v>
      </c>
      <c r="G65" s="527">
        <f t="shared" si="6"/>
        <v>0</v>
      </c>
      <c r="H65" s="492">
        <f t="shared" si="7"/>
        <v>0</v>
      </c>
      <c r="I65" s="512">
        <f t="shared" si="10"/>
        <v>0</v>
      </c>
      <c r="J65" s="512"/>
      <c r="K65" s="526"/>
      <c r="L65" s="515">
        <f t="shared" si="11"/>
        <v>0</v>
      </c>
      <c r="M65" s="526"/>
      <c r="N65" s="515">
        <f t="shared" si="12"/>
        <v>0</v>
      </c>
      <c r="O65" s="515">
        <f t="shared" si="13"/>
        <v>0</v>
      </c>
      <c r="P65" s="272"/>
    </row>
    <row r="66" spans="1:16" ht="12.5">
      <c r="B66" s="195" t="str">
        <f t="shared" si="8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9"/>
        <v>0</v>
      </c>
      <c r="G66" s="527">
        <f t="shared" si="6"/>
        <v>0</v>
      </c>
      <c r="H66" s="492">
        <f t="shared" si="7"/>
        <v>0</v>
      </c>
      <c r="I66" s="512">
        <f t="shared" si="10"/>
        <v>0</v>
      </c>
      <c r="J66" s="512"/>
      <c r="K66" s="526"/>
      <c r="L66" s="515">
        <f t="shared" si="11"/>
        <v>0</v>
      </c>
      <c r="M66" s="526"/>
      <c r="N66" s="515">
        <f t="shared" si="12"/>
        <v>0</v>
      </c>
      <c r="O66" s="515">
        <f t="shared" si="13"/>
        <v>0</v>
      </c>
      <c r="P66" s="272"/>
    </row>
    <row r="67" spans="1:16" ht="12.5">
      <c r="B67" s="195" t="str">
        <f t="shared" si="8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9"/>
        <v>0</v>
      </c>
      <c r="G67" s="527">
        <f t="shared" si="6"/>
        <v>0</v>
      </c>
      <c r="H67" s="492">
        <f t="shared" si="7"/>
        <v>0</v>
      </c>
      <c r="I67" s="512">
        <f t="shared" si="10"/>
        <v>0</v>
      </c>
      <c r="J67" s="512"/>
      <c r="K67" s="526"/>
      <c r="L67" s="515">
        <f t="shared" si="11"/>
        <v>0</v>
      </c>
      <c r="M67" s="526"/>
      <c r="N67" s="515">
        <f t="shared" si="12"/>
        <v>0</v>
      </c>
      <c r="O67" s="515">
        <f t="shared" si="13"/>
        <v>0</v>
      </c>
      <c r="P67" s="272"/>
    </row>
    <row r="68" spans="1:16" ht="12.5">
      <c r="B68" s="195" t="str">
        <f t="shared" si="8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9"/>
        <v>0</v>
      </c>
      <c r="G68" s="527">
        <f t="shared" si="6"/>
        <v>0</v>
      </c>
      <c r="H68" s="492">
        <f t="shared" si="7"/>
        <v>0</v>
      </c>
      <c r="I68" s="512">
        <f t="shared" si="10"/>
        <v>0</v>
      </c>
      <c r="J68" s="512"/>
      <c r="K68" s="526"/>
      <c r="L68" s="515">
        <f t="shared" si="11"/>
        <v>0</v>
      </c>
      <c r="M68" s="526"/>
      <c r="N68" s="515">
        <f t="shared" si="12"/>
        <v>0</v>
      </c>
      <c r="O68" s="515">
        <f t="shared" si="13"/>
        <v>0</v>
      </c>
      <c r="P68" s="272"/>
    </row>
    <row r="69" spans="1:16" ht="12.5">
      <c r="B69" s="195" t="str">
        <f t="shared" si="8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9"/>
        <v>0</v>
      </c>
      <c r="G69" s="527">
        <f t="shared" si="6"/>
        <v>0</v>
      </c>
      <c r="H69" s="492">
        <f t="shared" si="7"/>
        <v>0</v>
      </c>
      <c r="I69" s="512">
        <f t="shared" si="10"/>
        <v>0</v>
      </c>
      <c r="J69" s="512"/>
      <c r="K69" s="526"/>
      <c r="L69" s="515">
        <f t="shared" si="11"/>
        <v>0</v>
      </c>
      <c r="M69" s="526"/>
      <c r="N69" s="515">
        <f t="shared" si="12"/>
        <v>0</v>
      </c>
      <c r="O69" s="515">
        <f t="shared" si="13"/>
        <v>0</v>
      </c>
      <c r="P69" s="272"/>
    </row>
    <row r="70" spans="1:16" ht="12.5">
      <c r="B70" s="195" t="str">
        <f t="shared" si="8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9"/>
        <v>0</v>
      </c>
      <c r="G70" s="527">
        <f t="shared" si="6"/>
        <v>0</v>
      </c>
      <c r="H70" s="492">
        <f t="shared" si="7"/>
        <v>0</v>
      </c>
      <c r="I70" s="512">
        <f t="shared" si="10"/>
        <v>0</v>
      </c>
      <c r="J70" s="512"/>
      <c r="K70" s="526"/>
      <c r="L70" s="515">
        <f t="shared" si="11"/>
        <v>0</v>
      </c>
      <c r="M70" s="526"/>
      <c r="N70" s="515">
        <f t="shared" si="12"/>
        <v>0</v>
      </c>
      <c r="O70" s="515">
        <f t="shared" si="13"/>
        <v>0</v>
      </c>
      <c r="P70" s="272"/>
    </row>
    <row r="71" spans="1:16" ht="12.5">
      <c r="B71" s="195" t="str">
        <f t="shared" si="8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9"/>
        <v>0</v>
      </c>
      <c r="G71" s="527">
        <f t="shared" si="6"/>
        <v>0</v>
      </c>
      <c r="H71" s="492">
        <f t="shared" si="7"/>
        <v>0</v>
      </c>
      <c r="I71" s="512">
        <f t="shared" si="10"/>
        <v>0</v>
      </c>
      <c r="J71" s="512"/>
      <c r="K71" s="526"/>
      <c r="L71" s="515">
        <f t="shared" si="11"/>
        <v>0</v>
      </c>
      <c r="M71" s="526"/>
      <c r="N71" s="515">
        <f t="shared" si="12"/>
        <v>0</v>
      </c>
      <c r="O71" s="515">
        <f t="shared" si="13"/>
        <v>0</v>
      </c>
      <c r="P71" s="272"/>
    </row>
    <row r="72" spans="1:16" ht="13" thickBot="1">
      <c r="B72" s="195" t="str">
        <f t="shared" si="8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9"/>
        <v>0</v>
      </c>
      <c r="G72" s="531">
        <f t="shared" si="6"/>
        <v>0</v>
      </c>
      <c r="H72" s="472">
        <f t="shared" si="7"/>
        <v>0</v>
      </c>
      <c r="I72" s="532">
        <f t="shared" si="10"/>
        <v>0</v>
      </c>
      <c r="J72" s="512"/>
      <c r="K72" s="533"/>
      <c r="L72" s="534">
        <f t="shared" si="11"/>
        <v>0</v>
      </c>
      <c r="M72" s="533"/>
      <c r="N72" s="534">
        <f t="shared" si="12"/>
        <v>0</v>
      </c>
      <c r="O72" s="534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0</v>
      </c>
      <c r="N87" s="547">
        <f>IF(J92&lt;D11,0,VLOOKUP(J92,C17:O72,11))</f>
        <v>0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0</v>
      </c>
      <c r="N88" s="551">
        <f>IF(J92&lt;D11,0,VLOOKUP(J92,C99:P154,7))</f>
        <v>0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0</v>
      </c>
      <c r="N89" s="556">
        <f>+N88-N87</f>
        <v>0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TP2007103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565">
        <f>IF(D11=I10,0,D10)</f>
        <v>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2008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0</v>
      </c>
      <c r="G99" s="604">
        <f t="shared" ref="G99:G130" si="14">+(F99+D99)/2</f>
        <v>0</v>
      </c>
      <c r="H99" s="605">
        <f t="shared" ref="H99:H112" si="15">+J$94*G99+E99</f>
        <v>0</v>
      </c>
      <c r="I99" s="606">
        <f t="shared" ref="I99:I112" si="16">+J$95*G99+E99</f>
        <v>0</v>
      </c>
      <c r="J99" s="515">
        <f t="shared" ref="J99:J130" si="17">+I99-H99</f>
        <v>0</v>
      </c>
      <c r="K99" s="515"/>
      <c r="L99" s="513">
        <v>0</v>
      </c>
      <c r="M99" s="514">
        <f t="shared" ref="M99:M130" si="18">IF(L99&lt;&gt;0,+H99-L99,0)</f>
        <v>0</v>
      </c>
      <c r="N99" s="513">
        <v>0</v>
      </c>
      <c r="O99" s="514">
        <f t="shared" ref="O99:O130" si="19">IF(N99&lt;&gt;0,+I99-N99,0)</f>
        <v>0</v>
      </c>
      <c r="P99" s="514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2009</v>
      </c>
      <c r="D100" s="374">
        <f t="shared" ref="D100:D109" si="21">F99</f>
        <v>0</v>
      </c>
      <c r="E100" s="523">
        <f>IF(+J96&lt;F99,J96,D100)</f>
        <v>0</v>
      </c>
      <c r="F100" s="524">
        <f t="shared" ref="F100:F130" si="22">+D100-E100</f>
        <v>0</v>
      </c>
      <c r="G100" s="524">
        <f t="shared" si="14"/>
        <v>0</v>
      </c>
      <c r="H100" s="527">
        <f t="shared" si="15"/>
        <v>0</v>
      </c>
      <c r="I100" s="578">
        <f t="shared" si="16"/>
        <v>0</v>
      </c>
      <c r="J100" s="515">
        <f t="shared" si="17"/>
        <v>0</v>
      </c>
      <c r="K100" s="515"/>
      <c r="L100" s="519">
        <v>0</v>
      </c>
      <c r="M100" s="515">
        <f t="shared" si="18"/>
        <v>0</v>
      </c>
      <c r="N100" s="519">
        <v>0</v>
      </c>
      <c r="O100" s="515">
        <f t="shared" si="19"/>
        <v>0</v>
      </c>
      <c r="P100" s="515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8">
        <f>IF(D93="","-",+C100+1)</f>
        <v>2010</v>
      </c>
      <c r="D101" s="374">
        <f t="shared" si="21"/>
        <v>0</v>
      </c>
      <c r="E101" s="523">
        <f>IF(+J96&lt;F100,J96,D101)</f>
        <v>0</v>
      </c>
      <c r="F101" s="524">
        <f t="shared" si="22"/>
        <v>0</v>
      </c>
      <c r="G101" s="524">
        <f t="shared" si="14"/>
        <v>0</v>
      </c>
      <c r="H101" s="527">
        <f t="shared" si="15"/>
        <v>0</v>
      </c>
      <c r="I101" s="578">
        <f t="shared" si="16"/>
        <v>0</v>
      </c>
      <c r="J101" s="515">
        <f t="shared" si="17"/>
        <v>0</v>
      </c>
      <c r="K101" s="515"/>
      <c r="L101" s="526"/>
      <c r="M101" s="515">
        <f t="shared" si="18"/>
        <v>0</v>
      </c>
      <c r="N101" s="526"/>
      <c r="O101" s="515">
        <f t="shared" si="19"/>
        <v>0</v>
      </c>
      <c r="P101" s="515">
        <f t="shared" si="20"/>
        <v>0</v>
      </c>
      <c r="Q101" s="269"/>
    </row>
    <row r="102" spans="1:17" ht="12.5">
      <c r="B102" s="195" t="str">
        <f t="shared" si="23"/>
        <v/>
      </c>
      <c r="C102" s="508">
        <f>IF(D93="","-",+C101+1)</f>
        <v>2011</v>
      </c>
      <c r="D102" s="374">
        <f t="shared" si="21"/>
        <v>0</v>
      </c>
      <c r="E102" s="523">
        <f>IF(+J96&lt;F101,J96,D102)</f>
        <v>0</v>
      </c>
      <c r="F102" s="524">
        <f t="shared" si="22"/>
        <v>0</v>
      </c>
      <c r="G102" s="524">
        <f t="shared" si="14"/>
        <v>0</v>
      </c>
      <c r="H102" s="527">
        <f t="shared" si="15"/>
        <v>0</v>
      </c>
      <c r="I102" s="578">
        <f t="shared" si="16"/>
        <v>0</v>
      </c>
      <c r="J102" s="515">
        <f t="shared" si="17"/>
        <v>0</v>
      </c>
      <c r="K102" s="515"/>
      <c r="L102" s="526"/>
      <c r="M102" s="515">
        <f t="shared" si="18"/>
        <v>0</v>
      </c>
      <c r="N102" s="526"/>
      <c r="O102" s="515">
        <f t="shared" si="19"/>
        <v>0</v>
      </c>
      <c r="P102" s="515">
        <f t="shared" si="20"/>
        <v>0</v>
      </c>
      <c r="Q102" s="269"/>
    </row>
    <row r="103" spans="1:17" ht="12.5">
      <c r="B103" s="195" t="str">
        <f t="shared" si="23"/>
        <v/>
      </c>
      <c r="C103" s="508">
        <f>IF(D93="","-",+C102+1)</f>
        <v>2012</v>
      </c>
      <c r="D103" s="374">
        <f t="shared" si="21"/>
        <v>0</v>
      </c>
      <c r="E103" s="523">
        <f>IF(+J96&lt;F102,J96,D103)</f>
        <v>0</v>
      </c>
      <c r="F103" s="524">
        <f t="shared" si="22"/>
        <v>0</v>
      </c>
      <c r="G103" s="524">
        <f t="shared" si="14"/>
        <v>0</v>
      </c>
      <c r="H103" s="527">
        <f t="shared" si="15"/>
        <v>0</v>
      </c>
      <c r="I103" s="578">
        <f t="shared" si="16"/>
        <v>0</v>
      </c>
      <c r="J103" s="515">
        <f t="shared" si="17"/>
        <v>0</v>
      </c>
      <c r="K103" s="515"/>
      <c r="L103" s="526"/>
      <c r="M103" s="515">
        <f t="shared" si="18"/>
        <v>0</v>
      </c>
      <c r="N103" s="526"/>
      <c r="O103" s="515">
        <f t="shared" si="19"/>
        <v>0</v>
      </c>
      <c r="P103" s="515">
        <f t="shared" si="20"/>
        <v>0</v>
      </c>
      <c r="Q103" s="269"/>
    </row>
    <row r="104" spans="1:17" ht="12.5">
      <c r="B104" s="195" t="str">
        <f t="shared" si="23"/>
        <v/>
      </c>
      <c r="C104" s="508">
        <f>IF(D93="","-",+C103+1)</f>
        <v>2013</v>
      </c>
      <c r="D104" s="374">
        <f t="shared" si="21"/>
        <v>0</v>
      </c>
      <c r="E104" s="523">
        <f>IF(+J96&lt;F103,J96,D104)</f>
        <v>0</v>
      </c>
      <c r="F104" s="524">
        <f t="shared" si="22"/>
        <v>0</v>
      </c>
      <c r="G104" s="524">
        <f t="shared" si="14"/>
        <v>0</v>
      </c>
      <c r="H104" s="527">
        <f t="shared" si="15"/>
        <v>0</v>
      </c>
      <c r="I104" s="578">
        <f t="shared" si="16"/>
        <v>0</v>
      </c>
      <c r="J104" s="515">
        <f t="shared" si="17"/>
        <v>0</v>
      </c>
      <c r="K104" s="515"/>
      <c r="L104" s="526"/>
      <c r="M104" s="515">
        <f t="shared" si="18"/>
        <v>0</v>
      </c>
      <c r="N104" s="526"/>
      <c r="O104" s="515">
        <f t="shared" si="19"/>
        <v>0</v>
      </c>
      <c r="P104" s="515">
        <f t="shared" si="20"/>
        <v>0</v>
      </c>
      <c r="Q104" s="269"/>
    </row>
    <row r="105" spans="1:17" ht="12.5">
      <c r="B105" s="195" t="str">
        <f t="shared" si="23"/>
        <v/>
      </c>
      <c r="C105" s="508">
        <f>IF(D93="","-",+C104+1)</f>
        <v>2014</v>
      </c>
      <c r="D105" s="374">
        <f t="shared" si="21"/>
        <v>0</v>
      </c>
      <c r="E105" s="523">
        <f>IF(+J96&lt;F104,J96,D105)</f>
        <v>0</v>
      </c>
      <c r="F105" s="524">
        <f t="shared" si="22"/>
        <v>0</v>
      </c>
      <c r="G105" s="524">
        <f t="shared" si="14"/>
        <v>0</v>
      </c>
      <c r="H105" s="527">
        <f t="shared" si="15"/>
        <v>0</v>
      </c>
      <c r="I105" s="578">
        <f t="shared" si="16"/>
        <v>0</v>
      </c>
      <c r="J105" s="515">
        <f t="shared" si="17"/>
        <v>0</v>
      </c>
      <c r="K105" s="515"/>
      <c r="L105" s="526"/>
      <c r="M105" s="515">
        <f t="shared" si="18"/>
        <v>0</v>
      </c>
      <c r="N105" s="526"/>
      <c r="O105" s="515">
        <f t="shared" si="19"/>
        <v>0</v>
      </c>
      <c r="P105" s="515">
        <f t="shared" si="20"/>
        <v>0</v>
      </c>
      <c r="Q105" s="269"/>
    </row>
    <row r="106" spans="1:17" ht="12.5">
      <c r="B106" s="195" t="str">
        <f t="shared" si="23"/>
        <v/>
      </c>
      <c r="C106" s="508">
        <f>IF(D93="","-",+C105+1)</f>
        <v>2015</v>
      </c>
      <c r="D106" s="374">
        <f t="shared" si="21"/>
        <v>0</v>
      </c>
      <c r="E106" s="523">
        <f>IF(+J96&lt;F105,J96,D106)</f>
        <v>0</v>
      </c>
      <c r="F106" s="524">
        <f t="shared" si="22"/>
        <v>0</v>
      </c>
      <c r="G106" s="524">
        <f t="shared" si="14"/>
        <v>0</v>
      </c>
      <c r="H106" s="527">
        <f t="shared" si="15"/>
        <v>0</v>
      </c>
      <c r="I106" s="578">
        <f t="shared" si="16"/>
        <v>0</v>
      </c>
      <c r="J106" s="515">
        <f t="shared" si="17"/>
        <v>0</v>
      </c>
      <c r="K106" s="515"/>
      <c r="L106" s="526"/>
      <c r="M106" s="515">
        <f t="shared" si="18"/>
        <v>0</v>
      </c>
      <c r="N106" s="526"/>
      <c r="O106" s="515">
        <f t="shared" si="19"/>
        <v>0</v>
      </c>
      <c r="P106" s="515">
        <f t="shared" si="20"/>
        <v>0</v>
      </c>
      <c r="Q106" s="269"/>
    </row>
    <row r="107" spans="1:17" ht="12.5">
      <c r="B107" s="195" t="str">
        <f t="shared" si="23"/>
        <v/>
      </c>
      <c r="C107" s="508">
        <f>IF(D93="","-",+C106+1)</f>
        <v>2016</v>
      </c>
      <c r="D107" s="374">
        <f t="shared" si="21"/>
        <v>0</v>
      </c>
      <c r="E107" s="523">
        <f>IF(+J96&lt;F106,J96,D107)</f>
        <v>0</v>
      </c>
      <c r="F107" s="524">
        <f t="shared" si="22"/>
        <v>0</v>
      </c>
      <c r="G107" s="524">
        <f t="shared" si="14"/>
        <v>0</v>
      </c>
      <c r="H107" s="527">
        <f t="shared" si="15"/>
        <v>0</v>
      </c>
      <c r="I107" s="578">
        <f t="shared" si="16"/>
        <v>0</v>
      </c>
      <c r="J107" s="515">
        <f t="shared" si="17"/>
        <v>0</v>
      </c>
      <c r="K107" s="515"/>
      <c r="L107" s="526"/>
      <c r="M107" s="515">
        <f t="shared" si="18"/>
        <v>0</v>
      </c>
      <c r="N107" s="526"/>
      <c r="O107" s="515">
        <f t="shared" si="19"/>
        <v>0</v>
      </c>
      <c r="P107" s="515">
        <f t="shared" si="20"/>
        <v>0</v>
      </c>
      <c r="Q107" s="269"/>
    </row>
    <row r="108" spans="1:17" ht="12.5">
      <c r="B108" s="195" t="str">
        <f t="shared" si="23"/>
        <v/>
      </c>
      <c r="C108" s="508">
        <f>IF(D93="","-",+C107+1)</f>
        <v>2017</v>
      </c>
      <c r="D108" s="374">
        <f t="shared" si="21"/>
        <v>0</v>
      </c>
      <c r="E108" s="523">
        <f>IF(+J96&lt;F107,J96,D108)</f>
        <v>0</v>
      </c>
      <c r="F108" s="524">
        <f t="shared" si="22"/>
        <v>0</v>
      </c>
      <c r="G108" s="524">
        <f t="shared" si="14"/>
        <v>0</v>
      </c>
      <c r="H108" s="527">
        <f t="shared" si="15"/>
        <v>0</v>
      </c>
      <c r="I108" s="578">
        <f t="shared" si="16"/>
        <v>0</v>
      </c>
      <c r="J108" s="515">
        <f t="shared" si="17"/>
        <v>0</v>
      </c>
      <c r="K108" s="515"/>
      <c r="L108" s="526"/>
      <c r="M108" s="515">
        <f t="shared" si="18"/>
        <v>0</v>
      </c>
      <c r="N108" s="526"/>
      <c r="O108" s="515">
        <f t="shared" si="19"/>
        <v>0</v>
      </c>
      <c r="P108" s="515">
        <f t="shared" si="20"/>
        <v>0</v>
      </c>
      <c r="Q108" s="269"/>
    </row>
    <row r="109" spans="1:17" ht="12.5">
      <c r="B109" s="195" t="str">
        <f t="shared" si="23"/>
        <v/>
      </c>
      <c r="C109" s="508">
        <f>IF(D93="","-",+C108+1)</f>
        <v>2018</v>
      </c>
      <c r="D109" s="374">
        <f t="shared" si="21"/>
        <v>0</v>
      </c>
      <c r="E109" s="523">
        <f>IF(+J96&lt;F108,J96,D109)</f>
        <v>0</v>
      </c>
      <c r="F109" s="524">
        <f t="shared" si="22"/>
        <v>0</v>
      </c>
      <c r="G109" s="524">
        <f t="shared" si="14"/>
        <v>0</v>
      </c>
      <c r="H109" s="527">
        <f t="shared" si="15"/>
        <v>0</v>
      </c>
      <c r="I109" s="578">
        <f t="shared" si="16"/>
        <v>0</v>
      </c>
      <c r="J109" s="515">
        <f t="shared" si="17"/>
        <v>0</v>
      </c>
      <c r="K109" s="515"/>
      <c r="L109" s="526"/>
      <c r="M109" s="515">
        <f t="shared" si="18"/>
        <v>0</v>
      </c>
      <c r="N109" s="526"/>
      <c r="O109" s="515">
        <f t="shared" si="19"/>
        <v>0</v>
      </c>
      <c r="P109" s="515">
        <f t="shared" si="20"/>
        <v>0</v>
      </c>
      <c r="Q109" s="269"/>
    </row>
    <row r="110" spans="1:17" ht="12.5">
      <c r="B110" s="195" t="str">
        <f t="shared" si="23"/>
        <v/>
      </c>
      <c r="C110" s="508">
        <f>IF(D93="","-",+C109+1)</f>
        <v>2019</v>
      </c>
      <c r="D110" s="374">
        <f>IF(F109+SUM(E$99:E109)=D$92,F109,D$92-SUM(E$99:E109))</f>
        <v>0</v>
      </c>
      <c r="E110" s="523">
        <f>IF(+J96&lt;F109,J96,D110)</f>
        <v>0</v>
      </c>
      <c r="F110" s="524">
        <f t="shared" si="22"/>
        <v>0</v>
      </c>
      <c r="G110" s="524">
        <f t="shared" si="14"/>
        <v>0</v>
      </c>
      <c r="H110" s="527">
        <f t="shared" si="15"/>
        <v>0</v>
      </c>
      <c r="I110" s="578">
        <f t="shared" si="16"/>
        <v>0</v>
      </c>
      <c r="J110" s="515">
        <f t="shared" si="17"/>
        <v>0</v>
      </c>
      <c r="K110" s="515"/>
      <c r="L110" s="526"/>
      <c r="M110" s="515">
        <f t="shared" si="18"/>
        <v>0</v>
      </c>
      <c r="N110" s="526"/>
      <c r="O110" s="515">
        <f t="shared" si="19"/>
        <v>0</v>
      </c>
      <c r="P110" s="515">
        <f t="shared" si="20"/>
        <v>0</v>
      </c>
      <c r="Q110" s="269"/>
    </row>
    <row r="111" spans="1:17" ht="12.5">
      <c r="B111" s="195" t="str">
        <f t="shared" si="23"/>
        <v/>
      </c>
      <c r="C111" s="508">
        <f>IF(D93="","-",+C110+1)</f>
        <v>2020</v>
      </c>
      <c r="D111" s="374">
        <f>IF(F110+SUM(E$99:E110)=D$92,F110,D$92-SUM(E$99:E110))</f>
        <v>0</v>
      </c>
      <c r="E111" s="523">
        <f>IF(+J96&lt;F110,J96,D111)</f>
        <v>0</v>
      </c>
      <c r="F111" s="524">
        <f t="shared" si="22"/>
        <v>0</v>
      </c>
      <c r="G111" s="524">
        <f t="shared" si="14"/>
        <v>0</v>
      </c>
      <c r="H111" s="527">
        <f t="shared" si="15"/>
        <v>0</v>
      </c>
      <c r="I111" s="578">
        <f t="shared" si="16"/>
        <v>0</v>
      </c>
      <c r="J111" s="515">
        <f t="shared" si="17"/>
        <v>0</v>
      </c>
      <c r="K111" s="515"/>
      <c r="L111" s="526"/>
      <c r="M111" s="515">
        <f t="shared" si="18"/>
        <v>0</v>
      </c>
      <c r="N111" s="526"/>
      <c r="O111" s="515">
        <f t="shared" si="19"/>
        <v>0</v>
      </c>
      <c r="P111" s="515">
        <f t="shared" si="20"/>
        <v>0</v>
      </c>
      <c r="Q111" s="269"/>
    </row>
    <row r="112" spans="1:17" ht="12.5">
      <c r="B112" s="195" t="str">
        <f t="shared" si="23"/>
        <v/>
      </c>
      <c r="C112" s="508">
        <f>IF(D93="","-",+C111+1)</f>
        <v>2021</v>
      </c>
      <c r="D112" s="374">
        <f>IF(F111+SUM(E$99:E111)=D$92,F111,D$92-SUM(E$99:E111))</f>
        <v>0</v>
      </c>
      <c r="E112" s="523">
        <f>IF(+J96&lt;F111,J96,D112)</f>
        <v>0</v>
      </c>
      <c r="F112" s="524">
        <f t="shared" si="22"/>
        <v>0</v>
      </c>
      <c r="G112" s="524">
        <f t="shared" si="14"/>
        <v>0</v>
      </c>
      <c r="H112" s="527">
        <f t="shared" si="15"/>
        <v>0</v>
      </c>
      <c r="I112" s="578">
        <f t="shared" si="16"/>
        <v>0</v>
      </c>
      <c r="J112" s="515">
        <f t="shared" si="17"/>
        <v>0</v>
      </c>
      <c r="K112" s="515"/>
      <c r="L112" s="526"/>
      <c r="M112" s="515">
        <f t="shared" si="18"/>
        <v>0</v>
      </c>
      <c r="N112" s="526"/>
      <c r="O112" s="515">
        <f t="shared" si="19"/>
        <v>0</v>
      </c>
      <c r="P112" s="515">
        <f t="shared" si="20"/>
        <v>0</v>
      </c>
      <c r="Q112" s="269"/>
    </row>
    <row r="113" spans="2:17" ht="12.5">
      <c r="B113" s="195" t="str">
        <f t="shared" si="23"/>
        <v/>
      </c>
      <c r="C113" s="508">
        <f>IF(D93="","-",+C112+1)</f>
        <v>2022</v>
      </c>
      <c r="D113" s="374">
        <f>IF(F112+SUM(E$99:E112)=D$92,F112,D$92-SUM(E$99:E112))</f>
        <v>0</v>
      </c>
      <c r="E113" s="523">
        <f>IF(+J96&lt;F112,J96,D113)</f>
        <v>0</v>
      </c>
      <c r="F113" s="524">
        <f t="shared" si="22"/>
        <v>0</v>
      </c>
      <c r="G113" s="524">
        <f t="shared" si="14"/>
        <v>0</v>
      </c>
      <c r="H113" s="527">
        <f t="shared" ref="H113:H154" si="24">+J$94*G113+E113</f>
        <v>0</v>
      </c>
      <c r="I113" s="578">
        <f t="shared" ref="I113:I154" si="25">+J$95*G113+E113</f>
        <v>0</v>
      </c>
      <c r="J113" s="515">
        <f t="shared" si="17"/>
        <v>0</v>
      </c>
      <c r="K113" s="515"/>
      <c r="L113" s="526"/>
      <c r="M113" s="515">
        <f t="shared" si="18"/>
        <v>0</v>
      </c>
      <c r="N113" s="526"/>
      <c r="O113" s="515">
        <f t="shared" si="19"/>
        <v>0</v>
      </c>
      <c r="P113" s="515">
        <f t="shared" si="20"/>
        <v>0</v>
      </c>
      <c r="Q113" s="269"/>
    </row>
    <row r="114" spans="2:17" ht="12.5">
      <c r="B114" s="195" t="str">
        <f t="shared" si="23"/>
        <v/>
      </c>
      <c r="C114" s="508">
        <f>IF(D93="","-",+C113+1)</f>
        <v>2023</v>
      </c>
      <c r="D114" s="374">
        <f>IF(F113+SUM(E$99:E113)=D$92,F113,D$92-SUM(E$99:E113))</f>
        <v>0</v>
      </c>
      <c r="E114" s="523">
        <f>IF(+J96&lt;F113,J96,D114)</f>
        <v>0</v>
      </c>
      <c r="F114" s="524">
        <f t="shared" si="22"/>
        <v>0</v>
      </c>
      <c r="G114" s="524">
        <f t="shared" si="14"/>
        <v>0</v>
      </c>
      <c r="H114" s="527">
        <f t="shared" si="24"/>
        <v>0</v>
      </c>
      <c r="I114" s="578">
        <f t="shared" si="25"/>
        <v>0</v>
      </c>
      <c r="J114" s="515">
        <f t="shared" si="17"/>
        <v>0</v>
      </c>
      <c r="K114" s="515"/>
      <c r="L114" s="526"/>
      <c r="M114" s="515">
        <f t="shared" si="18"/>
        <v>0</v>
      </c>
      <c r="N114" s="526"/>
      <c r="O114" s="515">
        <f t="shared" si="19"/>
        <v>0</v>
      </c>
      <c r="P114" s="515">
        <f t="shared" si="20"/>
        <v>0</v>
      </c>
      <c r="Q114" s="269"/>
    </row>
    <row r="115" spans="2:17" ht="12.5">
      <c r="B115" s="195" t="str">
        <f t="shared" si="23"/>
        <v/>
      </c>
      <c r="C115" s="508">
        <f>IF(D93="","-",+C114+1)</f>
        <v>2024</v>
      </c>
      <c r="D115" s="374">
        <f>IF(F114+SUM(E$99:E114)=D$92,F114,D$92-SUM(E$99:E114))</f>
        <v>0</v>
      </c>
      <c r="E115" s="523">
        <f>IF(+J96&lt;F114,J96,D115)</f>
        <v>0</v>
      </c>
      <c r="F115" s="524">
        <f t="shared" si="22"/>
        <v>0</v>
      </c>
      <c r="G115" s="524">
        <f t="shared" si="14"/>
        <v>0</v>
      </c>
      <c r="H115" s="527">
        <f t="shared" si="24"/>
        <v>0</v>
      </c>
      <c r="I115" s="578">
        <f t="shared" si="25"/>
        <v>0</v>
      </c>
      <c r="J115" s="515">
        <f t="shared" si="17"/>
        <v>0</v>
      </c>
      <c r="K115" s="515"/>
      <c r="L115" s="526"/>
      <c r="M115" s="515">
        <f t="shared" si="18"/>
        <v>0</v>
      </c>
      <c r="N115" s="526"/>
      <c r="O115" s="515">
        <f t="shared" si="19"/>
        <v>0</v>
      </c>
      <c r="P115" s="515">
        <f t="shared" si="20"/>
        <v>0</v>
      </c>
      <c r="Q115" s="269"/>
    </row>
    <row r="116" spans="2:17" ht="12.5">
      <c r="B116" s="195" t="str">
        <f t="shared" si="23"/>
        <v/>
      </c>
      <c r="C116" s="508">
        <f>IF(D93="","-",+C115+1)</f>
        <v>2025</v>
      </c>
      <c r="D116" s="374">
        <f>IF(F115+SUM(E$99:E115)=D$92,F115,D$92-SUM(E$99:E115))</f>
        <v>0</v>
      </c>
      <c r="E116" s="523">
        <f>IF(+J96&lt;F115,J96,D116)</f>
        <v>0</v>
      </c>
      <c r="F116" s="524">
        <f t="shared" si="22"/>
        <v>0</v>
      </c>
      <c r="G116" s="524">
        <f t="shared" si="14"/>
        <v>0</v>
      </c>
      <c r="H116" s="527">
        <f t="shared" si="24"/>
        <v>0</v>
      </c>
      <c r="I116" s="578">
        <f t="shared" si="25"/>
        <v>0</v>
      </c>
      <c r="J116" s="515">
        <f t="shared" si="17"/>
        <v>0</v>
      </c>
      <c r="K116" s="515"/>
      <c r="L116" s="526"/>
      <c r="M116" s="515">
        <f t="shared" si="18"/>
        <v>0</v>
      </c>
      <c r="N116" s="526"/>
      <c r="O116" s="515">
        <f t="shared" si="19"/>
        <v>0</v>
      </c>
      <c r="P116" s="515">
        <f t="shared" si="20"/>
        <v>0</v>
      </c>
      <c r="Q116" s="269"/>
    </row>
    <row r="117" spans="2:17" ht="12.5">
      <c r="B117" s="195" t="str">
        <f t="shared" si="23"/>
        <v/>
      </c>
      <c r="C117" s="508">
        <f>IF(D93="","-",+C116+1)</f>
        <v>2026</v>
      </c>
      <c r="D117" s="374">
        <f>IF(F116+SUM(E$99:E116)=D$92,F116,D$92-SUM(E$99:E116))</f>
        <v>0</v>
      </c>
      <c r="E117" s="523">
        <f>IF(+J96&lt;F116,J96,D117)</f>
        <v>0</v>
      </c>
      <c r="F117" s="524">
        <f t="shared" si="22"/>
        <v>0</v>
      </c>
      <c r="G117" s="524">
        <f t="shared" si="14"/>
        <v>0</v>
      </c>
      <c r="H117" s="527">
        <f t="shared" si="24"/>
        <v>0</v>
      </c>
      <c r="I117" s="578">
        <f t="shared" si="25"/>
        <v>0</v>
      </c>
      <c r="J117" s="515">
        <f t="shared" si="17"/>
        <v>0</v>
      </c>
      <c r="K117" s="515"/>
      <c r="L117" s="526"/>
      <c r="M117" s="515">
        <f t="shared" si="18"/>
        <v>0</v>
      </c>
      <c r="N117" s="526"/>
      <c r="O117" s="515">
        <f t="shared" si="19"/>
        <v>0</v>
      </c>
      <c r="P117" s="515">
        <f t="shared" si="20"/>
        <v>0</v>
      </c>
      <c r="Q117" s="269"/>
    </row>
    <row r="118" spans="2:17" ht="12.5">
      <c r="B118" s="195" t="str">
        <f t="shared" si="23"/>
        <v/>
      </c>
      <c r="C118" s="508">
        <f>IF(D93="","-",+C117+1)</f>
        <v>2027</v>
      </c>
      <c r="D118" s="374">
        <f>IF(F117+SUM(E$99:E117)=D$92,F117,D$92-SUM(E$99:E117))</f>
        <v>0</v>
      </c>
      <c r="E118" s="523">
        <f>IF(+J96&lt;F117,J96,D118)</f>
        <v>0</v>
      </c>
      <c r="F118" s="524">
        <f t="shared" si="22"/>
        <v>0</v>
      </c>
      <c r="G118" s="524">
        <f t="shared" si="14"/>
        <v>0</v>
      </c>
      <c r="H118" s="527">
        <f t="shared" si="24"/>
        <v>0</v>
      </c>
      <c r="I118" s="578">
        <f t="shared" si="25"/>
        <v>0</v>
      </c>
      <c r="J118" s="515">
        <f t="shared" si="17"/>
        <v>0</v>
      </c>
      <c r="K118" s="515"/>
      <c r="L118" s="526"/>
      <c r="M118" s="515">
        <f t="shared" si="18"/>
        <v>0</v>
      </c>
      <c r="N118" s="526"/>
      <c r="O118" s="515">
        <f t="shared" si="19"/>
        <v>0</v>
      </c>
      <c r="P118" s="515">
        <f t="shared" si="20"/>
        <v>0</v>
      </c>
      <c r="Q118" s="269"/>
    </row>
    <row r="119" spans="2:17" ht="12.5">
      <c r="B119" s="195" t="str">
        <f t="shared" si="23"/>
        <v/>
      </c>
      <c r="C119" s="508">
        <f>IF(D93="","-",+C118+1)</f>
        <v>2028</v>
      </c>
      <c r="D119" s="374">
        <f>IF(F118+SUM(E$99:E118)=D$92,F118,D$92-SUM(E$99:E118))</f>
        <v>0</v>
      </c>
      <c r="E119" s="523">
        <f>IF(+J96&lt;F118,J96,D119)</f>
        <v>0</v>
      </c>
      <c r="F119" s="524">
        <f t="shared" si="22"/>
        <v>0</v>
      </c>
      <c r="G119" s="524">
        <f t="shared" si="14"/>
        <v>0</v>
      </c>
      <c r="H119" s="527">
        <f t="shared" si="24"/>
        <v>0</v>
      </c>
      <c r="I119" s="578">
        <f t="shared" si="25"/>
        <v>0</v>
      </c>
      <c r="J119" s="515">
        <f t="shared" si="17"/>
        <v>0</v>
      </c>
      <c r="K119" s="515"/>
      <c r="L119" s="526"/>
      <c r="M119" s="515">
        <f t="shared" si="18"/>
        <v>0</v>
      </c>
      <c r="N119" s="526"/>
      <c r="O119" s="515">
        <f t="shared" si="19"/>
        <v>0</v>
      </c>
      <c r="P119" s="515">
        <f t="shared" si="20"/>
        <v>0</v>
      </c>
      <c r="Q119" s="269"/>
    </row>
    <row r="120" spans="2:17" ht="12.5">
      <c r="B120" s="195" t="str">
        <f t="shared" si="23"/>
        <v/>
      </c>
      <c r="C120" s="508">
        <f>IF(D93="","-",+C119+1)</f>
        <v>2029</v>
      </c>
      <c r="D120" s="374">
        <f>IF(F119+SUM(E$99:E119)=D$92,F119,D$92-SUM(E$99:E119))</f>
        <v>0</v>
      </c>
      <c r="E120" s="523">
        <f>IF(+J96&lt;F119,J96,D120)</f>
        <v>0</v>
      </c>
      <c r="F120" s="524">
        <f t="shared" si="22"/>
        <v>0</v>
      </c>
      <c r="G120" s="524">
        <f t="shared" si="14"/>
        <v>0</v>
      </c>
      <c r="H120" s="527">
        <f t="shared" si="24"/>
        <v>0</v>
      </c>
      <c r="I120" s="578">
        <f t="shared" si="25"/>
        <v>0</v>
      </c>
      <c r="J120" s="515">
        <f t="shared" si="17"/>
        <v>0</v>
      </c>
      <c r="K120" s="515"/>
      <c r="L120" s="526"/>
      <c r="M120" s="515">
        <f t="shared" si="18"/>
        <v>0</v>
      </c>
      <c r="N120" s="526"/>
      <c r="O120" s="515">
        <f t="shared" si="19"/>
        <v>0</v>
      </c>
      <c r="P120" s="515">
        <f t="shared" si="20"/>
        <v>0</v>
      </c>
      <c r="Q120" s="269"/>
    </row>
    <row r="121" spans="2:17" ht="12.5">
      <c r="B121" s="195" t="str">
        <f t="shared" si="23"/>
        <v/>
      </c>
      <c r="C121" s="508">
        <f>IF(D93="","-",+C120+1)</f>
        <v>2030</v>
      </c>
      <c r="D121" s="374">
        <f>IF(F120+SUM(E$99:E120)=D$92,F120,D$92-SUM(E$99:E120))</f>
        <v>0</v>
      </c>
      <c r="E121" s="523">
        <f>IF(+J96&lt;F120,J96,D121)</f>
        <v>0</v>
      </c>
      <c r="F121" s="524">
        <f t="shared" si="22"/>
        <v>0</v>
      </c>
      <c r="G121" s="524">
        <f t="shared" si="14"/>
        <v>0</v>
      </c>
      <c r="H121" s="527">
        <f t="shared" si="24"/>
        <v>0</v>
      </c>
      <c r="I121" s="578">
        <f t="shared" si="25"/>
        <v>0</v>
      </c>
      <c r="J121" s="515">
        <f t="shared" si="17"/>
        <v>0</v>
      </c>
      <c r="K121" s="515"/>
      <c r="L121" s="526"/>
      <c r="M121" s="515">
        <f t="shared" si="18"/>
        <v>0</v>
      </c>
      <c r="N121" s="526"/>
      <c r="O121" s="515">
        <f t="shared" si="19"/>
        <v>0</v>
      </c>
      <c r="P121" s="515">
        <f t="shared" si="20"/>
        <v>0</v>
      </c>
      <c r="Q121" s="269"/>
    </row>
    <row r="122" spans="2:17" ht="12.5">
      <c r="B122" s="195" t="str">
        <f t="shared" si="23"/>
        <v/>
      </c>
      <c r="C122" s="508">
        <f>IF(D93="","-",+C121+1)</f>
        <v>2031</v>
      </c>
      <c r="D122" s="374">
        <f>IF(F121+SUM(E$99:E121)=D$92,F121,D$92-SUM(E$99:E121))</f>
        <v>0</v>
      </c>
      <c r="E122" s="523">
        <f>IF(+J96&lt;F121,J96,D122)</f>
        <v>0</v>
      </c>
      <c r="F122" s="524">
        <f t="shared" si="22"/>
        <v>0</v>
      </c>
      <c r="G122" s="524">
        <f t="shared" si="14"/>
        <v>0</v>
      </c>
      <c r="H122" s="527">
        <f t="shared" si="24"/>
        <v>0</v>
      </c>
      <c r="I122" s="578">
        <f t="shared" si="25"/>
        <v>0</v>
      </c>
      <c r="J122" s="515">
        <f t="shared" si="17"/>
        <v>0</v>
      </c>
      <c r="K122" s="515"/>
      <c r="L122" s="526"/>
      <c r="M122" s="515">
        <f t="shared" si="18"/>
        <v>0</v>
      </c>
      <c r="N122" s="526"/>
      <c r="O122" s="515">
        <f t="shared" si="19"/>
        <v>0</v>
      </c>
      <c r="P122" s="515">
        <f t="shared" si="20"/>
        <v>0</v>
      </c>
      <c r="Q122" s="269"/>
    </row>
    <row r="123" spans="2:17" ht="12.5">
      <c r="B123" s="195" t="str">
        <f t="shared" si="23"/>
        <v/>
      </c>
      <c r="C123" s="508">
        <f>IF(D93="","-",+C122+1)</f>
        <v>2032</v>
      </c>
      <c r="D123" s="374">
        <f>IF(F122+SUM(E$99:E122)=D$92,F122,D$92-SUM(E$99:E122))</f>
        <v>0</v>
      </c>
      <c r="E123" s="523">
        <f>IF(+J96&lt;F122,J96,D123)</f>
        <v>0</v>
      </c>
      <c r="F123" s="524">
        <f t="shared" si="22"/>
        <v>0</v>
      </c>
      <c r="G123" s="524">
        <f t="shared" si="14"/>
        <v>0</v>
      </c>
      <c r="H123" s="527">
        <f t="shared" si="24"/>
        <v>0</v>
      </c>
      <c r="I123" s="578">
        <f t="shared" si="25"/>
        <v>0</v>
      </c>
      <c r="J123" s="515">
        <f t="shared" si="17"/>
        <v>0</v>
      </c>
      <c r="K123" s="515"/>
      <c r="L123" s="526"/>
      <c r="M123" s="515">
        <f t="shared" si="18"/>
        <v>0</v>
      </c>
      <c r="N123" s="526"/>
      <c r="O123" s="515">
        <f t="shared" si="19"/>
        <v>0</v>
      </c>
      <c r="P123" s="515">
        <f t="shared" si="20"/>
        <v>0</v>
      </c>
      <c r="Q123" s="269"/>
    </row>
    <row r="124" spans="2:17" ht="12.5">
      <c r="B124" s="195" t="str">
        <f t="shared" si="23"/>
        <v/>
      </c>
      <c r="C124" s="508">
        <f>IF(D93="","-",+C123+1)</f>
        <v>2033</v>
      </c>
      <c r="D124" s="374">
        <f>IF(F123+SUM(E$99:E123)=D$92,F123,D$92-SUM(E$99:E123))</f>
        <v>0</v>
      </c>
      <c r="E124" s="523">
        <f>IF(+J96&lt;F123,J96,D124)</f>
        <v>0</v>
      </c>
      <c r="F124" s="524">
        <f t="shared" si="22"/>
        <v>0</v>
      </c>
      <c r="G124" s="524">
        <f t="shared" si="14"/>
        <v>0</v>
      </c>
      <c r="H124" s="527">
        <f t="shared" si="24"/>
        <v>0</v>
      </c>
      <c r="I124" s="578">
        <f t="shared" si="25"/>
        <v>0</v>
      </c>
      <c r="J124" s="515">
        <f t="shared" si="17"/>
        <v>0</v>
      </c>
      <c r="K124" s="515"/>
      <c r="L124" s="526"/>
      <c r="M124" s="515">
        <f t="shared" si="18"/>
        <v>0</v>
      </c>
      <c r="N124" s="526"/>
      <c r="O124" s="515">
        <f t="shared" si="19"/>
        <v>0</v>
      </c>
      <c r="P124" s="515">
        <f t="shared" si="20"/>
        <v>0</v>
      </c>
      <c r="Q124" s="269"/>
    </row>
    <row r="125" spans="2:17" ht="12.5">
      <c r="B125" s="195" t="str">
        <f t="shared" si="23"/>
        <v/>
      </c>
      <c r="C125" s="508">
        <f>IF(D93="","-",+C124+1)</f>
        <v>2034</v>
      </c>
      <c r="D125" s="374">
        <f>IF(F124+SUM(E$99:E124)=D$92,F124,D$92-SUM(E$99:E124))</f>
        <v>0</v>
      </c>
      <c r="E125" s="523">
        <f>IF(+J96&lt;F124,J96,D125)</f>
        <v>0</v>
      </c>
      <c r="F125" s="524">
        <f t="shared" si="22"/>
        <v>0</v>
      </c>
      <c r="G125" s="524">
        <f t="shared" si="14"/>
        <v>0</v>
      </c>
      <c r="H125" s="527">
        <f t="shared" si="24"/>
        <v>0</v>
      </c>
      <c r="I125" s="578">
        <f t="shared" si="25"/>
        <v>0</v>
      </c>
      <c r="J125" s="515">
        <f t="shared" si="17"/>
        <v>0</v>
      </c>
      <c r="K125" s="515"/>
      <c r="L125" s="526"/>
      <c r="M125" s="515">
        <f t="shared" si="18"/>
        <v>0</v>
      </c>
      <c r="N125" s="526"/>
      <c r="O125" s="515">
        <f t="shared" si="19"/>
        <v>0</v>
      </c>
      <c r="P125" s="515">
        <f t="shared" si="20"/>
        <v>0</v>
      </c>
      <c r="Q125" s="269"/>
    </row>
    <row r="126" spans="2:17" ht="12.5">
      <c r="B126" s="195" t="str">
        <f t="shared" si="23"/>
        <v/>
      </c>
      <c r="C126" s="508">
        <f>IF(D93="","-",+C125+1)</f>
        <v>2035</v>
      </c>
      <c r="D126" s="374">
        <f>IF(F125+SUM(E$99:E125)=D$92,F125,D$92-SUM(E$99:E125))</f>
        <v>0</v>
      </c>
      <c r="E126" s="523">
        <f>IF(+J96&lt;F125,J96,D126)</f>
        <v>0</v>
      </c>
      <c r="F126" s="524">
        <f t="shared" si="22"/>
        <v>0</v>
      </c>
      <c r="G126" s="524">
        <f t="shared" si="14"/>
        <v>0</v>
      </c>
      <c r="H126" s="527">
        <f t="shared" si="24"/>
        <v>0</v>
      </c>
      <c r="I126" s="578">
        <f t="shared" si="25"/>
        <v>0</v>
      </c>
      <c r="J126" s="515">
        <f t="shared" si="17"/>
        <v>0</v>
      </c>
      <c r="K126" s="515"/>
      <c r="L126" s="526"/>
      <c r="M126" s="515">
        <f t="shared" si="18"/>
        <v>0</v>
      </c>
      <c r="N126" s="526"/>
      <c r="O126" s="515">
        <f t="shared" si="19"/>
        <v>0</v>
      </c>
      <c r="P126" s="515">
        <f t="shared" si="20"/>
        <v>0</v>
      </c>
      <c r="Q126" s="269"/>
    </row>
    <row r="127" spans="2:17" ht="12.5">
      <c r="B127" s="195" t="str">
        <f t="shared" si="23"/>
        <v/>
      </c>
      <c r="C127" s="508">
        <f>IF(D93="","-",+C126+1)</f>
        <v>2036</v>
      </c>
      <c r="D127" s="374">
        <f>IF(F126+SUM(E$99:E126)=D$92,F126,D$92-SUM(E$99:E126))</f>
        <v>0</v>
      </c>
      <c r="E127" s="523">
        <f>IF(+J96&lt;F126,J96,D127)</f>
        <v>0</v>
      </c>
      <c r="F127" s="524">
        <f t="shared" si="22"/>
        <v>0</v>
      </c>
      <c r="G127" s="524">
        <f t="shared" si="14"/>
        <v>0</v>
      </c>
      <c r="H127" s="527">
        <f t="shared" si="24"/>
        <v>0</v>
      </c>
      <c r="I127" s="578">
        <f t="shared" si="25"/>
        <v>0</v>
      </c>
      <c r="J127" s="515">
        <f t="shared" si="17"/>
        <v>0</v>
      </c>
      <c r="K127" s="515"/>
      <c r="L127" s="526"/>
      <c r="M127" s="515">
        <f t="shared" si="18"/>
        <v>0</v>
      </c>
      <c r="N127" s="526"/>
      <c r="O127" s="515">
        <f t="shared" si="19"/>
        <v>0</v>
      </c>
      <c r="P127" s="515">
        <f t="shared" si="20"/>
        <v>0</v>
      </c>
      <c r="Q127" s="269"/>
    </row>
    <row r="128" spans="2:17" ht="12.5">
      <c r="B128" s="195" t="str">
        <f t="shared" si="23"/>
        <v/>
      </c>
      <c r="C128" s="508">
        <f>IF(D93="","-",+C127+1)</f>
        <v>2037</v>
      </c>
      <c r="D128" s="374">
        <f>IF(F127+SUM(E$99:E127)=D$92,F127,D$92-SUM(E$99:E127))</f>
        <v>0</v>
      </c>
      <c r="E128" s="523">
        <f>IF(+J96&lt;F127,J96,D128)</f>
        <v>0</v>
      </c>
      <c r="F128" s="524">
        <f t="shared" si="22"/>
        <v>0</v>
      </c>
      <c r="G128" s="524">
        <f t="shared" si="14"/>
        <v>0</v>
      </c>
      <c r="H128" s="527">
        <f t="shared" si="24"/>
        <v>0</v>
      </c>
      <c r="I128" s="578">
        <f t="shared" si="25"/>
        <v>0</v>
      </c>
      <c r="J128" s="515">
        <f t="shared" si="17"/>
        <v>0</v>
      </c>
      <c r="K128" s="515"/>
      <c r="L128" s="526"/>
      <c r="M128" s="515">
        <f t="shared" si="18"/>
        <v>0</v>
      </c>
      <c r="N128" s="526"/>
      <c r="O128" s="515">
        <f t="shared" si="19"/>
        <v>0</v>
      </c>
      <c r="P128" s="515">
        <f t="shared" si="20"/>
        <v>0</v>
      </c>
      <c r="Q128" s="269"/>
    </row>
    <row r="129" spans="2:17" ht="12.5">
      <c r="B129" s="195" t="str">
        <f t="shared" si="23"/>
        <v/>
      </c>
      <c r="C129" s="508">
        <f>IF(D93="","-",+C128+1)</f>
        <v>2038</v>
      </c>
      <c r="D129" s="374">
        <f>IF(F128+SUM(E$99:E128)=D$92,F128,D$92-SUM(E$99:E128))</f>
        <v>0</v>
      </c>
      <c r="E129" s="523">
        <f>IF(+J96&lt;F128,J96,D129)</f>
        <v>0</v>
      </c>
      <c r="F129" s="524">
        <f t="shared" si="22"/>
        <v>0</v>
      </c>
      <c r="G129" s="524">
        <f t="shared" si="14"/>
        <v>0</v>
      </c>
      <c r="H129" s="527">
        <f t="shared" si="24"/>
        <v>0</v>
      </c>
      <c r="I129" s="578">
        <f t="shared" si="25"/>
        <v>0</v>
      </c>
      <c r="J129" s="515">
        <f t="shared" si="17"/>
        <v>0</v>
      </c>
      <c r="K129" s="515"/>
      <c r="L129" s="526"/>
      <c r="M129" s="515">
        <f t="shared" si="18"/>
        <v>0</v>
      </c>
      <c r="N129" s="526"/>
      <c r="O129" s="515">
        <f t="shared" si="19"/>
        <v>0</v>
      </c>
      <c r="P129" s="515">
        <f t="shared" si="20"/>
        <v>0</v>
      </c>
      <c r="Q129" s="269"/>
    </row>
    <row r="130" spans="2:17" ht="12.5">
      <c r="B130" s="195" t="str">
        <f t="shared" si="23"/>
        <v/>
      </c>
      <c r="C130" s="508">
        <f>IF(D93="","-",+C129+1)</f>
        <v>2039</v>
      </c>
      <c r="D130" s="374">
        <f>IF(F129+SUM(E$99:E129)=D$92,F129,D$92-SUM(E$99:E129))</f>
        <v>0</v>
      </c>
      <c r="E130" s="523">
        <f>IF(+J96&lt;F129,J96,D130)</f>
        <v>0</v>
      </c>
      <c r="F130" s="524">
        <f t="shared" si="22"/>
        <v>0</v>
      </c>
      <c r="G130" s="524">
        <f t="shared" si="14"/>
        <v>0</v>
      </c>
      <c r="H130" s="527">
        <f t="shared" si="24"/>
        <v>0</v>
      </c>
      <c r="I130" s="578">
        <f t="shared" si="25"/>
        <v>0</v>
      </c>
      <c r="J130" s="515">
        <f t="shared" si="17"/>
        <v>0</v>
      </c>
      <c r="K130" s="515"/>
      <c r="L130" s="526"/>
      <c r="M130" s="515">
        <f t="shared" si="18"/>
        <v>0</v>
      </c>
      <c r="N130" s="526"/>
      <c r="O130" s="515">
        <f t="shared" si="19"/>
        <v>0</v>
      </c>
      <c r="P130" s="515">
        <f t="shared" si="20"/>
        <v>0</v>
      </c>
      <c r="Q130" s="269"/>
    </row>
    <row r="131" spans="2:17" ht="12.5">
      <c r="B131" s="195" t="str">
        <f t="shared" si="23"/>
        <v/>
      </c>
      <c r="C131" s="508">
        <f>IF(D93="","-",+C130+1)</f>
        <v>2040</v>
      </c>
      <c r="D131" s="374">
        <f>IF(F130+SUM(E$99:E130)=D$92,F130,D$92-SUM(E$99:E130))</f>
        <v>0</v>
      </c>
      <c r="E131" s="523">
        <f>IF(+J96&lt;F130,J96,D131)</f>
        <v>0</v>
      </c>
      <c r="F131" s="524">
        <f t="shared" ref="F131:F154" si="26">+D131-E131</f>
        <v>0</v>
      </c>
      <c r="G131" s="524">
        <f t="shared" ref="G131:G154" si="27">+(F131+D131)/2</f>
        <v>0</v>
      </c>
      <c r="H131" s="527">
        <f t="shared" si="24"/>
        <v>0</v>
      </c>
      <c r="I131" s="578">
        <f t="shared" si="25"/>
        <v>0</v>
      </c>
      <c r="J131" s="515">
        <f t="shared" ref="J131:J154" si="28">+I131-H131</f>
        <v>0</v>
      </c>
      <c r="K131" s="515"/>
      <c r="L131" s="526"/>
      <c r="M131" s="515">
        <f t="shared" ref="M131:M154" si="29">IF(L131&lt;&gt;0,+H131-L131,0)</f>
        <v>0</v>
      </c>
      <c r="N131" s="526"/>
      <c r="O131" s="515">
        <f t="shared" ref="O131:O154" si="30">IF(N131&lt;&gt;0,+I131-N131,0)</f>
        <v>0</v>
      </c>
      <c r="P131" s="515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8">
        <f>IF(D93="","-",+C131+1)</f>
        <v>2041</v>
      </c>
      <c r="D132" s="374">
        <f>IF(F131+SUM(E$99:E131)=D$92,F131,D$92-SUM(E$99:E131))</f>
        <v>0</v>
      </c>
      <c r="E132" s="523">
        <f>IF(+J96&lt;F131,J96,D132)</f>
        <v>0</v>
      </c>
      <c r="F132" s="524">
        <f t="shared" si="26"/>
        <v>0</v>
      </c>
      <c r="G132" s="524">
        <f t="shared" si="27"/>
        <v>0</v>
      </c>
      <c r="H132" s="527">
        <f t="shared" si="24"/>
        <v>0</v>
      </c>
      <c r="I132" s="578">
        <f t="shared" si="25"/>
        <v>0</v>
      </c>
      <c r="J132" s="515">
        <f t="shared" si="28"/>
        <v>0</v>
      </c>
      <c r="K132" s="515"/>
      <c r="L132" s="526"/>
      <c r="M132" s="515">
        <f t="shared" si="29"/>
        <v>0</v>
      </c>
      <c r="N132" s="526"/>
      <c r="O132" s="515">
        <f t="shared" si="30"/>
        <v>0</v>
      </c>
      <c r="P132" s="515">
        <f t="shared" si="31"/>
        <v>0</v>
      </c>
      <c r="Q132" s="269"/>
    </row>
    <row r="133" spans="2:17" ht="12.5">
      <c r="B133" s="195" t="str">
        <f t="shared" si="23"/>
        <v/>
      </c>
      <c r="C133" s="508">
        <f>IF(D93="","-",+C132+1)</f>
        <v>2042</v>
      </c>
      <c r="D133" s="374">
        <f>IF(F132+SUM(E$99:E132)=D$92,F132,D$92-SUM(E$99:E132))</f>
        <v>0</v>
      </c>
      <c r="E133" s="523">
        <f>IF(+J96&lt;F132,J96,D133)</f>
        <v>0</v>
      </c>
      <c r="F133" s="524">
        <f t="shared" si="26"/>
        <v>0</v>
      </c>
      <c r="G133" s="524">
        <f t="shared" si="27"/>
        <v>0</v>
      </c>
      <c r="H133" s="527">
        <f t="shared" si="24"/>
        <v>0</v>
      </c>
      <c r="I133" s="578">
        <f t="shared" si="25"/>
        <v>0</v>
      </c>
      <c r="J133" s="515">
        <f t="shared" si="28"/>
        <v>0</v>
      </c>
      <c r="K133" s="515"/>
      <c r="L133" s="526"/>
      <c r="M133" s="515">
        <f t="shared" si="29"/>
        <v>0</v>
      </c>
      <c r="N133" s="526"/>
      <c r="O133" s="515">
        <f t="shared" si="30"/>
        <v>0</v>
      </c>
      <c r="P133" s="515">
        <f t="shared" si="31"/>
        <v>0</v>
      </c>
      <c r="Q133" s="269"/>
    </row>
    <row r="134" spans="2:17" ht="12.5">
      <c r="B134" s="195" t="str">
        <f t="shared" si="23"/>
        <v/>
      </c>
      <c r="C134" s="508">
        <f>IF(D93="","-",+C133+1)</f>
        <v>2043</v>
      </c>
      <c r="D134" s="374">
        <f>IF(F133+SUM(E$99:E133)=D$92,F133,D$92-SUM(E$99:E133))</f>
        <v>0</v>
      </c>
      <c r="E134" s="523">
        <f>IF(+J96&lt;F133,J96,D134)</f>
        <v>0</v>
      </c>
      <c r="F134" s="524">
        <f t="shared" si="26"/>
        <v>0</v>
      </c>
      <c r="G134" s="524">
        <f t="shared" si="27"/>
        <v>0</v>
      </c>
      <c r="H134" s="527">
        <f t="shared" si="24"/>
        <v>0</v>
      </c>
      <c r="I134" s="578">
        <f t="shared" si="25"/>
        <v>0</v>
      </c>
      <c r="J134" s="515">
        <f t="shared" si="28"/>
        <v>0</v>
      </c>
      <c r="K134" s="515"/>
      <c r="L134" s="526"/>
      <c r="M134" s="515">
        <f t="shared" si="29"/>
        <v>0</v>
      </c>
      <c r="N134" s="526"/>
      <c r="O134" s="515">
        <f t="shared" si="30"/>
        <v>0</v>
      </c>
      <c r="P134" s="515">
        <f t="shared" si="31"/>
        <v>0</v>
      </c>
      <c r="Q134" s="269"/>
    </row>
    <row r="135" spans="2:17" ht="12.5">
      <c r="B135" s="195" t="str">
        <f t="shared" si="23"/>
        <v/>
      </c>
      <c r="C135" s="508">
        <f>IF(D93="","-",+C134+1)</f>
        <v>2044</v>
      </c>
      <c r="D135" s="374">
        <f>IF(F134+SUM(E$99:E134)=D$92,F134,D$92-SUM(E$99:E134))</f>
        <v>0</v>
      </c>
      <c r="E135" s="523">
        <f>IF(+J96&lt;F134,J96,D135)</f>
        <v>0</v>
      </c>
      <c r="F135" s="524">
        <f t="shared" si="26"/>
        <v>0</v>
      </c>
      <c r="G135" s="524">
        <f t="shared" si="27"/>
        <v>0</v>
      </c>
      <c r="H135" s="527">
        <f t="shared" si="24"/>
        <v>0</v>
      </c>
      <c r="I135" s="578">
        <f t="shared" si="25"/>
        <v>0</v>
      </c>
      <c r="J135" s="515">
        <f t="shared" si="28"/>
        <v>0</v>
      </c>
      <c r="K135" s="515"/>
      <c r="L135" s="526"/>
      <c r="M135" s="515">
        <f t="shared" si="29"/>
        <v>0</v>
      </c>
      <c r="N135" s="526"/>
      <c r="O135" s="515">
        <f t="shared" si="30"/>
        <v>0</v>
      </c>
      <c r="P135" s="515">
        <f t="shared" si="31"/>
        <v>0</v>
      </c>
      <c r="Q135" s="269"/>
    </row>
    <row r="136" spans="2:17" ht="12.5">
      <c r="B136" s="195" t="str">
        <f t="shared" si="23"/>
        <v/>
      </c>
      <c r="C136" s="508">
        <f>IF(D93="","-",+C135+1)</f>
        <v>2045</v>
      </c>
      <c r="D136" s="374">
        <f>IF(F135+SUM(E$99:E135)=D$92,F135,D$92-SUM(E$99:E135))</f>
        <v>0</v>
      </c>
      <c r="E136" s="523">
        <f>IF(+J96&lt;F135,J96,D136)</f>
        <v>0</v>
      </c>
      <c r="F136" s="524">
        <f t="shared" si="26"/>
        <v>0</v>
      </c>
      <c r="G136" s="524">
        <f t="shared" si="27"/>
        <v>0</v>
      </c>
      <c r="H136" s="527">
        <f t="shared" si="24"/>
        <v>0</v>
      </c>
      <c r="I136" s="578">
        <f t="shared" si="25"/>
        <v>0</v>
      </c>
      <c r="J136" s="515">
        <f t="shared" si="28"/>
        <v>0</v>
      </c>
      <c r="K136" s="515"/>
      <c r="L136" s="526"/>
      <c r="M136" s="515">
        <f t="shared" si="29"/>
        <v>0</v>
      </c>
      <c r="N136" s="526"/>
      <c r="O136" s="515">
        <f t="shared" si="30"/>
        <v>0</v>
      </c>
      <c r="P136" s="515">
        <f t="shared" si="31"/>
        <v>0</v>
      </c>
      <c r="Q136" s="269"/>
    </row>
    <row r="137" spans="2:17" ht="12.5">
      <c r="B137" s="195" t="str">
        <f t="shared" si="23"/>
        <v/>
      </c>
      <c r="C137" s="508">
        <f>IF(D93="","-",+C136+1)</f>
        <v>2046</v>
      </c>
      <c r="D137" s="374">
        <f>IF(F136+SUM(E$99:E136)=D$92,F136,D$92-SUM(E$99:E136))</f>
        <v>0</v>
      </c>
      <c r="E137" s="523">
        <f>IF(+J96&lt;F136,J96,D137)</f>
        <v>0</v>
      </c>
      <c r="F137" s="524">
        <f t="shared" si="26"/>
        <v>0</v>
      </c>
      <c r="G137" s="524">
        <f t="shared" si="27"/>
        <v>0</v>
      </c>
      <c r="H137" s="527">
        <f t="shared" si="24"/>
        <v>0</v>
      </c>
      <c r="I137" s="578">
        <f t="shared" si="25"/>
        <v>0</v>
      </c>
      <c r="J137" s="515">
        <f t="shared" si="28"/>
        <v>0</v>
      </c>
      <c r="K137" s="515"/>
      <c r="L137" s="526"/>
      <c r="M137" s="515">
        <f t="shared" si="29"/>
        <v>0</v>
      </c>
      <c r="N137" s="526"/>
      <c r="O137" s="515">
        <f t="shared" si="30"/>
        <v>0</v>
      </c>
      <c r="P137" s="515">
        <f t="shared" si="31"/>
        <v>0</v>
      </c>
      <c r="Q137" s="269"/>
    </row>
    <row r="138" spans="2:17" ht="12.5">
      <c r="B138" s="195" t="str">
        <f t="shared" si="23"/>
        <v/>
      </c>
      <c r="C138" s="508">
        <f>IF(D93="","-",+C137+1)</f>
        <v>2047</v>
      </c>
      <c r="D138" s="374">
        <f>IF(F137+SUM(E$99:E137)=D$92,F137,D$92-SUM(E$99:E137))</f>
        <v>0</v>
      </c>
      <c r="E138" s="523">
        <f>IF(+J96&lt;F137,J96,D138)</f>
        <v>0</v>
      </c>
      <c r="F138" s="524">
        <f t="shared" si="26"/>
        <v>0</v>
      </c>
      <c r="G138" s="524">
        <f t="shared" si="27"/>
        <v>0</v>
      </c>
      <c r="H138" s="527">
        <f t="shared" si="24"/>
        <v>0</v>
      </c>
      <c r="I138" s="578">
        <f t="shared" si="25"/>
        <v>0</v>
      </c>
      <c r="J138" s="515">
        <f t="shared" si="28"/>
        <v>0</v>
      </c>
      <c r="K138" s="515"/>
      <c r="L138" s="526"/>
      <c r="M138" s="515">
        <f t="shared" si="29"/>
        <v>0</v>
      </c>
      <c r="N138" s="526"/>
      <c r="O138" s="515">
        <f t="shared" si="30"/>
        <v>0</v>
      </c>
      <c r="P138" s="515">
        <f t="shared" si="31"/>
        <v>0</v>
      </c>
      <c r="Q138" s="269"/>
    </row>
    <row r="139" spans="2:17" ht="12.5">
      <c r="B139" s="195" t="str">
        <f t="shared" si="23"/>
        <v/>
      </c>
      <c r="C139" s="508">
        <f>IF(D93="","-",+C138+1)</f>
        <v>2048</v>
      </c>
      <c r="D139" s="374">
        <f>IF(F138+SUM(E$99:E138)=D$92,F138,D$92-SUM(E$99:E138))</f>
        <v>0</v>
      </c>
      <c r="E139" s="523">
        <f>IF(+J96&lt;F138,J96,D139)</f>
        <v>0</v>
      </c>
      <c r="F139" s="524">
        <f t="shared" si="26"/>
        <v>0</v>
      </c>
      <c r="G139" s="524">
        <f t="shared" si="27"/>
        <v>0</v>
      </c>
      <c r="H139" s="527">
        <f t="shared" si="24"/>
        <v>0</v>
      </c>
      <c r="I139" s="578">
        <f t="shared" si="25"/>
        <v>0</v>
      </c>
      <c r="J139" s="515">
        <f t="shared" si="28"/>
        <v>0</v>
      </c>
      <c r="K139" s="515"/>
      <c r="L139" s="526"/>
      <c r="M139" s="515">
        <f t="shared" si="29"/>
        <v>0</v>
      </c>
      <c r="N139" s="526"/>
      <c r="O139" s="515">
        <f t="shared" si="30"/>
        <v>0</v>
      </c>
      <c r="P139" s="515">
        <f t="shared" si="31"/>
        <v>0</v>
      </c>
      <c r="Q139" s="269"/>
    </row>
    <row r="140" spans="2:17" ht="12.5">
      <c r="B140" s="195" t="str">
        <f t="shared" si="23"/>
        <v/>
      </c>
      <c r="C140" s="508">
        <f>IF(D93="","-",+C139+1)</f>
        <v>2049</v>
      </c>
      <c r="D140" s="374">
        <f>IF(F139+SUM(E$99:E139)=D$92,F139,D$92-SUM(E$99:E139))</f>
        <v>0</v>
      </c>
      <c r="E140" s="523">
        <f>IF(+J96&lt;F139,J96,D140)</f>
        <v>0</v>
      </c>
      <c r="F140" s="524">
        <f t="shared" si="26"/>
        <v>0</v>
      </c>
      <c r="G140" s="524">
        <f t="shared" si="27"/>
        <v>0</v>
      </c>
      <c r="H140" s="527">
        <f t="shared" si="24"/>
        <v>0</v>
      </c>
      <c r="I140" s="578">
        <f t="shared" si="25"/>
        <v>0</v>
      </c>
      <c r="J140" s="515">
        <f t="shared" si="28"/>
        <v>0</v>
      </c>
      <c r="K140" s="515"/>
      <c r="L140" s="526"/>
      <c r="M140" s="515">
        <f t="shared" si="29"/>
        <v>0</v>
      </c>
      <c r="N140" s="526"/>
      <c r="O140" s="515">
        <f t="shared" si="30"/>
        <v>0</v>
      </c>
      <c r="P140" s="515">
        <f t="shared" si="31"/>
        <v>0</v>
      </c>
      <c r="Q140" s="269"/>
    </row>
    <row r="141" spans="2:17" ht="12.5">
      <c r="B141" s="195" t="str">
        <f t="shared" si="23"/>
        <v/>
      </c>
      <c r="C141" s="508">
        <f>IF(D93="","-",+C140+1)</f>
        <v>2050</v>
      </c>
      <c r="D141" s="374">
        <f>IF(F140+SUM(E$99:E140)=D$92,F140,D$92-SUM(E$99:E140))</f>
        <v>0</v>
      </c>
      <c r="E141" s="523">
        <f>IF(+J96&lt;F140,J96,D141)</f>
        <v>0</v>
      </c>
      <c r="F141" s="524">
        <f t="shared" si="26"/>
        <v>0</v>
      </c>
      <c r="G141" s="524">
        <f t="shared" si="27"/>
        <v>0</v>
      </c>
      <c r="H141" s="527">
        <f t="shared" si="24"/>
        <v>0</v>
      </c>
      <c r="I141" s="578">
        <f t="shared" si="25"/>
        <v>0</v>
      </c>
      <c r="J141" s="515">
        <f t="shared" si="28"/>
        <v>0</v>
      </c>
      <c r="K141" s="515"/>
      <c r="L141" s="526"/>
      <c r="M141" s="515">
        <f t="shared" si="29"/>
        <v>0</v>
      </c>
      <c r="N141" s="526"/>
      <c r="O141" s="515">
        <f t="shared" si="30"/>
        <v>0</v>
      </c>
      <c r="P141" s="515">
        <f t="shared" si="31"/>
        <v>0</v>
      </c>
      <c r="Q141" s="269"/>
    </row>
    <row r="142" spans="2:17" ht="12.5">
      <c r="B142" s="195" t="str">
        <f t="shared" si="23"/>
        <v/>
      </c>
      <c r="C142" s="508">
        <f>IF(D93="","-",+C141+1)</f>
        <v>2051</v>
      </c>
      <c r="D142" s="374">
        <f>IF(F141+SUM(E$99:E141)=D$92,F141,D$92-SUM(E$99:E141))</f>
        <v>0</v>
      </c>
      <c r="E142" s="523">
        <f>IF(+J96&lt;F141,J96,D142)</f>
        <v>0</v>
      </c>
      <c r="F142" s="524">
        <f t="shared" si="26"/>
        <v>0</v>
      </c>
      <c r="G142" s="524">
        <f t="shared" si="27"/>
        <v>0</v>
      </c>
      <c r="H142" s="527">
        <f t="shared" si="24"/>
        <v>0</v>
      </c>
      <c r="I142" s="578">
        <f t="shared" si="25"/>
        <v>0</v>
      </c>
      <c r="J142" s="515">
        <f t="shared" si="28"/>
        <v>0</v>
      </c>
      <c r="K142" s="515"/>
      <c r="L142" s="526"/>
      <c r="M142" s="515">
        <f t="shared" si="29"/>
        <v>0</v>
      </c>
      <c r="N142" s="526"/>
      <c r="O142" s="515">
        <f t="shared" si="30"/>
        <v>0</v>
      </c>
      <c r="P142" s="515">
        <f t="shared" si="31"/>
        <v>0</v>
      </c>
      <c r="Q142" s="269"/>
    </row>
    <row r="143" spans="2:17" ht="12.5">
      <c r="B143" s="195" t="str">
        <f t="shared" si="23"/>
        <v/>
      </c>
      <c r="C143" s="508">
        <f>IF(D93="","-",+C142+1)</f>
        <v>2052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6"/>
        <v>0</v>
      </c>
      <c r="G143" s="524">
        <f t="shared" si="27"/>
        <v>0</v>
      </c>
      <c r="H143" s="527">
        <f t="shared" si="24"/>
        <v>0</v>
      </c>
      <c r="I143" s="578">
        <f t="shared" si="25"/>
        <v>0</v>
      </c>
      <c r="J143" s="515">
        <f t="shared" si="28"/>
        <v>0</v>
      </c>
      <c r="K143" s="515"/>
      <c r="L143" s="526"/>
      <c r="M143" s="515">
        <f t="shared" si="29"/>
        <v>0</v>
      </c>
      <c r="N143" s="526"/>
      <c r="O143" s="515">
        <f t="shared" si="30"/>
        <v>0</v>
      </c>
      <c r="P143" s="515">
        <f t="shared" si="31"/>
        <v>0</v>
      </c>
      <c r="Q143" s="269"/>
    </row>
    <row r="144" spans="2:17" ht="12.5">
      <c r="B144" s="195" t="str">
        <f t="shared" si="23"/>
        <v/>
      </c>
      <c r="C144" s="508">
        <f>IF(D93="","-",+C143+1)</f>
        <v>2053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6"/>
        <v>0</v>
      </c>
      <c r="G144" s="524">
        <f t="shared" si="27"/>
        <v>0</v>
      </c>
      <c r="H144" s="527">
        <f t="shared" si="24"/>
        <v>0</v>
      </c>
      <c r="I144" s="578">
        <f t="shared" si="25"/>
        <v>0</v>
      </c>
      <c r="J144" s="515">
        <f t="shared" si="28"/>
        <v>0</v>
      </c>
      <c r="K144" s="515"/>
      <c r="L144" s="526"/>
      <c r="M144" s="515">
        <f t="shared" si="29"/>
        <v>0</v>
      </c>
      <c r="N144" s="526"/>
      <c r="O144" s="515">
        <f t="shared" si="30"/>
        <v>0</v>
      </c>
      <c r="P144" s="515">
        <f t="shared" si="31"/>
        <v>0</v>
      </c>
      <c r="Q144" s="269"/>
    </row>
    <row r="145" spans="2:17" ht="12.5">
      <c r="B145" s="195" t="str">
        <f t="shared" si="23"/>
        <v/>
      </c>
      <c r="C145" s="508">
        <f>IF(D93="","-",+C144+1)</f>
        <v>2054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6"/>
        <v>0</v>
      </c>
      <c r="G145" s="524">
        <f t="shared" si="27"/>
        <v>0</v>
      </c>
      <c r="H145" s="527">
        <f t="shared" si="24"/>
        <v>0</v>
      </c>
      <c r="I145" s="578">
        <f t="shared" si="25"/>
        <v>0</v>
      </c>
      <c r="J145" s="515">
        <f t="shared" si="28"/>
        <v>0</v>
      </c>
      <c r="K145" s="515"/>
      <c r="L145" s="526"/>
      <c r="M145" s="515">
        <f t="shared" si="29"/>
        <v>0</v>
      </c>
      <c r="N145" s="526"/>
      <c r="O145" s="515">
        <f t="shared" si="30"/>
        <v>0</v>
      </c>
      <c r="P145" s="515">
        <f t="shared" si="31"/>
        <v>0</v>
      </c>
      <c r="Q145" s="269"/>
    </row>
    <row r="146" spans="2:17" ht="12.5">
      <c r="B146" s="195" t="str">
        <f t="shared" si="23"/>
        <v/>
      </c>
      <c r="C146" s="508">
        <f>IF(D93="","-",+C145+1)</f>
        <v>2055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6"/>
        <v>0</v>
      </c>
      <c r="G146" s="524">
        <f t="shared" si="27"/>
        <v>0</v>
      </c>
      <c r="H146" s="527">
        <f t="shared" si="24"/>
        <v>0</v>
      </c>
      <c r="I146" s="578">
        <f t="shared" si="25"/>
        <v>0</v>
      </c>
      <c r="J146" s="515">
        <f t="shared" si="28"/>
        <v>0</v>
      </c>
      <c r="K146" s="515"/>
      <c r="L146" s="526"/>
      <c r="M146" s="515">
        <f t="shared" si="29"/>
        <v>0</v>
      </c>
      <c r="N146" s="526"/>
      <c r="O146" s="515">
        <f t="shared" si="30"/>
        <v>0</v>
      </c>
      <c r="P146" s="515">
        <f t="shared" si="31"/>
        <v>0</v>
      </c>
      <c r="Q146" s="269"/>
    </row>
    <row r="147" spans="2:17" ht="12.5">
      <c r="B147" s="195" t="str">
        <f t="shared" si="23"/>
        <v/>
      </c>
      <c r="C147" s="508">
        <f>IF(D93="","-",+C146+1)</f>
        <v>2056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6"/>
        <v>0</v>
      </c>
      <c r="G147" s="524">
        <f t="shared" si="27"/>
        <v>0</v>
      </c>
      <c r="H147" s="527">
        <f t="shared" si="24"/>
        <v>0</v>
      </c>
      <c r="I147" s="578">
        <f t="shared" si="25"/>
        <v>0</v>
      </c>
      <c r="J147" s="515">
        <f t="shared" si="28"/>
        <v>0</v>
      </c>
      <c r="K147" s="515"/>
      <c r="L147" s="526"/>
      <c r="M147" s="515">
        <f t="shared" si="29"/>
        <v>0</v>
      </c>
      <c r="N147" s="526"/>
      <c r="O147" s="515">
        <f t="shared" si="30"/>
        <v>0</v>
      </c>
      <c r="P147" s="515">
        <f t="shared" si="31"/>
        <v>0</v>
      </c>
      <c r="Q147" s="269"/>
    </row>
    <row r="148" spans="2:17" ht="12.5">
      <c r="B148" s="195" t="str">
        <f t="shared" si="23"/>
        <v/>
      </c>
      <c r="C148" s="508">
        <f>IF(D93="","-",+C147+1)</f>
        <v>2057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6"/>
        <v>0</v>
      </c>
      <c r="G148" s="524">
        <f t="shared" si="27"/>
        <v>0</v>
      </c>
      <c r="H148" s="527">
        <f t="shared" si="24"/>
        <v>0</v>
      </c>
      <c r="I148" s="578">
        <f t="shared" si="25"/>
        <v>0</v>
      </c>
      <c r="J148" s="515">
        <f t="shared" si="28"/>
        <v>0</v>
      </c>
      <c r="K148" s="515"/>
      <c r="L148" s="526"/>
      <c r="M148" s="515">
        <f t="shared" si="29"/>
        <v>0</v>
      </c>
      <c r="N148" s="526"/>
      <c r="O148" s="515">
        <f t="shared" si="30"/>
        <v>0</v>
      </c>
      <c r="P148" s="515">
        <f t="shared" si="31"/>
        <v>0</v>
      </c>
      <c r="Q148" s="269"/>
    </row>
    <row r="149" spans="2:17" ht="12.5">
      <c r="B149" s="195" t="str">
        <f t="shared" si="23"/>
        <v/>
      </c>
      <c r="C149" s="508">
        <f>IF(D93="","-",+C148+1)</f>
        <v>2058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6"/>
        <v>0</v>
      </c>
      <c r="G149" s="524">
        <f t="shared" si="27"/>
        <v>0</v>
      </c>
      <c r="H149" s="527">
        <f t="shared" si="24"/>
        <v>0</v>
      </c>
      <c r="I149" s="578">
        <f t="shared" si="25"/>
        <v>0</v>
      </c>
      <c r="J149" s="515">
        <f t="shared" si="28"/>
        <v>0</v>
      </c>
      <c r="K149" s="515"/>
      <c r="L149" s="526"/>
      <c r="M149" s="515">
        <f t="shared" si="29"/>
        <v>0</v>
      </c>
      <c r="N149" s="526"/>
      <c r="O149" s="515">
        <f t="shared" si="30"/>
        <v>0</v>
      </c>
      <c r="P149" s="515">
        <f t="shared" si="31"/>
        <v>0</v>
      </c>
      <c r="Q149" s="269"/>
    </row>
    <row r="150" spans="2:17" ht="12.5">
      <c r="B150" s="195" t="str">
        <f t="shared" si="23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6"/>
        <v>0</v>
      </c>
      <c r="G150" s="524">
        <f t="shared" si="27"/>
        <v>0</v>
      </c>
      <c r="H150" s="527">
        <f t="shared" si="24"/>
        <v>0</v>
      </c>
      <c r="I150" s="578">
        <f t="shared" si="25"/>
        <v>0</v>
      </c>
      <c r="J150" s="515">
        <f t="shared" si="28"/>
        <v>0</v>
      </c>
      <c r="K150" s="515"/>
      <c r="L150" s="526"/>
      <c r="M150" s="515">
        <f t="shared" si="29"/>
        <v>0</v>
      </c>
      <c r="N150" s="526"/>
      <c r="O150" s="515">
        <f t="shared" si="30"/>
        <v>0</v>
      </c>
      <c r="P150" s="515">
        <f t="shared" si="31"/>
        <v>0</v>
      </c>
      <c r="Q150" s="269"/>
    </row>
    <row r="151" spans="2:17" ht="12.5">
      <c r="B151" s="195" t="str">
        <f t="shared" si="23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6"/>
        <v>0</v>
      </c>
      <c r="G151" s="524">
        <f t="shared" si="27"/>
        <v>0</v>
      </c>
      <c r="H151" s="527">
        <f t="shared" si="24"/>
        <v>0</v>
      </c>
      <c r="I151" s="578">
        <f t="shared" si="25"/>
        <v>0</v>
      </c>
      <c r="J151" s="515">
        <f t="shared" si="28"/>
        <v>0</v>
      </c>
      <c r="K151" s="515"/>
      <c r="L151" s="526"/>
      <c r="M151" s="515">
        <f t="shared" si="29"/>
        <v>0</v>
      </c>
      <c r="N151" s="526"/>
      <c r="O151" s="515">
        <f t="shared" si="30"/>
        <v>0</v>
      </c>
      <c r="P151" s="515">
        <f t="shared" si="31"/>
        <v>0</v>
      </c>
      <c r="Q151" s="269"/>
    </row>
    <row r="152" spans="2:17" ht="12.5">
      <c r="B152" s="195" t="str">
        <f t="shared" si="23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6"/>
        <v>0</v>
      </c>
      <c r="G152" s="524">
        <f t="shared" si="27"/>
        <v>0</v>
      </c>
      <c r="H152" s="527">
        <f t="shared" si="24"/>
        <v>0</v>
      </c>
      <c r="I152" s="578">
        <f t="shared" si="25"/>
        <v>0</v>
      </c>
      <c r="J152" s="515">
        <f t="shared" si="28"/>
        <v>0</v>
      </c>
      <c r="K152" s="515"/>
      <c r="L152" s="526"/>
      <c r="M152" s="515">
        <f t="shared" si="29"/>
        <v>0</v>
      </c>
      <c r="N152" s="526"/>
      <c r="O152" s="515">
        <f t="shared" si="30"/>
        <v>0</v>
      </c>
      <c r="P152" s="515">
        <f t="shared" si="31"/>
        <v>0</v>
      </c>
      <c r="Q152" s="269"/>
    </row>
    <row r="153" spans="2:17" ht="12.5">
      <c r="B153" s="195" t="str">
        <f t="shared" si="23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6"/>
        <v>0</v>
      </c>
      <c r="G153" s="524">
        <f t="shared" si="27"/>
        <v>0</v>
      </c>
      <c r="H153" s="527">
        <f t="shared" si="24"/>
        <v>0</v>
      </c>
      <c r="I153" s="578">
        <f t="shared" si="25"/>
        <v>0</v>
      </c>
      <c r="J153" s="515">
        <f t="shared" si="28"/>
        <v>0</v>
      </c>
      <c r="K153" s="515"/>
      <c r="L153" s="526"/>
      <c r="M153" s="515">
        <f t="shared" si="29"/>
        <v>0</v>
      </c>
      <c r="N153" s="526"/>
      <c r="O153" s="515">
        <f t="shared" si="30"/>
        <v>0</v>
      </c>
      <c r="P153" s="515">
        <f t="shared" si="31"/>
        <v>0</v>
      </c>
      <c r="Q153" s="269"/>
    </row>
    <row r="154" spans="2:17" ht="13" thickBot="1">
      <c r="B154" s="195" t="str">
        <f t="shared" si="23"/>
        <v/>
      </c>
      <c r="C154" s="528">
        <f>IF(D93="","-",+C153+1)</f>
        <v>2063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6"/>
        <v>0</v>
      </c>
      <c r="G154" s="529">
        <f t="shared" si="27"/>
        <v>0</v>
      </c>
      <c r="H154" s="531">
        <f t="shared" si="24"/>
        <v>0</v>
      </c>
      <c r="I154" s="580">
        <f t="shared" si="25"/>
        <v>0</v>
      </c>
      <c r="J154" s="534">
        <f t="shared" si="28"/>
        <v>0</v>
      </c>
      <c r="K154" s="515"/>
      <c r="L154" s="533"/>
      <c r="M154" s="534">
        <f t="shared" si="29"/>
        <v>0</v>
      </c>
      <c r="N154" s="533"/>
      <c r="O154" s="534">
        <f t="shared" si="30"/>
        <v>0</v>
      </c>
      <c r="P154" s="534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11 of 74</v>
      </c>
      <c r="Q1" s="45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0</v>
      </c>
      <c r="O6" s="269"/>
      <c r="P6" s="269"/>
    </row>
    <row r="7" spans="1:17" ht="13.5" thickBot="1">
      <c r="C7" s="468" t="s">
        <v>48</v>
      </c>
      <c r="D7" s="469" t="s">
        <v>236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/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2007</v>
      </c>
      <c r="D17" s="374">
        <f>D10</f>
        <v>0</v>
      </c>
      <c r="E17" s="602">
        <f>I14/12*(12-D12)</f>
        <v>0</v>
      </c>
      <c r="F17" s="374">
        <f t="shared" ref="F17:F48" si="0">+D17-E17</f>
        <v>0</v>
      </c>
      <c r="G17" s="602">
        <f t="shared" ref="G17:G48" si="1">+I$12*((D17+F17)/2)+E17</f>
        <v>0</v>
      </c>
      <c r="H17" s="492">
        <f t="shared" ref="H17:H48" si="2">+I$13*((D17+F17)/2)+E17</f>
        <v>0</v>
      </c>
      <c r="I17" s="512">
        <f t="shared" ref="I17:I48" si="3">H17-G17</f>
        <v>0</v>
      </c>
      <c r="J17" s="512"/>
      <c r="K17" s="513">
        <v>741629</v>
      </c>
      <c r="L17" s="514">
        <f t="shared" ref="L17:L48" si="4">IF(K17&lt;&gt;0,+G17-K17,0)</f>
        <v>-741629</v>
      </c>
      <c r="M17" s="513">
        <f>K17</f>
        <v>741629</v>
      </c>
      <c r="N17" s="514">
        <f t="shared" ref="N17:N48" si="5">IF(M17&lt;&gt;0,+H17-M17,0)</f>
        <v>-741629</v>
      </c>
      <c r="O17" s="515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2008</v>
      </c>
      <c r="D18" s="524">
        <f t="shared" ref="D18:D24" si="7">F17</f>
        <v>0</v>
      </c>
      <c r="E18" s="523">
        <f>IF(+I14&lt;F17,I14,D18)</f>
        <v>0</v>
      </c>
      <c r="F18" s="524">
        <f t="shared" si="0"/>
        <v>0</v>
      </c>
      <c r="G18" s="525">
        <f t="shared" si="1"/>
        <v>0</v>
      </c>
      <c r="H18" s="492">
        <f t="shared" si="2"/>
        <v>0</v>
      </c>
      <c r="I18" s="512">
        <f t="shared" si="3"/>
        <v>0</v>
      </c>
      <c r="J18" s="512"/>
      <c r="K18" s="519">
        <v>0</v>
      </c>
      <c r="L18" s="515">
        <f t="shared" si="4"/>
        <v>0</v>
      </c>
      <c r="M18" s="519">
        <v>0</v>
      </c>
      <c r="N18" s="515">
        <f t="shared" si="5"/>
        <v>0</v>
      </c>
      <c r="O18" s="515">
        <f t="shared" si="6"/>
        <v>0</v>
      </c>
      <c r="P18" s="272"/>
    </row>
    <row r="19" spans="2:16" ht="12.5">
      <c r="B19" s="195" t="str">
        <f>IF(D19=F18,"","IU")</f>
        <v/>
      </c>
      <c r="C19" s="508">
        <f>IF(D11="","-",+C18+1)</f>
        <v>2009</v>
      </c>
      <c r="D19" s="524">
        <f t="shared" si="7"/>
        <v>0</v>
      </c>
      <c r="E19" s="523">
        <f>IF(+I14&lt;F18,I14,D19)</f>
        <v>0</v>
      </c>
      <c r="F19" s="524">
        <f t="shared" si="0"/>
        <v>0</v>
      </c>
      <c r="G19" s="525">
        <f t="shared" si="1"/>
        <v>0</v>
      </c>
      <c r="H19" s="492">
        <f t="shared" si="2"/>
        <v>0</v>
      </c>
      <c r="I19" s="512">
        <f t="shared" si="3"/>
        <v>0</v>
      </c>
      <c r="J19" s="512"/>
      <c r="K19" s="519">
        <v>0</v>
      </c>
      <c r="L19" s="515">
        <f t="shared" si="4"/>
        <v>0</v>
      </c>
      <c r="M19" s="519">
        <v>0</v>
      </c>
      <c r="N19" s="515">
        <f t="shared" si="5"/>
        <v>0</v>
      </c>
      <c r="O19" s="515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8">
        <f>IF(D11="","-",+C19+1)</f>
        <v>2010</v>
      </c>
      <c r="D20" s="524">
        <f t="shared" si="7"/>
        <v>0</v>
      </c>
      <c r="E20" s="523">
        <f>IF(+I14&lt;F19,I14,D20)</f>
        <v>0</v>
      </c>
      <c r="F20" s="524">
        <f t="shared" si="0"/>
        <v>0</v>
      </c>
      <c r="G20" s="525">
        <f t="shared" si="1"/>
        <v>0</v>
      </c>
      <c r="H20" s="492">
        <f t="shared" si="2"/>
        <v>0</v>
      </c>
      <c r="I20" s="512">
        <f t="shared" si="3"/>
        <v>0</v>
      </c>
      <c r="J20" s="512"/>
      <c r="K20" s="526"/>
      <c r="L20" s="515">
        <f t="shared" si="4"/>
        <v>0</v>
      </c>
      <c r="M20" s="526"/>
      <c r="N20" s="515">
        <f t="shared" si="5"/>
        <v>0</v>
      </c>
      <c r="O20" s="515">
        <f t="shared" si="6"/>
        <v>0</v>
      </c>
      <c r="P20" s="272"/>
    </row>
    <row r="21" spans="2:16" ht="12.5">
      <c r="B21" s="195" t="str">
        <f t="shared" si="8"/>
        <v/>
      </c>
      <c r="C21" s="508">
        <f>IF(D12="","-",+C20+1)</f>
        <v>2011</v>
      </c>
      <c r="D21" s="524">
        <f t="shared" si="7"/>
        <v>0</v>
      </c>
      <c r="E21" s="523">
        <f>IF(+I14&lt;F20,I14,D21)</f>
        <v>0</v>
      </c>
      <c r="F21" s="524">
        <f t="shared" si="0"/>
        <v>0</v>
      </c>
      <c r="G21" s="525">
        <f t="shared" si="1"/>
        <v>0</v>
      </c>
      <c r="H21" s="492">
        <f t="shared" si="2"/>
        <v>0</v>
      </c>
      <c r="I21" s="512">
        <f t="shared" si="3"/>
        <v>0</v>
      </c>
      <c r="J21" s="512"/>
      <c r="K21" s="526"/>
      <c r="L21" s="515">
        <f t="shared" si="4"/>
        <v>0</v>
      </c>
      <c r="M21" s="526"/>
      <c r="N21" s="515">
        <f t="shared" si="5"/>
        <v>0</v>
      </c>
      <c r="O21" s="515">
        <f t="shared" si="6"/>
        <v>0</v>
      </c>
      <c r="P21" s="272"/>
    </row>
    <row r="22" spans="2:16" ht="12.5">
      <c r="B22" s="195" t="str">
        <f t="shared" si="8"/>
        <v/>
      </c>
      <c r="C22" s="508">
        <f>IF(D11="","-",+C21+1)</f>
        <v>2012</v>
      </c>
      <c r="D22" s="524">
        <f t="shared" si="7"/>
        <v>0</v>
      </c>
      <c r="E22" s="523">
        <f>IF(+I14&lt;F21,I14,D22)</f>
        <v>0</v>
      </c>
      <c r="F22" s="524">
        <f t="shared" si="0"/>
        <v>0</v>
      </c>
      <c r="G22" s="525">
        <f t="shared" si="1"/>
        <v>0</v>
      </c>
      <c r="H22" s="492">
        <f t="shared" si="2"/>
        <v>0</v>
      </c>
      <c r="I22" s="512">
        <f t="shared" si="3"/>
        <v>0</v>
      </c>
      <c r="J22" s="512"/>
      <c r="K22" s="526"/>
      <c r="L22" s="515">
        <f t="shared" si="4"/>
        <v>0</v>
      </c>
      <c r="M22" s="526"/>
      <c r="N22" s="515">
        <f t="shared" si="5"/>
        <v>0</v>
      </c>
      <c r="O22" s="515">
        <f t="shared" si="6"/>
        <v>0</v>
      </c>
      <c r="P22" s="272"/>
    </row>
    <row r="23" spans="2:16" ht="12.5">
      <c r="B23" s="195" t="str">
        <f t="shared" si="8"/>
        <v/>
      </c>
      <c r="C23" s="508">
        <f>IF(D11="","-",+C22+1)</f>
        <v>2013</v>
      </c>
      <c r="D23" s="524">
        <f t="shared" si="7"/>
        <v>0</v>
      </c>
      <c r="E23" s="523">
        <f>IF(+I14&lt;F22,I14,D23)</f>
        <v>0</v>
      </c>
      <c r="F23" s="524">
        <f t="shared" si="0"/>
        <v>0</v>
      </c>
      <c r="G23" s="525">
        <f t="shared" si="1"/>
        <v>0</v>
      </c>
      <c r="H23" s="492">
        <f t="shared" si="2"/>
        <v>0</v>
      </c>
      <c r="I23" s="512">
        <f t="shared" si="3"/>
        <v>0</v>
      </c>
      <c r="J23" s="512"/>
      <c r="K23" s="526"/>
      <c r="L23" s="515">
        <f t="shared" si="4"/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8"/>
        <v/>
      </c>
      <c r="C24" s="508">
        <f>IF(D11="","-",+C23+1)</f>
        <v>2014</v>
      </c>
      <c r="D24" s="524">
        <f t="shared" si="7"/>
        <v>0</v>
      </c>
      <c r="E24" s="523">
        <f>IF(+I14&lt;F23,I14,D24)</f>
        <v>0</v>
      </c>
      <c r="F24" s="524">
        <f t="shared" si="0"/>
        <v>0</v>
      </c>
      <c r="G24" s="525">
        <f t="shared" si="1"/>
        <v>0</v>
      </c>
      <c r="H24" s="492">
        <f t="shared" si="2"/>
        <v>0</v>
      </c>
      <c r="I24" s="512">
        <f t="shared" si="3"/>
        <v>0</v>
      </c>
      <c r="J24" s="512"/>
      <c r="K24" s="526"/>
      <c r="L24" s="515">
        <f t="shared" si="4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8"/>
        <v/>
      </c>
      <c r="C25" s="508">
        <f>IF(D11="","-",+C24+1)</f>
        <v>2015</v>
      </c>
      <c r="D25" s="524">
        <f>IF(F24+SUM(E$17:E24)=D$10,F24,D$10-SUM(E$17:E24))</f>
        <v>0</v>
      </c>
      <c r="E25" s="523">
        <f>IF(+I14&lt;F24,I14,D25)</f>
        <v>0</v>
      </c>
      <c r="F25" s="524">
        <f t="shared" si="0"/>
        <v>0</v>
      </c>
      <c r="G25" s="525">
        <f t="shared" si="1"/>
        <v>0</v>
      </c>
      <c r="H25" s="492">
        <f t="shared" si="2"/>
        <v>0</v>
      </c>
      <c r="I25" s="512">
        <f t="shared" si="3"/>
        <v>0</v>
      </c>
      <c r="J25" s="512"/>
      <c r="K25" s="526"/>
      <c r="L25" s="515">
        <f t="shared" si="4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8"/>
        <v/>
      </c>
      <c r="C26" s="508">
        <f>IF(D11="","-",+C25+1)</f>
        <v>2016</v>
      </c>
      <c r="D26" s="524">
        <f>IF(F25+SUM(E$17:E25)=D$10,F25,D$10-SUM(E$17:E25))</f>
        <v>0</v>
      </c>
      <c r="E26" s="523">
        <f>IF(+I14&lt;F25,I14,D26)</f>
        <v>0</v>
      </c>
      <c r="F26" s="524">
        <f t="shared" si="0"/>
        <v>0</v>
      </c>
      <c r="G26" s="525">
        <f t="shared" si="1"/>
        <v>0</v>
      </c>
      <c r="H26" s="492">
        <f t="shared" si="2"/>
        <v>0</v>
      </c>
      <c r="I26" s="512">
        <f t="shared" si="3"/>
        <v>0</v>
      </c>
      <c r="J26" s="512"/>
      <c r="K26" s="526"/>
      <c r="L26" s="515">
        <f t="shared" si="4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8"/>
        <v/>
      </c>
      <c r="C27" s="508">
        <f>IF(D11="","-",+C26+1)</f>
        <v>2017</v>
      </c>
      <c r="D27" s="522">
        <f>IF(F26+SUM(E$17:E26)=D$10,F26,D$10-SUM(E$17:E26))</f>
        <v>0</v>
      </c>
      <c r="E27" s="523">
        <f>IF(+I14&lt;F26,I14,D27)</f>
        <v>0</v>
      </c>
      <c r="F27" s="524">
        <f t="shared" si="0"/>
        <v>0</v>
      </c>
      <c r="G27" s="525">
        <f t="shared" si="1"/>
        <v>0</v>
      </c>
      <c r="H27" s="492">
        <f t="shared" si="2"/>
        <v>0</v>
      </c>
      <c r="I27" s="512">
        <f t="shared" si="3"/>
        <v>0</v>
      </c>
      <c r="J27" s="512"/>
      <c r="K27" s="526"/>
      <c r="L27" s="515">
        <f t="shared" si="4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8"/>
        <v/>
      </c>
      <c r="C28" s="508">
        <f>IF(D11="","-",+C27+1)</f>
        <v>2018</v>
      </c>
      <c r="D28" s="524">
        <f>IF(F27+SUM(E$17:E27)=D$10,F27,D$10-SUM(E$17:E27))</f>
        <v>0</v>
      </c>
      <c r="E28" s="523">
        <f>IF(+I14&lt;F27,I14,D28)</f>
        <v>0</v>
      </c>
      <c r="F28" s="524">
        <f t="shared" si="0"/>
        <v>0</v>
      </c>
      <c r="G28" s="525">
        <f t="shared" si="1"/>
        <v>0</v>
      </c>
      <c r="H28" s="492">
        <f t="shared" si="2"/>
        <v>0</v>
      </c>
      <c r="I28" s="512">
        <f t="shared" si="3"/>
        <v>0</v>
      </c>
      <c r="J28" s="512"/>
      <c r="K28" s="526"/>
      <c r="L28" s="515">
        <f t="shared" si="4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8"/>
        <v/>
      </c>
      <c r="C29" s="508">
        <f>IF(D11="","-",+C28+1)</f>
        <v>2019</v>
      </c>
      <c r="D29" s="524">
        <f>IF(F28+SUM(E$17:E28)=D$10,F28,D$10-SUM(E$17:E28))</f>
        <v>0</v>
      </c>
      <c r="E29" s="523">
        <f>IF(+I14&lt;F28,I14,D29)</f>
        <v>0</v>
      </c>
      <c r="F29" s="524">
        <f t="shared" si="0"/>
        <v>0</v>
      </c>
      <c r="G29" s="525">
        <f t="shared" si="1"/>
        <v>0</v>
      </c>
      <c r="H29" s="492">
        <f t="shared" si="2"/>
        <v>0</v>
      </c>
      <c r="I29" s="512">
        <f t="shared" si="3"/>
        <v>0</v>
      </c>
      <c r="J29" s="512"/>
      <c r="K29" s="526"/>
      <c r="L29" s="515">
        <f t="shared" si="4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8"/>
        <v/>
      </c>
      <c r="C30" s="508">
        <f>IF(D11="","-",+C29+1)</f>
        <v>2020</v>
      </c>
      <c r="D30" s="524">
        <f>IF(F29+SUM(E$17:E29)=D$10,F29,D$10-SUM(E$17:E29))</f>
        <v>0</v>
      </c>
      <c r="E30" s="523">
        <f>IF(+I14&lt;F29,I14,D30)</f>
        <v>0</v>
      </c>
      <c r="F30" s="524">
        <f t="shared" si="0"/>
        <v>0</v>
      </c>
      <c r="G30" s="525">
        <f t="shared" si="1"/>
        <v>0</v>
      </c>
      <c r="H30" s="492">
        <f t="shared" si="2"/>
        <v>0</v>
      </c>
      <c r="I30" s="512">
        <f t="shared" si="3"/>
        <v>0</v>
      </c>
      <c r="J30" s="512"/>
      <c r="K30" s="526"/>
      <c r="L30" s="515">
        <f t="shared" si="4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8"/>
        <v/>
      </c>
      <c r="C31" s="508">
        <f>IF(D11="","-",+C30+1)</f>
        <v>2021</v>
      </c>
      <c r="D31" s="524">
        <f>IF(F30+SUM(E$17:E30)=D$10,F30,D$10-SUM(E$17:E30))</f>
        <v>0</v>
      </c>
      <c r="E31" s="523">
        <f>IF(+I14&lt;F30,I14,D31)</f>
        <v>0</v>
      </c>
      <c r="F31" s="524">
        <f t="shared" si="0"/>
        <v>0</v>
      </c>
      <c r="G31" s="525">
        <f t="shared" si="1"/>
        <v>0</v>
      </c>
      <c r="H31" s="492">
        <f t="shared" si="2"/>
        <v>0</v>
      </c>
      <c r="I31" s="512">
        <f t="shared" si="3"/>
        <v>0</v>
      </c>
      <c r="J31" s="512"/>
      <c r="K31" s="526"/>
      <c r="L31" s="515">
        <f t="shared" si="4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8"/>
        <v/>
      </c>
      <c r="C32" s="508">
        <f>IF(D11="","-",+C31+1)</f>
        <v>2022</v>
      </c>
      <c r="D32" s="524">
        <f>IF(F31+SUM(E$17:E31)=D$10,F31,D$10-SUM(E$17:E31))</f>
        <v>0</v>
      </c>
      <c r="E32" s="523">
        <f>IF(+I14&lt;F31,I14,D32)</f>
        <v>0</v>
      </c>
      <c r="F32" s="524">
        <f t="shared" si="0"/>
        <v>0</v>
      </c>
      <c r="G32" s="525">
        <f t="shared" si="1"/>
        <v>0</v>
      </c>
      <c r="H32" s="492">
        <f t="shared" si="2"/>
        <v>0</v>
      </c>
      <c r="I32" s="512">
        <f t="shared" si="3"/>
        <v>0</v>
      </c>
      <c r="J32" s="512"/>
      <c r="K32" s="526"/>
      <c r="L32" s="515">
        <f t="shared" si="4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8"/>
        <v/>
      </c>
      <c r="C33" s="508">
        <f>IF(D11="","-",+C32+1)</f>
        <v>2023</v>
      </c>
      <c r="D33" s="524">
        <f>IF(F32+SUM(E$17:E32)=D$10,F32,D$10-SUM(E$17:E32))</f>
        <v>0</v>
      </c>
      <c r="E33" s="523">
        <f>IF(+I14&lt;F32,I14,D33)</f>
        <v>0</v>
      </c>
      <c r="F33" s="524">
        <f t="shared" si="0"/>
        <v>0</v>
      </c>
      <c r="G33" s="525">
        <f t="shared" si="1"/>
        <v>0</v>
      </c>
      <c r="H33" s="492">
        <f t="shared" si="2"/>
        <v>0</v>
      </c>
      <c r="I33" s="512">
        <f t="shared" si="3"/>
        <v>0</v>
      </c>
      <c r="J33" s="512"/>
      <c r="K33" s="526"/>
      <c r="L33" s="515">
        <f t="shared" si="4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8"/>
        <v/>
      </c>
      <c r="C34" s="508">
        <f>IF(D11="","-",+C33+1)</f>
        <v>2024</v>
      </c>
      <c r="D34" s="524">
        <f>IF(F33+SUM(E$17:E33)=D$10,F33,D$10-SUM(E$17:E33))</f>
        <v>0</v>
      </c>
      <c r="E34" s="523">
        <f>IF(+I14&lt;F33,I14,D34)</f>
        <v>0</v>
      </c>
      <c r="F34" s="524">
        <f t="shared" si="0"/>
        <v>0</v>
      </c>
      <c r="G34" s="525">
        <f t="shared" si="1"/>
        <v>0</v>
      </c>
      <c r="H34" s="492">
        <f t="shared" si="2"/>
        <v>0</v>
      </c>
      <c r="I34" s="512">
        <f t="shared" si="3"/>
        <v>0</v>
      </c>
      <c r="J34" s="512"/>
      <c r="K34" s="526"/>
      <c r="L34" s="515">
        <f t="shared" si="4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8"/>
        <v/>
      </c>
      <c r="C35" s="508">
        <f>IF(D11="","-",+C34+1)</f>
        <v>2025</v>
      </c>
      <c r="D35" s="524">
        <f>IF(F34+SUM(E$17:E34)=D$10,F34,D$10-SUM(E$17:E34))</f>
        <v>0</v>
      </c>
      <c r="E35" s="523">
        <f>IF(+I14&lt;F34,I14,D35)</f>
        <v>0</v>
      </c>
      <c r="F35" s="524">
        <f t="shared" si="0"/>
        <v>0</v>
      </c>
      <c r="G35" s="525">
        <f t="shared" si="1"/>
        <v>0</v>
      </c>
      <c r="H35" s="492">
        <f t="shared" si="2"/>
        <v>0</v>
      </c>
      <c r="I35" s="512">
        <f t="shared" si="3"/>
        <v>0</v>
      </c>
      <c r="J35" s="512"/>
      <c r="K35" s="526"/>
      <c r="L35" s="515">
        <f t="shared" si="4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8"/>
        <v/>
      </c>
      <c r="C36" s="508">
        <f>IF(D11="","-",+C35+1)</f>
        <v>2026</v>
      </c>
      <c r="D36" s="524">
        <f>IF(F35+SUM(E$17:E35)=D$10,F35,D$10-SUM(E$17:E35))</f>
        <v>0</v>
      </c>
      <c r="E36" s="523">
        <f>IF(+I14&lt;F35,I14,D36)</f>
        <v>0</v>
      </c>
      <c r="F36" s="524">
        <f t="shared" si="0"/>
        <v>0</v>
      </c>
      <c r="G36" s="525">
        <f t="shared" si="1"/>
        <v>0</v>
      </c>
      <c r="H36" s="492">
        <f t="shared" si="2"/>
        <v>0</v>
      </c>
      <c r="I36" s="512">
        <f t="shared" si="3"/>
        <v>0</v>
      </c>
      <c r="J36" s="512"/>
      <c r="K36" s="526"/>
      <c r="L36" s="515">
        <f t="shared" si="4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8"/>
        <v/>
      </c>
      <c r="C37" s="508">
        <f>IF(D11="","-",+C36+1)</f>
        <v>2027</v>
      </c>
      <c r="D37" s="524">
        <f>IF(F36+SUM(E$17:E36)=D$10,F36,D$10-SUM(E$17:E36))</f>
        <v>0</v>
      </c>
      <c r="E37" s="523">
        <f>IF(+I14&lt;F36,I14,D37)</f>
        <v>0</v>
      </c>
      <c r="F37" s="524">
        <f t="shared" si="0"/>
        <v>0</v>
      </c>
      <c r="G37" s="525">
        <f t="shared" si="1"/>
        <v>0</v>
      </c>
      <c r="H37" s="492">
        <f t="shared" si="2"/>
        <v>0</v>
      </c>
      <c r="I37" s="512">
        <f t="shared" si="3"/>
        <v>0</v>
      </c>
      <c r="J37" s="512"/>
      <c r="K37" s="526"/>
      <c r="L37" s="515">
        <f t="shared" si="4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8"/>
        <v/>
      </c>
      <c r="C38" s="508">
        <f>IF(D11="","-",+C37+1)</f>
        <v>2028</v>
      </c>
      <c r="D38" s="524">
        <f>IF(F37+SUM(E$17:E37)=D$10,F37,D$10-SUM(E$17:E37))</f>
        <v>0</v>
      </c>
      <c r="E38" s="523">
        <f>IF(+I14&lt;F37,I14,D38)</f>
        <v>0</v>
      </c>
      <c r="F38" s="524">
        <f t="shared" si="0"/>
        <v>0</v>
      </c>
      <c r="G38" s="525">
        <f t="shared" si="1"/>
        <v>0</v>
      </c>
      <c r="H38" s="492">
        <f t="shared" si="2"/>
        <v>0</v>
      </c>
      <c r="I38" s="512">
        <f t="shared" si="3"/>
        <v>0</v>
      </c>
      <c r="J38" s="512"/>
      <c r="K38" s="526"/>
      <c r="L38" s="515">
        <f t="shared" si="4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8"/>
        <v/>
      </c>
      <c r="C39" s="508">
        <f>IF(D11="","-",+C38+1)</f>
        <v>2029</v>
      </c>
      <c r="D39" s="524">
        <f>IF(F38+SUM(E$17:E38)=D$10,F38,D$10-SUM(E$17:E38))</f>
        <v>0</v>
      </c>
      <c r="E39" s="523">
        <f>IF(+I14&lt;F38,I14,D39)</f>
        <v>0</v>
      </c>
      <c r="F39" s="524">
        <f t="shared" si="0"/>
        <v>0</v>
      </c>
      <c r="G39" s="525">
        <f t="shared" si="1"/>
        <v>0</v>
      </c>
      <c r="H39" s="492">
        <f t="shared" si="2"/>
        <v>0</v>
      </c>
      <c r="I39" s="512">
        <f t="shared" si="3"/>
        <v>0</v>
      </c>
      <c r="J39" s="512"/>
      <c r="K39" s="526"/>
      <c r="L39" s="515">
        <f t="shared" si="4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8"/>
        <v/>
      </c>
      <c r="C40" s="508">
        <f>IF(D11="","-",+C39+1)</f>
        <v>2030</v>
      </c>
      <c r="D40" s="524">
        <f>IF(F39+SUM(E$17:E39)=D$10,F39,D$10-SUM(E$17:E39))</f>
        <v>0</v>
      </c>
      <c r="E40" s="523">
        <f>IF(+I14&lt;F39,I14,D40)</f>
        <v>0</v>
      </c>
      <c r="F40" s="524">
        <f t="shared" si="0"/>
        <v>0</v>
      </c>
      <c r="G40" s="525">
        <f t="shared" si="1"/>
        <v>0</v>
      </c>
      <c r="H40" s="492">
        <f t="shared" si="2"/>
        <v>0</v>
      </c>
      <c r="I40" s="512">
        <f t="shared" si="3"/>
        <v>0</v>
      </c>
      <c r="J40" s="512"/>
      <c r="K40" s="526"/>
      <c r="L40" s="515">
        <f t="shared" si="4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8"/>
        <v/>
      </c>
      <c r="C41" s="508">
        <f>IF(D11="","-",+C40+1)</f>
        <v>2031</v>
      </c>
      <c r="D41" s="524">
        <f>IF(F40+SUM(E$17:E40)=D$10,F40,D$10-SUM(E$17:E40))</f>
        <v>0</v>
      </c>
      <c r="E41" s="523">
        <f>IF(+I14&lt;F40,I14,D41)</f>
        <v>0</v>
      </c>
      <c r="F41" s="524">
        <f t="shared" si="0"/>
        <v>0</v>
      </c>
      <c r="G41" s="525">
        <f t="shared" si="1"/>
        <v>0</v>
      </c>
      <c r="H41" s="492">
        <f t="shared" si="2"/>
        <v>0</v>
      </c>
      <c r="I41" s="512">
        <f t="shared" si="3"/>
        <v>0</v>
      </c>
      <c r="J41" s="512"/>
      <c r="K41" s="526"/>
      <c r="L41" s="515">
        <f t="shared" si="4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8"/>
        <v/>
      </c>
      <c r="C42" s="508">
        <f>IF(D11="","-",+C41+1)</f>
        <v>2032</v>
      </c>
      <c r="D42" s="524">
        <f>IF(F41+SUM(E$17:E41)=D$10,F41,D$10-SUM(E$17:E41))</f>
        <v>0</v>
      </c>
      <c r="E42" s="523">
        <f>IF(+I14&lt;F41,I14,D42)</f>
        <v>0</v>
      </c>
      <c r="F42" s="524">
        <f t="shared" si="0"/>
        <v>0</v>
      </c>
      <c r="G42" s="525">
        <f t="shared" si="1"/>
        <v>0</v>
      </c>
      <c r="H42" s="492">
        <f t="shared" si="2"/>
        <v>0</v>
      </c>
      <c r="I42" s="512">
        <f t="shared" si="3"/>
        <v>0</v>
      </c>
      <c r="J42" s="512"/>
      <c r="K42" s="526"/>
      <c r="L42" s="515">
        <f t="shared" si="4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8"/>
        <v/>
      </c>
      <c r="C43" s="508">
        <f>IF(D11="","-",+C42+1)</f>
        <v>2033</v>
      </c>
      <c r="D43" s="524">
        <f>IF(F42+SUM(E$17:E42)=D$10,F42,D$10-SUM(E$17:E42))</f>
        <v>0</v>
      </c>
      <c r="E43" s="523">
        <f>IF(+I14&lt;F42,I14,D43)</f>
        <v>0</v>
      </c>
      <c r="F43" s="524">
        <f t="shared" si="0"/>
        <v>0</v>
      </c>
      <c r="G43" s="525">
        <f t="shared" si="1"/>
        <v>0</v>
      </c>
      <c r="H43" s="492">
        <f t="shared" si="2"/>
        <v>0</v>
      </c>
      <c r="I43" s="512">
        <f t="shared" si="3"/>
        <v>0</v>
      </c>
      <c r="J43" s="512"/>
      <c r="K43" s="526"/>
      <c r="L43" s="515">
        <f t="shared" si="4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8"/>
        <v/>
      </c>
      <c r="C44" s="508">
        <f>IF(D11="","-",+C43+1)</f>
        <v>2034</v>
      </c>
      <c r="D44" s="524">
        <f>IF(F43+SUM(E$17:E43)=D$10,F43,D$10-SUM(E$17:E43))</f>
        <v>0</v>
      </c>
      <c r="E44" s="523">
        <f>IF(+I14&lt;F43,I14,D44)</f>
        <v>0</v>
      </c>
      <c r="F44" s="524">
        <f t="shared" si="0"/>
        <v>0</v>
      </c>
      <c r="G44" s="525">
        <f t="shared" si="1"/>
        <v>0</v>
      </c>
      <c r="H44" s="492">
        <f t="shared" si="2"/>
        <v>0</v>
      </c>
      <c r="I44" s="512">
        <f t="shared" si="3"/>
        <v>0</v>
      </c>
      <c r="J44" s="512"/>
      <c r="K44" s="526"/>
      <c r="L44" s="515">
        <f t="shared" si="4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8"/>
        <v/>
      </c>
      <c r="C45" s="508">
        <f>IF(D11="","-",+C44+1)</f>
        <v>2035</v>
      </c>
      <c r="D45" s="524">
        <f>IF(F44+SUM(E$17:E44)=D$10,F44,D$10-SUM(E$17:E44))</f>
        <v>0</v>
      </c>
      <c r="E45" s="523">
        <f>IF(+I14&lt;F44,I14,D45)</f>
        <v>0</v>
      </c>
      <c r="F45" s="524">
        <f t="shared" si="0"/>
        <v>0</v>
      </c>
      <c r="G45" s="525">
        <f t="shared" si="1"/>
        <v>0</v>
      </c>
      <c r="H45" s="492">
        <f t="shared" si="2"/>
        <v>0</v>
      </c>
      <c r="I45" s="512">
        <f t="shared" si="3"/>
        <v>0</v>
      </c>
      <c r="J45" s="512"/>
      <c r="K45" s="526"/>
      <c r="L45" s="515">
        <f t="shared" si="4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8"/>
        <v/>
      </c>
      <c r="C46" s="508">
        <f>IF(D11="","-",+C45+1)</f>
        <v>2036</v>
      </c>
      <c r="D46" s="524">
        <f>IF(F45+SUM(E$17:E45)=D$10,F45,D$10-SUM(E$17:E45))</f>
        <v>0</v>
      </c>
      <c r="E46" s="523">
        <f>IF(+I14&lt;F45,I14,D46)</f>
        <v>0</v>
      </c>
      <c r="F46" s="524">
        <f t="shared" si="0"/>
        <v>0</v>
      </c>
      <c r="G46" s="525">
        <f t="shared" si="1"/>
        <v>0</v>
      </c>
      <c r="H46" s="492">
        <f t="shared" si="2"/>
        <v>0</v>
      </c>
      <c r="I46" s="512">
        <f t="shared" si="3"/>
        <v>0</v>
      </c>
      <c r="J46" s="512"/>
      <c r="K46" s="526"/>
      <c r="L46" s="515">
        <f t="shared" si="4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8"/>
        <v/>
      </c>
      <c r="C47" s="508">
        <f>IF(D11="","-",+C46+1)</f>
        <v>2037</v>
      </c>
      <c r="D47" s="524">
        <f>IF(F46+SUM(E$17:E46)=D$10,F46,D$10-SUM(E$17:E46))</f>
        <v>0</v>
      </c>
      <c r="E47" s="523">
        <f>IF(+I14&lt;F46,I14,D47)</f>
        <v>0</v>
      </c>
      <c r="F47" s="524">
        <f t="shared" si="0"/>
        <v>0</v>
      </c>
      <c r="G47" s="525">
        <f t="shared" si="1"/>
        <v>0</v>
      </c>
      <c r="H47" s="492">
        <f t="shared" si="2"/>
        <v>0</v>
      </c>
      <c r="I47" s="512">
        <f t="shared" si="3"/>
        <v>0</v>
      </c>
      <c r="J47" s="512"/>
      <c r="K47" s="526"/>
      <c r="L47" s="515">
        <f t="shared" si="4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8"/>
        <v/>
      </c>
      <c r="C48" s="508">
        <f>IF(D11="","-",+C47+1)</f>
        <v>2038</v>
      </c>
      <c r="D48" s="524">
        <f>IF(F47+SUM(E$17:E47)=D$10,F47,D$10-SUM(E$17:E47))</f>
        <v>0</v>
      </c>
      <c r="E48" s="523">
        <f>IF(+I14&lt;F47,I14,D48)</f>
        <v>0</v>
      </c>
      <c r="F48" s="524">
        <f t="shared" si="0"/>
        <v>0</v>
      </c>
      <c r="G48" s="525">
        <f t="shared" si="1"/>
        <v>0</v>
      </c>
      <c r="H48" s="492">
        <f t="shared" si="2"/>
        <v>0</v>
      </c>
      <c r="I48" s="512">
        <f t="shared" si="3"/>
        <v>0</v>
      </c>
      <c r="J48" s="512"/>
      <c r="K48" s="526"/>
      <c r="L48" s="515">
        <f t="shared" si="4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7" ht="12.5">
      <c r="B49" s="195" t="str">
        <f t="shared" si="8"/>
        <v/>
      </c>
      <c r="C49" s="508">
        <f>IF(D11="","-",+C48+1)</f>
        <v>2039</v>
      </c>
      <c r="D49" s="524">
        <f>IF(F48+SUM(E$17:E48)=D$10,F48,D$10-SUM(E$17:E48))</f>
        <v>0</v>
      </c>
      <c r="E49" s="523">
        <f>IF(+I14&lt;F48,I14,D49)</f>
        <v>0</v>
      </c>
      <c r="F49" s="524">
        <f t="shared" ref="F49:F72" si="9">+D49-E49</f>
        <v>0</v>
      </c>
      <c r="G49" s="525">
        <f t="shared" ref="G49:G72" si="10">+I$12*((D49+F49)/2)+E49</f>
        <v>0</v>
      </c>
      <c r="H49" s="492">
        <f t="shared" ref="H49:H72" si="11">+I$13*((D49+F49)/2)+E49</f>
        <v>0</v>
      </c>
      <c r="I49" s="512">
        <f t="shared" ref="I49:I72" si="12">H49-G49</f>
        <v>0</v>
      </c>
      <c r="J49" s="512"/>
      <c r="K49" s="526"/>
      <c r="L49" s="515">
        <f t="shared" ref="L49:L72" si="13">IF(K49&lt;&gt;0,+G49-K49,0)</f>
        <v>0</v>
      </c>
      <c r="M49" s="526"/>
      <c r="N49" s="515">
        <f t="shared" ref="N49:N72" si="14">IF(M49&lt;&gt;0,+H49-M49,0)</f>
        <v>0</v>
      </c>
      <c r="O49" s="515">
        <f t="shared" ref="O49:O72" si="15">+N49-L49</f>
        <v>0</v>
      </c>
      <c r="P49" s="272"/>
    </row>
    <row r="50" spans="2:17" ht="12.5">
      <c r="B50" s="195" t="str">
        <f t="shared" si="8"/>
        <v/>
      </c>
      <c r="C50" s="508">
        <f>IF(D11="","-",+C49+1)</f>
        <v>2040</v>
      </c>
      <c r="D50" s="524">
        <f>IF(F49+SUM(E$17:E49)=D$10,F49,D$10-SUM(E$17:E49))</f>
        <v>0</v>
      </c>
      <c r="E50" s="523">
        <f>IF(+I14&lt;F49,I14,D50)</f>
        <v>0</v>
      </c>
      <c r="F50" s="524">
        <f t="shared" si="9"/>
        <v>0</v>
      </c>
      <c r="G50" s="525">
        <f t="shared" si="10"/>
        <v>0</v>
      </c>
      <c r="H50" s="492">
        <f t="shared" si="11"/>
        <v>0</v>
      </c>
      <c r="I50" s="512">
        <f t="shared" si="12"/>
        <v>0</v>
      </c>
      <c r="J50" s="512"/>
      <c r="K50" s="526"/>
      <c r="L50" s="515">
        <f t="shared" si="13"/>
        <v>0</v>
      </c>
      <c r="M50" s="526"/>
      <c r="N50" s="515">
        <f t="shared" si="14"/>
        <v>0</v>
      </c>
      <c r="O50" s="515">
        <f t="shared" si="15"/>
        <v>0</v>
      </c>
      <c r="P50" s="272"/>
    </row>
    <row r="51" spans="2:17" ht="12.5">
      <c r="B51" s="195" t="str">
        <f t="shared" si="8"/>
        <v/>
      </c>
      <c r="C51" s="508">
        <f>IF(D11="","-",+C50+1)</f>
        <v>2041</v>
      </c>
      <c r="D51" s="524">
        <f>IF(F50+SUM(E$17:E50)=D$10,F50,D$10-SUM(E$17:E50))</f>
        <v>0</v>
      </c>
      <c r="E51" s="523">
        <f>IF(+I14&lt;F50,I14,D51)</f>
        <v>0</v>
      </c>
      <c r="F51" s="524">
        <f t="shared" si="9"/>
        <v>0</v>
      </c>
      <c r="G51" s="525">
        <f t="shared" si="10"/>
        <v>0</v>
      </c>
      <c r="H51" s="492">
        <f t="shared" si="11"/>
        <v>0</v>
      </c>
      <c r="I51" s="512">
        <f t="shared" si="12"/>
        <v>0</v>
      </c>
      <c r="J51" s="512"/>
      <c r="K51" s="526"/>
      <c r="L51" s="515">
        <f t="shared" si="13"/>
        <v>0</v>
      </c>
      <c r="M51" s="526"/>
      <c r="N51" s="515">
        <f t="shared" si="14"/>
        <v>0</v>
      </c>
      <c r="O51" s="515">
        <f t="shared" si="15"/>
        <v>0</v>
      </c>
      <c r="P51" s="272"/>
    </row>
    <row r="52" spans="2:17" ht="12.5">
      <c r="B52" s="195" t="str">
        <f t="shared" si="8"/>
        <v/>
      </c>
      <c r="C52" s="508">
        <f>IF(D11="","-",+C51+1)</f>
        <v>2042</v>
      </c>
      <c r="D52" s="524">
        <f>IF(F51+SUM(E$17:E51)=D$10,F51,D$10-SUM(E$17:E51))</f>
        <v>0</v>
      </c>
      <c r="E52" s="523">
        <f>IF(+I14&lt;F51,I14,D52)</f>
        <v>0</v>
      </c>
      <c r="F52" s="524">
        <f t="shared" si="9"/>
        <v>0</v>
      </c>
      <c r="G52" s="525">
        <f t="shared" si="10"/>
        <v>0</v>
      </c>
      <c r="H52" s="492">
        <f t="shared" si="11"/>
        <v>0</v>
      </c>
      <c r="I52" s="512">
        <f t="shared" si="12"/>
        <v>0</v>
      </c>
      <c r="J52" s="512"/>
      <c r="K52" s="526"/>
      <c r="L52" s="515">
        <f t="shared" si="13"/>
        <v>0</v>
      </c>
      <c r="M52" s="526"/>
      <c r="N52" s="515">
        <f t="shared" si="14"/>
        <v>0</v>
      </c>
      <c r="O52" s="515">
        <f t="shared" si="15"/>
        <v>0</v>
      </c>
      <c r="P52" s="272"/>
    </row>
    <row r="53" spans="2:17" ht="12.5">
      <c r="B53" s="195" t="str">
        <f t="shared" si="8"/>
        <v/>
      </c>
      <c r="C53" s="508">
        <f>IF(D11="","-",+C52+1)</f>
        <v>2043</v>
      </c>
      <c r="D53" s="524">
        <f>IF(F52+SUM(E$17:E52)=D$10,F52,D$10-SUM(E$17:E52))</f>
        <v>0</v>
      </c>
      <c r="E53" s="523">
        <f>IF(+I14&lt;F52,I14,D53)</f>
        <v>0</v>
      </c>
      <c r="F53" s="524">
        <f t="shared" si="9"/>
        <v>0</v>
      </c>
      <c r="G53" s="525">
        <f t="shared" si="10"/>
        <v>0</v>
      </c>
      <c r="H53" s="492">
        <f t="shared" si="11"/>
        <v>0</v>
      </c>
      <c r="I53" s="512">
        <f t="shared" si="12"/>
        <v>0</v>
      </c>
      <c r="J53" s="512"/>
      <c r="K53" s="526"/>
      <c r="L53" s="515">
        <f t="shared" si="13"/>
        <v>0</v>
      </c>
      <c r="M53" s="526"/>
      <c r="N53" s="515">
        <f t="shared" si="14"/>
        <v>0</v>
      </c>
      <c r="O53" s="515">
        <f t="shared" si="15"/>
        <v>0</v>
      </c>
      <c r="P53" s="272"/>
    </row>
    <row r="54" spans="2:17" ht="12.5">
      <c r="B54" s="195" t="str">
        <f t="shared" si="8"/>
        <v/>
      </c>
      <c r="C54" s="508">
        <f>IF(D11="","-",+C53+1)</f>
        <v>2044</v>
      </c>
      <c r="D54" s="524">
        <f>IF(F53+SUM(E$17:E53)=D$10,F53,D$10-SUM(E$17:E53))</f>
        <v>0</v>
      </c>
      <c r="E54" s="523">
        <f>IF(+I14&lt;F53,I14,D54)</f>
        <v>0</v>
      </c>
      <c r="F54" s="524">
        <f t="shared" si="9"/>
        <v>0</v>
      </c>
      <c r="G54" s="525">
        <f t="shared" si="10"/>
        <v>0</v>
      </c>
      <c r="H54" s="492">
        <f t="shared" si="11"/>
        <v>0</v>
      </c>
      <c r="I54" s="512">
        <f t="shared" si="12"/>
        <v>0</v>
      </c>
      <c r="J54" s="512"/>
      <c r="K54" s="526"/>
      <c r="L54" s="515">
        <f t="shared" si="13"/>
        <v>0</v>
      </c>
      <c r="M54" s="526"/>
      <c r="N54" s="515">
        <f t="shared" si="14"/>
        <v>0</v>
      </c>
      <c r="O54" s="515">
        <f t="shared" si="15"/>
        <v>0</v>
      </c>
      <c r="P54" s="272"/>
    </row>
    <row r="55" spans="2:17" ht="12.5">
      <c r="B55" s="195" t="str">
        <f t="shared" si="8"/>
        <v/>
      </c>
      <c r="C55" s="508">
        <f>IF(D11="","-",+C54+1)</f>
        <v>2045</v>
      </c>
      <c r="D55" s="524">
        <f>IF(F54+SUM(E$17:E54)=D$10,F54,D$10-SUM(E$17:E54))</f>
        <v>0</v>
      </c>
      <c r="E55" s="523">
        <f>IF(+I14&lt;F54,I14,D55)</f>
        <v>0</v>
      </c>
      <c r="F55" s="524">
        <f t="shared" si="9"/>
        <v>0</v>
      </c>
      <c r="G55" s="525">
        <f t="shared" si="10"/>
        <v>0</v>
      </c>
      <c r="H55" s="492">
        <f t="shared" si="11"/>
        <v>0</v>
      </c>
      <c r="I55" s="512">
        <f t="shared" si="12"/>
        <v>0</v>
      </c>
      <c r="J55" s="512"/>
      <c r="K55" s="526"/>
      <c r="L55" s="515">
        <f t="shared" si="13"/>
        <v>0</v>
      </c>
      <c r="M55" s="526"/>
      <c r="N55" s="515">
        <f t="shared" si="14"/>
        <v>0</v>
      </c>
      <c r="O55" s="515">
        <f t="shared" si="15"/>
        <v>0</v>
      </c>
      <c r="P55" s="272"/>
    </row>
    <row r="56" spans="2:17" ht="12.5">
      <c r="B56" s="195" t="str">
        <f t="shared" si="8"/>
        <v/>
      </c>
      <c r="C56" s="508">
        <f>IF(D11="","-",+C55+1)</f>
        <v>2046</v>
      </c>
      <c r="D56" s="524">
        <f>IF(F55+SUM(E$17:E55)=D$10,F55,D$10-SUM(E$17:E55))</f>
        <v>0</v>
      </c>
      <c r="E56" s="523">
        <f>IF(+I14&lt;F55,I14,D56)</f>
        <v>0</v>
      </c>
      <c r="F56" s="524">
        <f t="shared" si="9"/>
        <v>0</v>
      </c>
      <c r="G56" s="525">
        <f t="shared" si="10"/>
        <v>0</v>
      </c>
      <c r="H56" s="492">
        <f t="shared" si="11"/>
        <v>0</v>
      </c>
      <c r="I56" s="512">
        <f t="shared" si="12"/>
        <v>0</v>
      </c>
      <c r="J56" s="512"/>
      <c r="K56" s="526"/>
      <c r="L56" s="515">
        <f t="shared" si="13"/>
        <v>0</v>
      </c>
      <c r="M56" s="526"/>
      <c r="N56" s="515">
        <f t="shared" si="14"/>
        <v>0</v>
      </c>
      <c r="O56" s="515">
        <f t="shared" si="15"/>
        <v>0</v>
      </c>
      <c r="P56" s="272"/>
    </row>
    <row r="57" spans="2:17" ht="12.5">
      <c r="B57" s="195" t="str">
        <f t="shared" si="8"/>
        <v/>
      </c>
      <c r="C57" s="508">
        <f>IF(D11="","-",+C56+1)</f>
        <v>2047</v>
      </c>
      <c r="D57" s="524">
        <f>IF(F56+SUM(E$17:E56)=D$10,F56,D$10-SUM(E$17:E56))</f>
        <v>0</v>
      </c>
      <c r="E57" s="523">
        <f>IF(+I14&lt;F56,I14,D57)</f>
        <v>0</v>
      </c>
      <c r="F57" s="524">
        <f t="shared" si="9"/>
        <v>0</v>
      </c>
      <c r="G57" s="525">
        <f t="shared" si="10"/>
        <v>0</v>
      </c>
      <c r="H57" s="492">
        <f t="shared" si="11"/>
        <v>0</v>
      </c>
      <c r="I57" s="512">
        <f t="shared" si="12"/>
        <v>0</v>
      </c>
      <c r="J57" s="512"/>
      <c r="K57" s="526"/>
      <c r="L57" s="515">
        <f t="shared" si="13"/>
        <v>0</v>
      </c>
      <c r="M57" s="526"/>
      <c r="N57" s="515">
        <f t="shared" si="14"/>
        <v>0</v>
      </c>
      <c r="O57" s="515">
        <f t="shared" si="15"/>
        <v>0</v>
      </c>
      <c r="P57" s="272"/>
    </row>
    <row r="58" spans="2:17" ht="12.5">
      <c r="B58" s="195" t="str">
        <f t="shared" si="8"/>
        <v/>
      </c>
      <c r="C58" s="508">
        <f>IF(D11="","-",+C57+1)</f>
        <v>2048</v>
      </c>
      <c r="D58" s="524">
        <f>IF(F57+SUM(E$17:E57)=D$10,F57,D$10-SUM(E$17:E57))</f>
        <v>0</v>
      </c>
      <c r="E58" s="523">
        <f>IF(+I14&lt;F57,I14,D58)</f>
        <v>0</v>
      </c>
      <c r="F58" s="524">
        <f t="shared" si="9"/>
        <v>0</v>
      </c>
      <c r="G58" s="525">
        <f t="shared" si="10"/>
        <v>0</v>
      </c>
      <c r="H58" s="492">
        <f t="shared" si="11"/>
        <v>0</v>
      </c>
      <c r="I58" s="512">
        <f t="shared" si="12"/>
        <v>0</v>
      </c>
      <c r="J58" s="512"/>
      <c r="K58" s="526"/>
      <c r="L58" s="515">
        <f t="shared" si="13"/>
        <v>0</v>
      </c>
      <c r="M58" s="526"/>
      <c r="N58" s="515">
        <f t="shared" si="14"/>
        <v>0</v>
      </c>
      <c r="O58" s="515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8">
        <f>IF(D11="","-",+C58+1)</f>
        <v>2049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9"/>
        <v>0</v>
      </c>
      <c r="G59" s="525">
        <f t="shared" si="10"/>
        <v>0</v>
      </c>
      <c r="H59" s="492">
        <f t="shared" si="11"/>
        <v>0</v>
      </c>
      <c r="I59" s="512">
        <f t="shared" si="12"/>
        <v>0</v>
      </c>
      <c r="J59" s="512"/>
      <c r="K59" s="526"/>
      <c r="L59" s="515">
        <f t="shared" si="13"/>
        <v>0</v>
      </c>
      <c r="M59" s="526"/>
      <c r="N59" s="515">
        <f t="shared" si="14"/>
        <v>0</v>
      </c>
      <c r="O59" s="515">
        <f t="shared" si="15"/>
        <v>0</v>
      </c>
      <c r="P59" s="272"/>
    </row>
    <row r="60" spans="2:17" ht="12.5">
      <c r="B60" s="195" t="str">
        <f t="shared" si="8"/>
        <v/>
      </c>
      <c r="C60" s="508">
        <f>IF(D11="","-",+C59+1)</f>
        <v>2050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9"/>
        <v>0</v>
      </c>
      <c r="G60" s="525">
        <f t="shared" si="10"/>
        <v>0</v>
      </c>
      <c r="H60" s="492">
        <f t="shared" si="11"/>
        <v>0</v>
      </c>
      <c r="I60" s="512">
        <f t="shared" si="12"/>
        <v>0</v>
      </c>
      <c r="J60" s="512"/>
      <c r="K60" s="526"/>
      <c r="L60" s="515">
        <f t="shared" si="13"/>
        <v>0</v>
      </c>
      <c r="M60" s="526"/>
      <c r="N60" s="515">
        <f t="shared" si="14"/>
        <v>0</v>
      </c>
      <c r="O60" s="515">
        <f t="shared" si="15"/>
        <v>0</v>
      </c>
      <c r="P60" s="272"/>
    </row>
    <row r="61" spans="2:17" ht="12.5">
      <c r="B61" s="195" t="str">
        <f t="shared" si="8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9"/>
        <v>0</v>
      </c>
      <c r="G61" s="527">
        <f t="shared" si="10"/>
        <v>0</v>
      </c>
      <c r="H61" s="492">
        <f t="shared" si="11"/>
        <v>0</v>
      </c>
      <c r="I61" s="512">
        <f t="shared" si="12"/>
        <v>0</v>
      </c>
      <c r="J61" s="512"/>
      <c r="K61" s="526"/>
      <c r="L61" s="515">
        <f t="shared" si="13"/>
        <v>0</v>
      </c>
      <c r="M61" s="526"/>
      <c r="N61" s="515">
        <f t="shared" si="14"/>
        <v>0</v>
      </c>
      <c r="O61" s="515">
        <f t="shared" si="15"/>
        <v>0</v>
      </c>
      <c r="P61" s="272"/>
    </row>
    <row r="62" spans="2:17" ht="12.5">
      <c r="B62" s="195" t="str">
        <f t="shared" si="8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9"/>
        <v>0</v>
      </c>
      <c r="G62" s="527">
        <f t="shared" si="10"/>
        <v>0</v>
      </c>
      <c r="H62" s="492">
        <f t="shared" si="11"/>
        <v>0</v>
      </c>
      <c r="I62" s="512">
        <f t="shared" si="12"/>
        <v>0</v>
      </c>
      <c r="J62" s="512"/>
      <c r="K62" s="526"/>
      <c r="L62" s="515">
        <f t="shared" si="13"/>
        <v>0</v>
      </c>
      <c r="M62" s="526"/>
      <c r="N62" s="515">
        <f t="shared" si="14"/>
        <v>0</v>
      </c>
      <c r="O62" s="515">
        <f t="shared" si="15"/>
        <v>0</v>
      </c>
      <c r="P62" s="272"/>
    </row>
    <row r="63" spans="2:17" ht="12.5">
      <c r="B63" s="195" t="str">
        <f t="shared" si="8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9"/>
        <v>0</v>
      </c>
      <c r="G63" s="527">
        <f t="shared" si="10"/>
        <v>0</v>
      </c>
      <c r="H63" s="492">
        <f t="shared" si="11"/>
        <v>0</v>
      </c>
      <c r="I63" s="512">
        <f t="shared" si="12"/>
        <v>0</v>
      </c>
      <c r="J63" s="512"/>
      <c r="K63" s="526"/>
      <c r="L63" s="515">
        <f t="shared" si="13"/>
        <v>0</v>
      </c>
      <c r="M63" s="526"/>
      <c r="N63" s="515">
        <f t="shared" si="14"/>
        <v>0</v>
      </c>
      <c r="O63" s="515">
        <f t="shared" si="15"/>
        <v>0</v>
      </c>
      <c r="P63" s="272"/>
    </row>
    <row r="64" spans="2:17" ht="12.5">
      <c r="B64" s="195" t="str">
        <f t="shared" si="8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9"/>
        <v>0</v>
      </c>
      <c r="G64" s="527">
        <f t="shared" si="10"/>
        <v>0</v>
      </c>
      <c r="H64" s="492">
        <f t="shared" si="11"/>
        <v>0</v>
      </c>
      <c r="I64" s="512">
        <f t="shared" si="12"/>
        <v>0</v>
      </c>
      <c r="J64" s="512"/>
      <c r="K64" s="526"/>
      <c r="L64" s="515">
        <f t="shared" si="13"/>
        <v>0</v>
      </c>
      <c r="M64" s="526"/>
      <c r="N64" s="515">
        <f t="shared" si="14"/>
        <v>0</v>
      </c>
      <c r="O64" s="515">
        <f t="shared" si="15"/>
        <v>0</v>
      </c>
      <c r="P64" s="272"/>
    </row>
    <row r="65" spans="1:16" ht="12.5">
      <c r="B65" s="195" t="str">
        <f t="shared" si="8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9"/>
        <v>0</v>
      </c>
      <c r="G65" s="527">
        <f t="shared" si="10"/>
        <v>0</v>
      </c>
      <c r="H65" s="492">
        <f t="shared" si="11"/>
        <v>0</v>
      </c>
      <c r="I65" s="512">
        <f t="shared" si="12"/>
        <v>0</v>
      </c>
      <c r="J65" s="512"/>
      <c r="K65" s="526"/>
      <c r="L65" s="515">
        <f t="shared" si="13"/>
        <v>0</v>
      </c>
      <c r="M65" s="526"/>
      <c r="N65" s="515">
        <f t="shared" si="14"/>
        <v>0</v>
      </c>
      <c r="O65" s="515">
        <f t="shared" si="15"/>
        <v>0</v>
      </c>
      <c r="P65" s="272"/>
    </row>
    <row r="66" spans="1:16" ht="12.5">
      <c r="B66" s="195" t="str">
        <f t="shared" si="8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9"/>
        <v>0</v>
      </c>
      <c r="G66" s="527">
        <f t="shared" si="10"/>
        <v>0</v>
      </c>
      <c r="H66" s="492">
        <f t="shared" si="11"/>
        <v>0</v>
      </c>
      <c r="I66" s="512">
        <f t="shared" si="12"/>
        <v>0</v>
      </c>
      <c r="J66" s="512"/>
      <c r="K66" s="526"/>
      <c r="L66" s="515">
        <f t="shared" si="13"/>
        <v>0</v>
      </c>
      <c r="M66" s="526"/>
      <c r="N66" s="515">
        <f t="shared" si="14"/>
        <v>0</v>
      </c>
      <c r="O66" s="515">
        <f t="shared" si="15"/>
        <v>0</v>
      </c>
      <c r="P66" s="272"/>
    </row>
    <row r="67" spans="1:16" ht="12.5">
      <c r="B67" s="195" t="str">
        <f t="shared" si="8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9"/>
        <v>0</v>
      </c>
      <c r="G67" s="527">
        <f t="shared" si="10"/>
        <v>0</v>
      </c>
      <c r="H67" s="492">
        <f t="shared" si="11"/>
        <v>0</v>
      </c>
      <c r="I67" s="512">
        <f t="shared" si="12"/>
        <v>0</v>
      </c>
      <c r="J67" s="512"/>
      <c r="K67" s="526"/>
      <c r="L67" s="515">
        <f t="shared" si="13"/>
        <v>0</v>
      </c>
      <c r="M67" s="526"/>
      <c r="N67" s="515">
        <f t="shared" si="14"/>
        <v>0</v>
      </c>
      <c r="O67" s="515">
        <f t="shared" si="15"/>
        <v>0</v>
      </c>
      <c r="P67" s="272"/>
    </row>
    <row r="68" spans="1:16" ht="12.5">
      <c r="B68" s="195" t="str">
        <f t="shared" si="8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9"/>
        <v>0</v>
      </c>
      <c r="G68" s="527">
        <f t="shared" si="10"/>
        <v>0</v>
      </c>
      <c r="H68" s="492">
        <f t="shared" si="11"/>
        <v>0</v>
      </c>
      <c r="I68" s="512">
        <f t="shared" si="12"/>
        <v>0</v>
      </c>
      <c r="J68" s="512"/>
      <c r="K68" s="526"/>
      <c r="L68" s="515">
        <f t="shared" si="13"/>
        <v>0</v>
      </c>
      <c r="M68" s="526"/>
      <c r="N68" s="515">
        <f t="shared" si="14"/>
        <v>0</v>
      </c>
      <c r="O68" s="515">
        <f t="shared" si="15"/>
        <v>0</v>
      </c>
      <c r="P68" s="272"/>
    </row>
    <row r="69" spans="1:16" ht="12.5">
      <c r="B69" s="195" t="str">
        <f t="shared" si="8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9"/>
        <v>0</v>
      </c>
      <c r="G69" s="527">
        <f t="shared" si="10"/>
        <v>0</v>
      </c>
      <c r="H69" s="492">
        <f t="shared" si="11"/>
        <v>0</v>
      </c>
      <c r="I69" s="512">
        <f t="shared" si="12"/>
        <v>0</v>
      </c>
      <c r="J69" s="512"/>
      <c r="K69" s="526"/>
      <c r="L69" s="515">
        <f t="shared" si="13"/>
        <v>0</v>
      </c>
      <c r="M69" s="526"/>
      <c r="N69" s="515">
        <f t="shared" si="14"/>
        <v>0</v>
      </c>
      <c r="O69" s="515">
        <f t="shared" si="15"/>
        <v>0</v>
      </c>
      <c r="P69" s="272"/>
    </row>
    <row r="70" spans="1:16" ht="12.5">
      <c r="B70" s="195" t="str">
        <f t="shared" si="8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9"/>
        <v>0</v>
      </c>
      <c r="G70" s="527">
        <f t="shared" si="10"/>
        <v>0</v>
      </c>
      <c r="H70" s="492">
        <f t="shared" si="11"/>
        <v>0</v>
      </c>
      <c r="I70" s="512">
        <f t="shared" si="12"/>
        <v>0</v>
      </c>
      <c r="J70" s="512"/>
      <c r="K70" s="526"/>
      <c r="L70" s="515">
        <f t="shared" si="13"/>
        <v>0</v>
      </c>
      <c r="M70" s="526"/>
      <c r="N70" s="515">
        <f t="shared" si="14"/>
        <v>0</v>
      </c>
      <c r="O70" s="515">
        <f t="shared" si="15"/>
        <v>0</v>
      </c>
      <c r="P70" s="272"/>
    </row>
    <row r="71" spans="1:16" ht="12.5">
      <c r="B71" s="195" t="str">
        <f t="shared" si="8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9"/>
        <v>0</v>
      </c>
      <c r="G71" s="527">
        <f t="shared" si="10"/>
        <v>0</v>
      </c>
      <c r="H71" s="492">
        <f t="shared" si="11"/>
        <v>0</v>
      </c>
      <c r="I71" s="512">
        <f t="shared" si="12"/>
        <v>0</v>
      </c>
      <c r="J71" s="512"/>
      <c r="K71" s="526"/>
      <c r="L71" s="515">
        <f t="shared" si="13"/>
        <v>0</v>
      </c>
      <c r="M71" s="526"/>
      <c r="N71" s="515">
        <f t="shared" si="14"/>
        <v>0</v>
      </c>
      <c r="O71" s="515">
        <f t="shared" si="15"/>
        <v>0</v>
      </c>
      <c r="P71" s="272"/>
    </row>
    <row r="72" spans="1:16" ht="13" thickBot="1">
      <c r="B72" s="195" t="str">
        <f t="shared" si="8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9"/>
        <v>0</v>
      </c>
      <c r="G72" s="531">
        <f t="shared" si="10"/>
        <v>0</v>
      </c>
      <c r="H72" s="472">
        <f t="shared" si="11"/>
        <v>0</v>
      </c>
      <c r="I72" s="532">
        <f t="shared" si="12"/>
        <v>0</v>
      </c>
      <c r="J72" s="512"/>
      <c r="K72" s="533"/>
      <c r="L72" s="534">
        <f t="shared" si="13"/>
        <v>0</v>
      </c>
      <c r="M72" s="533"/>
      <c r="N72" s="534">
        <f t="shared" si="14"/>
        <v>0</v>
      </c>
      <c r="O72" s="534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0</v>
      </c>
      <c r="N87" s="547">
        <f>IF(J92&lt;D11,0,VLOOKUP(J92,C17:O72,11))</f>
        <v>0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0</v>
      </c>
      <c r="N88" s="551">
        <f>IF(J92&lt;D11,0,VLOOKUP(J92,C99:P154,7))</f>
        <v>0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0</v>
      </c>
      <c r="N89" s="556">
        <f>+N88-N87</f>
        <v>0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>
        <f>+D9</f>
        <v>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565">
        <f>IF(D11=I10,0,D10)</f>
        <v>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2007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0</v>
      </c>
      <c r="G99" s="604">
        <f t="shared" ref="G99:G130" si="16">+(F99+D99)/2</f>
        <v>0</v>
      </c>
      <c r="H99" s="605">
        <f t="shared" ref="H99:H112" si="17">+J$94*G99+E99</f>
        <v>0</v>
      </c>
      <c r="I99" s="606">
        <f t="shared" ref="I99:I112" si="18">+J$95*G99+E99</f>
        <v>0</v>
      </c>
      <c r="J99" s="515">
        <f t="shared" ref="J99:J130" si="19">+I99-H99</f>
        <v>0</v>
      </c>
      <c r="K99" s="515"/>
      <c r="L99" s="513">
        <f>K17</f>
        <v>741629</v>
      </c>
      <c r="M99" s="514">
        <f t="shared" ref="M99:M130" si="20">IF(L99&lt;&gt;0,+H99-L99,0)</f>
        <v>-741629</v>
      </c>
      <c r="N99" s="513">
        <f>M17</f>
        <v>741629</v>
      </c>
      <c r="O99" s="514">
        <f t="shared" ref="O99:O130" si="21">IF(N99&lt;&gt;0,+I99-N99,0)</f>
        <v>-741629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2008</v>
      </c>
      <c r="D100" s="374">
        <f t="shared" ref="D100:D109" si="23">F99</f>
        <v>0</v>
      </c>
      <c r="E100" s="523">
        <f>IF(+J96&lt;F99,J96,D100)</f>
        <v>0</v>
      </c>
      <c r="F100" s="524">
        <f t="shared" ref="F100:F130" si="24">+D100-E100</f>
        <v>0</v>
      </c>
      <c r="G100" s="524">
        <f t="shared" si="16"/>
        <v>0</v>
      </c>
      <c r="H100" s="527">
        <f t="shared" si="17"/>
        <v>0</v>
      </c>
      <c r="I100" s="578">
        <f t="shared" si="18"/>
        <v>0</v>
      </c>
      <c r="J100" s="515">
        <f t="shared" si="19"/>
        <v>0</v>
      </c>
      <c r="K100" s="515"/>
      <c r="L100" s="519">
        <v>0</v>
      </c>
      <c r="M100" s="515">
        <f t="shared" si="20"/>
        <v>0</v>
      </c>
      <c r="N100" s="519">
        <v>0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2009</v>
      </c>
      <c r="D101" s="374">
        <f t="shared" si="23"/>
        <v>0</v>
      </c>
      <c r="E101" s="523">
        <f>IF(+J96&lt;F100,J96,D101)</f>
        <v>0</v>
      </c>
      <c r="F101" s="524">
        <f t="shared" si="24"/>
        <v>0</v>
      </c>
      <c r="G101" s="524">
        <f t="shared" si="16"/>
        <v>0</v>
      </c>
      <c r="H101" s="527">
        <f t="shared" si="17"/>
        <v>0</v>
      </c>
      <c r="I101" s="578">
        <f t="shared" si="18"/>
        <v>0</v>
      </c>
      <c r="J101" s="515">
        <f t="shared" si="19"/>
        <v>0</v>
      </c>
      <c r="K101" s="515"/>
      <c r="L101" s="519">
        <v>0</v>
      </c>
      <c r="M101" s="515">
        <f t="shared" si="20"/>
        <v>0</v>
      </c>
      <c r="N101" s="519">
        <v>0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2010</v>
      </c>
      <c r="D102" s="374">
        <f t="shared" si="23"/>
        <v>0</v>
      </c>
      <c r="E102" s="523">
        <f>IF(+J96&lt;F101,J96,D102)</f>
        <v>0</v>
      </c>
      <c r="F102" s="524">
        <f t="shared" si="24"/>
        <v>0</v>
      </c>
      <c r="G102" s="524">
        <f t="shared" si="16"/>
        <v>0</v>
      </c>
      <c r="H102" s="527">
        <f t="shared" si="17"/>
        <v>0</v>
      </c>
      <c r="I102" s="578">
        <f t="shared" si="18"/>
        <v>0</v>
      </c>
      <c r="J102" s="515">
        <f t="shared" si="19"/>
        <v>0</v>
      </c>
      <c r="K102" s="515"/>
      <c r="L102" s="526"/>
      <c r="M102" s="515">
        <f t="shared" si="20"/>
        <v>0</v>
      </c>
      <c r="N102" s="526"/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2011</v>
      </c>
      <c r="D103" s="374">
        <f t="shared" si="23"/>
        <v>0</v>
      </c>
      <c r="E103" s="523">
        <f>IF(+J96&lt;F102,J96,D103)</f>
        <v>0</v>
      </c>
      <c r="F103" s="524">
        <f t="shared" si="24"/>
        <v>0</v>
      </c>
      <c r="G103" s="524">
        <f t="shared" si="16"/>
        <v>0</v>
      </c>
      <c r="H103" s="527">
        <f t="shared" si="17"/>
        <v>0</v>
      </c>
      <c r="I103" s="578">
        <f t="shared" si="18"/>
        <v>0</v>
      </c>
      <c r="J103" s="515">
        <f t="shared" si="19"/>
        <v>0</v>
      </c>
      <c r="K103" s="515"/>
      <c r="L103" s="526"/>
      <c r="M103" s="515">
        <f t="shared" si="20"/>
        <v>0</v>
      </c>
      <c r="N103" s="526"/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2012</v>
      </c>
      <c r="D104" s="374">
        <f t="shared" si="23"/>
        <v>0</v>
      </c>
      <c r="E104" s="523">
        <f>IF(+J96&lt;F103,J96,D104)</f>
        <v>0</v>
      </c>
      <c r="F104" s="524">
        <f t="shared" si="24"/>
        <v>0</v>
      </c>
      <c r="G104" s="524">
        <f t="shared" si="16"/>
        <v>0</v>
      </c>
      <c r="H104" s="527">
        <f t="shared" si="17"/>
        <v>0</v>
      </c>
      <c r="I104" s="578">
        <f t="shared" si="18"/>
        <v>0</v>
      </c>
      <c r="J104" s="515">
        <f t="shared" si="19"/>
        <v>0</v>
      </c>
      <c r="K104" s="515"/>
      <c r="L104" s="526"/>
      <c r="M104" s="515">
        <f t="shared" si="20"/>
        <v>0</v>
      </c>
      <c r="N104" s="526"/>
      <c r="O104" s="515">
        <f t="shared" si="21"/>
        <v>0</v>
      </c>
      <c r="P104" s="515">
        <f t="shared" si="22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2013</v>
      </c>
      <c r="D105" s="374">
        <f t="shared" si="23"/>
        <v>0</v>
      </c>
      <c r="E105" s="523">
        <f>IF(+J96&lt;F104,J96,D105)</f>
        <v>0</v>
      </c>
      <c r="F105" s="524">
        <f t="shared" si="24"/>
        <v>0</v>
      </c>
      <c r="G105" s="524">
        <f t="shared" si="16"/>
        <v>0</v>
      </c>
      <c r="H105" s="527">
        <f t="shared" si="17"/>
        <v>0</v>
      </c>
      <c r="I105" s="578">
        <f t="shared" si="18"/>
        <v>0</v>
      </c>
      <c r="J105" s="515">
        <f t="shared" si="19"/>
        <v>0</v>
      </c>
      <c r="K105" s="515"/>
      <c r="L105" s="526"/>
      <c r="M105" s="515">
        <f t="shared" si="20"/>
        <v>0</v>
      </c>
      <c r="N105" s="526"/>
      <c r="O105" s="515">
        <f t="shared" si="21"/>
        <v>0</v>
      </c>
      <c r="P105" s="515">
        <f t="shared" si="22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2014</v>
      </c>
      <c r="D106" s="374">
        <f t="shared" si="23"/>
        <v>0</v>
      </c>
      <c r="E106" s="523">
        <f>IF(+J96&lt;F105,J96,D106)</f>
        <v>0</v>
      </c>
      <c r="F106" s="524">
        <f t="shared" si="24"/>
        <v>0</v>
      </c>
      <c r="G106" s="524">
        <f t="shared" si="16"/>
        <v>0</v>
      </c>
      <c r="H106" s="527">
        <f t="shared" si="17"/>
        <v>0</v>
      </c>
      <c r="I106" s="578">
        <f t="shared" si="18"/>
        <v>0</v>
      </c>
      <c r="J106" s="515">
        <f t="shared" si="19"/>
        <v>0</v>
      </c>
      <c r="K106" s="515"/>
      <c r="L106" s="526"/>
      <c r="M106" s="515">
        <f t="shared" si="20"/>
        <v>0</v>
      </c>
      <c r="N106" s="526"/>
      <c r="O106" s="515">
        <f t="shared" si="21"/>
        <v>0</v>
      </c>
      <c r="P106" s="515">
        <f t="shared" si="22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2015</v>
      </c>
      <c r="D107" s="374">
        <f t="shared" si="23"/>
        <v>0</v>
      </c>
      <c r="E107" s="523">
        <f>IF(+J96&lt;F106,J96,D107)</f>
        <v>0</v>
      </c>
      <c r="F107" s="524">
        <f t="shared" si="24"/>
        <v>0</v>
      </c>
      <c r="G107" s="524">
        <f t="shared" si="16"/>
        <v>0</v>
      </c>
      <c r="H107" s="527">
        <f t="shared" si="17"/>
        <v>0</v>
      </c>
      <c r="I107" s="578">
        <f t="shared" si="18"/>
        <v>0</v>
      </c>
      <c r="J107" s="515">
        <f t="shared" si="19"/>
        <v>0</v>
      </c>
      <c r="K107" s="515"/>
      <c r="L107" s="526"/>
      <c r="M107" s="515">
        <f t="shared" si="20"/>
        <v>0</v>
      </c>
      <c r="N107" s="526"/>
      <c r="O107" s="515">
        <f t="shared" si="21"/>
        <v>0</v>
      </c>
      <c r="P107" s="515">
        <f t="shared" si="22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2016</v>
      </c>
      <c r="D108" s="374">
        <f t="shared" si="23"/>
        <v>0</v>
      </c>
      <c r="E108" s="523">
        <f>IF(+J96&lt;F107,J96,D108)</f>
        <v>0</v>
      </c>
      <c r="F108" s="524">
        <f t="shared" si="24"/>
        <v>0</v>
      </c>
      <c r="G108" s="524">
        <f t="shared" si="16"/>
        <v>0</v>
      </c>
      <c r="H108" s="527">
        <f t="shared" si="17"/>
        <v>0</v>
      </c>
      <c r="I108" s="578">
        <f t="shared" si="18"/>
        <v>0</v>
      </c>
      <c r="J108" s="515">
        <f t="shared" si="19"/>
        <v>0</v>
      </c>
      <c r="K108" s="515"/>
      <c r="L108" s="526"/>
      <c r="M108" s="515">
        <f t="shared" si="20"/>
        <v>0</v>
      </c>
      <c r="N108" s="526"/>
      <c r="O108" s="515">
        <f t="shared" si="21"/>
        <v>0</v>
      </c>
      <c r="P108" s="515">
        <f t="shared" si="22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2017</v>
      </c>
      <c r="D109" s="374">
        <f t="shared" si="23"/>
        <v>0</v>
      </c>
      <c r="E109" s="523">
        <f>IF(+J96&lt;F108,J96,D109)</f>
        <v>0</v>
      </c>
      <c r="F109" s="524">
        <f t="shared" si="24"/>
        <v>0</v>
      </c>
      <c r="G109" s="524">
        <f t="shared" si="16"/>
        <v>0</v>
      </c>
      <c r="H109" s="527">
        <f t="shared" si="17"/>
        <v>0</v>
      </c>
      <c r="I109" s="578">
        <f t="shared" si="18"/>
        <v>0</v>
      </c>
      <c r="J109" s="515">
        <f t="shared" si="19"/>
        <v>0</v>
      </c>
      <c r="K109" s="515"/>
      <c r="L109" s="526"/>
      <c r="M109" s="515">
        <f t="shared" si="20"/>
        <v>0</v>
      </c>
      <c r="N109" s="526"/>
      <c r="O109" s="515">
        <f t="shared" si="21"/>
        <v>0</v>
      </c>
      <c r="P109" s="515">
        <f t="shared" si="22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2018</v>
      </c>
      <c r="D110" s="374">
        <f>IF(F109+SUM(E$99:E109)=D$92,F109,D$92-SUM(E$99:E109))</f>
        <v>0</v>
      </c>
      <c r="E110" s="523">
        <f>IF(+J96&lt;F109,J96,D110)</f>
        <v>0</v>
      </c>
      <c r="F110" s="524">
        <f t="shared" si="24"/>
        <v>0</v>
      </c>
      <c r="G110" s="524">
        <f t="shared" si="16"/>
        <v>0</v>
      </c>
      <c r="H110" s="527">
        <f t="shared" si="17"/>
        <v>0</v>
      </c>
      <c r="I110" s="578">
        <f t="shared" si="18"/>
        <v>0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2019</v>
      </c>
      <c r="D111" s="374">
        <f>IF(F110+SUM(E$99:E110)=D$92,F110,D$92-SUM(E$99:E110))</f>
        <v>0</v>
      </c>
      <c r="E111" s="523">
        <f>IF(+J96&lt;F110,J96,D111)</f>
        <v>0</v>
      </c>
      <c r="F111" s="524">
        <f t="shared" si="24"/>
        <v>0</v>
      </c>
      <c r="G111" s="524">
        <f t="shared" si="16"/>
        <v>0</v>
      </c>
      <c r="H111" s="527">
        <f t="shared" si="17"/>
        <v>0</v>
      </c>
      <c r="I111" s="578">
        <f t="shared" si="18"/>
        <v>0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2020</v>
      </c>
      <c r="D112" s="374">
        <f>IF(F111+SUM(E$99:E111)=D$92,F111,D$92-SUM(E$99:E111))</f>
        <v>0</v>
      </c>
      <c r="E112" s="523">
        <f>IF(+J96&lt;F111,J96,D112)</f>
        <v>0</v>
      </c>
      <c r="F112" s="524">
        <f t="shared" si="24"/>
        <v>0</v>
      </c>
      <c r="G112" s="524">
        <f t="shared" si="16"/>
        <v>0</v>
      </c>
      <c r="H112" s="527">
        <f t="shared" si="17"/>
        <v>0</v>
      </c>
      <c r="I112" s="578">
        <f t="shared" si="18"/>
        <v>0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2021</v>
      </c>
      <c r="D113" s="374">
        <f>IF(F112+SUM(E$99:E112)=D$92,F112,D$92-SUM(E$99:E112))</f>
        <v>0</v>
      </c>
      <c r="E113" s="523">
        <f>IF(+J96&lt;F112,J96,D113)</f>
        <v>0</v>
      </c>
      <c r="F113" s="524">
        <f t="shared" si="24"/>
        <v>0</v>
      </c>
      <c r="G113" s="524">
        <f t="shared" si="16"/>
        <v>0</v>
      </c>
      <c r="H113" s="527">
        <f t="shared" ref="H113:H154" si="26">+J$94*G113+E113</f>
        <v>0</v>
      </c>
      <c r="I113" s="578">
        <f t="shared" ref="I113:I154" si="27">+J$95*G113+E113</f>
        <v>0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2022</v>
      </c>
      <c r="D114" s="374">
        <f>IF(F113+SUM(E$99:E113)=D$92,F113,D$92-SUM(E$99:E113))</f>
        <v>0</v>
      </c>
      <c r="E114" s="523">
        <f>IF(+J96&lt;F113,J96,D114)</f>
        <v>0</v>
      </c>
      <c r="F114" s="524">
        <f t="shared" si="24"/>
        <v>0</v>
      </c>
      <c r="G114" s="524">
        <f t="shared" si="16"/>
        <v>0</v>
      </c>
      <c r="H114" s="527">
        <f t="shared" si="26"/>
        <v>0</v>
      </c>
      <c r="I114" s="578">
        <f t="shared" si="27"/>
        <v>0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2023</v>
      </c>
      <c r="D115" s="374">
        <f>IF(F114+SUM(E$99:E114)=D$92,F114,D$92-SUM(E$99:E114))</f>
        <v>0</v>
      </c>
      <c r="E115" s="523">
        <f>IF(+J96&lt;F114,J96,D115)</f>
        <v>0</v>
      </c>
      <c r="F115" s="524">
        <f t="shared" si="24"/>
        <v>0</v>
      </c>
      <c r="G115" s="524">
        <f t="shared" si="16"/>
        <v>0</v>
      </c>
      <c r="H115" s="527">
        <f t="shared" si="26"/>
        <v>0</v>
      </c>
      <c r="I115" s="578">
        <f t="shared" si="27"/>
        <v>0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2024</v>
      </c>
      <c r="D116" s="374">
        <f>IF(F115+SUM(E$99:E115)=D$92,F115,D$92-SUM(E$99:E115))</f>
        <v>0</v>
      </c>
      <c r="E116" s="523">
        <f>IF(+J96&lt;F115,J96,D116)</f>
        <v>0</v>
      </c>
      <c r="F116" s="524">
        <f t="shared" si="24"/>
        <v>0</v>
      </c>
      <c r="G116" s="524">
        <f t="shared" si="16"/>
        <v>0</v>
      </c>
      <c r="H116" s="527">
        <f t="shared" si="26"/>
        <v>0</v>
      </c>
      <c r="I116" s="578">
        <f t="shared" si="27"/>
        <v>0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2025</v>
      </c>
      <c r="D117" s="374">
        <f>IF(F116+SUM(E$99:E116)=D$92,F116,D$92-SUM(E$99:E116))</f>
        <v>0</v>
      </c>
      <c r="E117" s="523">
        <f>IF(+J96&lt;F116,J96,D117)</f>
        <v>0</v>
      </c>
      <c r="F117" s="524">
        <f t="shared" si="24"/>
        <v>0</v>
      </c>
      <c r="G117" s="524">
        <f t="shared" si="16"/>
        <v>0</v>
      </c>
      <c r="H117" s="527">
        <f t="shared" si="26"/>
        <v>0</v>
      </c>
      <c r="I117" s="578">
        <f t="shared" si="27"/>
        <v>0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2026</v>
      </c>
      <c r="D118" s="374">
        <f>IF(F117+SUM(E$99:E117)=D$92,F117,D$92-SUM(E$99:E117))</f>
        <v>0</v>
      </c>
      <c r="E118" s="523">
        <f>IF(+J96&lt;F117,J96,D118)</f>
        <v>0</v>
      </c>
      <c r="F118" s="524">
        <f t="shared" si="24"/>
        <v>0</v>
      </c>
      <c r="G118" s="524">
        <f t="shared" si="16"/>
        <v>0</v>
      </c>
      <c r="H118" s="527">
        <f t="shared" si="26"/>
        <v>0</v>
      </c>
      <c r="I118" s="578">
        <f t="shared" si="27"/>
        <v>0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2027</v>
      </c>
      <c r="D119" s="374">
        <f>IF(F118+SUM(E$99:E118)=D$92,F118,D$92-SUM(E$99:E118))</f>
        <v>0</v>
      </c>
      <c r="E119" s="523">
        <f>IF(+J96&lt;F118,J96,D119)</f>
        <v>0</v>
      </c>
      <c r="F119" s="524">
        <f t="shared" si="24"/>
        <v>0</v>
      </c>
      <c r="G119" s="524">
        <f t="shared" si="16"/>
        <v>0</v>
      </c>
      <c r="H119" s="527">
        <f t="shared" si="26"/>
        <v>0</v>
      </c>
      <c r="I119" s="578">
        <f t="shared" si="27"/>
        <v>0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2028</v>
      </c>
      <c r="D120" s="374">
        <f>IF(F119+SUM(E$99:E119)=D$92,F119,D$92-SUM(E$99:E119))</f>
        <v>0</v>
      </c>
      <c r="E120" s="523">
        <f>IF(+J96&lt;F119,J96,D120)</f>
        <v>0</v>
      </c>
      <c r="F120" s="524">
        <f t="shared" si="24"/>
        <v>0</v>
      </c>
      <c r="G120" s="524">
        <f t="shared" si="16"/>
        <v>0</v>
      </c>
      <c r="H120" s="527">
        <f t="shared" si="26"/>
        <v>0</v>
      </c>
      <c r="I120" s="578">
        <f t="shared" si="27"/>
        <v>0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2029</v>
      </c>
      <c r="D121" s="374">
        <f>IF(F120+SUM(E$99:E120)=D$92,F120,D$92-SUM(E$99:E120))</f>
        <v>0</v>
      </c>
      <c r="E121" s="523">
        <f>IF(+J96&lt;F120,J96,D121)</f>
        <v>0</v>
      </c>
      <c r="F121" s="524">
        <f t="shared" si="24"/>
        <v>0</v>
      </c>
      <c r="G121" s="524">
        <f t="shared" si="16"/>
        <v>0</v>
      </c>
      <c r="H121" s="527">
        <f t="shared" si="26"/>
        <v>0</v>
      </c>
      <c r="I121" s="578">
        <f t="shared" si="27"/>
        <v>0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2030</v>
      </c>
      <c r="D122" s="374">
        <f>IF(F121+SUM(E$99:E121)=D$92,F121,D$92-SUM(E$99:E121))</f>
        <v>0</v>
      </c>
      <c r="E122" s="523">
        <f>IF(+J96&lt;F121,J96,D122)</f>
        <v>0</v>
      </c>
      <c r="F122" s="524">
        <f t="shared" si="24"/>
        <v>0</v>
      </c>
      <c r="G122" s="524">
        <f t="shared" si="16"/>
        <v>0</v>
      </c>
      <c r="H122" s="527">
        <f t="shared" si="26"/>
        <v>0</v>
      </c>
      <c r="I122" s="578">
        <f t="shared" si="27"/>
        <v>0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2031</v>
      </c>
      <c r="D123" s="374">
        <f>IF(F122+SUM(E$99:E122)=D$92,F122,D$92-SUM(E$99:E122))</f>
        <v>0</v>
      </c>
      <c r="E123" s="523">
        <f>IF(+J96&lt;F122,J96,D123)</f>
        <v>0</v>
      </c>
      <c r="F123" s="524">
        <f t="shared" si="24"/>
        <v>0</v>
      </c>
      <c r="G123" s="524">
        <f t="shared" si="16"/>
        <v>0</v>
      </c>
      <c r="H123" s="527">
        <f t="shared" si="26"/>
        <v>0</v>
      </c>
      <c r="I123" s="578">
        <f t="shared" si="27"/>
        <v>0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2032</v>
      </c>
      <c r="D124" s="374">
        <f>IF(F123+SUM(E$99:E123)=D$92,F123,D$92-SUM(E$99:E123))</f>
        <v>0</v>
      </c>
      <c r="E124" s="523">
        <f>IF(+J96&lt;F123,J96,D124)</f>
        <v>0</v>
      </c>
      <c r="F124" s="524">
        <f t="shared" si="24"/>
        <v>0</v>
      </c>
      <c r="G124" s="524">
        <f t="shared" si="16"/>
        <v>0</v>
      </c>
      <c r="H124" s="527">
        <f t="shared" si="26"/>
        <v>0</v>
      </c>
      <c r="I124" s="578">
        <f t="shared" si="27"/>
        <v>0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2033</v>
      </c>
      <c r="D125" s="374">
        <f>IF(F124+SUM(E$99:E124)=D$92,F124,D$92-SUM(E$99:E124))</f>
        <v>0</v>
      </c>
      <c r="E125" s="523">
        <f>IF(+J96&lt;F124,J96,D125)</f>
        <v>0</v>
      </c>
      <c r="F125" s="524">
        <f t="shared" si="24"/>
        <v>0</v>
      </c>
      <c r="G125" s="524">
        <f t="shared" si="16"/>
        <v>0</v>
      </c>
      <c r="H125" s="527">
        <f t="shared" si="26"/>
        <v>0</v>
      </c>
      <c r="I125" s="578">
        <f t="shared" si="27"/>
        <v>0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2034</v>
      </c>
      <c r="D126" s="374">
        <f>IF(F125+SUM(E$99:E125)=D$92,F125,D$92-SUM(E$99:E125))</f>
        <v>0</v>
      </c>
      <c r="E126" s="523">
        <f>IF(+J96&lt;F125,J96,D126)</f>
        <v>0</v>
      </c>
      <c r="F126" s="524">
        <f t="shared" si="24"/>
        <v>0</v>
      </c>
      <c r="G126" s="524">
        <f t="shared" si="16"/>
        <v>0</v>
      </c>
      <c r="H126" s="527">
        <f t="shared" si="26"/>
        <v>0</v>
      </c>
      <c r="I126" s="578">
        <f t="shared" si="27"/>
        <v>0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2035</v>
      </c>
      <c r="D127" s="374">
        <f>IF(F126+SUM(E$99:E126)=D$92,F126,D$92-SUM(E$99:E126))</f>
        <v>0</v>
      </c>
      <c r="E127" s="523">
        <f>IF(+J96&lt;F126,J96,D127)</f>
        <v>0</v>
      </c>
      <c r="F127" s="524">
        <f t="shared" si="24"/>
        <v>0</v>
      </c>
      <c r="G127" s="524">
        <f t="shared" si="16"/>
        <v>0</v>
      </c>
      <c r="H127" s="527">
        <f t="shared" si="26"/>
        <v>0</v>
      </c>
      <c r="I127" s="578">
        <f t="shared" si="27"/>
        <v>0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2036</v>
      </c>
      <c r="D128" s="374">
        <f>IF(F127+SUM(E$99:E127)=D$92,F127,D$92-SUM(E$99:E127))</f>
        <v>0</v>
      </c>
      <c r="E128" s="523">
        <f>IF(+J96&lt;F127,J96,D128)</f>
        <v>0</v>
      </c>
      <c r="F128" s="524">
        <f t="shared" si="24"/>
        <v>0</v>
      </c>
      <c r="G128" s="524">
        <f t="shared" si="16"/>
        <v>0</v>
      </c>
      <c r="H128" s="527">
        <f t="shared" si="26"/>
        <v>0</v>
      </c>
      <c r="I128" s="578">
        <f t="shared" si="27"/>
        <v>0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2037</v>
      </c>
      <c r="D129" s="374">
        <f>IF(F128+SUM(E$99:E128)=D$92,F128,D$92-SUM(E$99:E128))</f>
        <v>0</v>
      </c>
      <c r="E129" s="523">
        <f>IF(+J96&lt;F128,J96,D129)</f>
        <v>0</v>
      </c>
      <c r="F129" s="524">
        <f t="shared" si="24"/>
        <v>0</v>
      </c>
      <c r="G129" s="524">
        <f t="shared" si="16"/>
        <v>0</v>
      </c>
      <c r="H129" s="527">
        <f t="shared" si="26"/>
        <v>0</v>
      </c>
      <c r="I129" s="578">
        <f t="shared" si="27"/>
        <v>0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2038</v>
      </c>
      <c r="D130" s="374">
        <f>IF(F129+SUM(E$99:E129)=D$92,F129,D$92-SUM(E$99:E129))</f>
        <v>0</v>
      </c>
      <c r="E130" s="523">
        <f>IF(+J96&lt;F129,J96,D130)</f>
        <v>0</v>
      </c>
      <c r="F130" s="524">
        <f t="shared" si="24"/>
        <v>0</v>
      </c>
      <c r="G130" s="524">
        <f t="shared" si="16"/>
        <v>0</v>
      </c>
      <c r="H130" s="527">
        <f t="shared" si="26"/>
        <v>0</v>
      </c>
      <c r="I130" s="578">
        <f t="shared" si="27"/>
        <v>0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2039</v>
      </c>
      <c r="D131" s="374">
        <f>IF(F130+SUM(E$99:E130)=D$92,F130,D$92-SUM(E$99:E130))</f>
        <v>0</v>
      </c>
      <c r="E131" s="523">
        <f>IF(+J96&lt;F130,J96,D131)</f>
        <v>0</v>
      </c>
      <c r="F131" s="524">
        <f t="shared" ref="F131:F154" si="28">+D131-E131</f>
        <v>0</v>
      </c>
      <c r="G131" s="524">
        <f t="shared" ref="G131:G154" si="29">+(F131+D131)/2</f>
        <v>0</v>
      </c>
      <c r="H131" s="527">
        <f t="shared" si="26"/>
        <v>0</v>
      </c>
      <c r="I131" s="578">
        <f t="shared" si="27"/>
        <v>0</v>
      </c>
      <c r="J131" s="515">
        <f t="shared" ref="J131:J154" si="30">+I131-H131</f>
        <v>0</v>
      </c>
      <c r="K131" s="515"/>
      <c r="L131" s="526"/>
      <c r="M131" s="515">
        <f t="shared" ref="M131:M154" si="31">IF(L131&lt;&gt;0,+H131-L131,0)</f>
        <v>0</v>
      </c>
      <c r="N131" s="526"/>
      <c r="O131" s="515">
        <f t="shared" ref="O131:O154" si="32">IF(N131&lt;&gt;0,+I131-N131,0)</f>
        <v>0</v>
      </c>
      <c r="P131" s="515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2040</v>
      </c>
      <c r="D132" s="374">
        <f>IF(F131+SUM(E$99:E131)=D$92,F131,D$92-SUM(E$99:E131))</f>
        <v>0</v>
      </c>
      <c r="E132" s="523">
        <f>IF(+J96&lt;F131,J96,D132)</f>
        <v>0</v>
      </c>
      <c r="F132" s="524">
        <f t="shared" si="28"/>
        <v>0</v>
      </c>
      <c r="G132" s="524">
        <f t="shared" si="29"/>
        <v>0</v>
      </c>
      <c r="H132" s="527">
        <f t="shared" si="26"/>
        <v>0</v>
      </c>
      <c r="I132" s="578">
        <f t="shared" si="27"/>
        <v>0</v>
      </c>
      <c r="J132" s="515">
        <f t="shared" si="30"/>
        <v>0</v>
      </c>
      <c r="K132" s="515"/>
      <c r="L132" s="526"/>
      <c r="M132" s="515">
        <f t="shared" si="31"/>
        <v>0</v>
      </c>
      <c r="N132" s="526"/>
      <c r="O132" s="515">
        <f t="shared" si="32"/>
        <v>0</v>
      </c>
      <c r="P132" s="515">
        <f t="shared" si="33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2041</v>
      </c>
      <c r="D133" s="374">
        <f>IF(F132+SUM(E$99:E132)=D$92,F132,D$92-SUM(E$99:E132))</f>
        <v>0</v>
      </c>
      <c r="E133" s="523">
        <f>IF(+J96&lt;F132,J96,D133)</f>
        <v>0</v>
      </c>
      <c r="F133" s="524">
        <f t="shared" si="28"/>
        <v>0</v>
      </c>
      <c r="G133" s="524">
        <f t="shared" si="29"/>
        <v>0</v>
      </c>
      <c r="H133" s="527">
        <f t="shared" si="26"/>
        <v>0</v>
      </c>
      <c r="I133" s="578">
        <f t="shared" si="27"/>
        <v>0</v>
      </c>
      <c r="J133" s="515">
        <f t="shared" si="30"/>
        <v>0</v>
      </c>
      <c r="K133" s="515"/>
      <c r="L133" s="526"/>
      <c r="M133" s="515">
        <f t="shared" si="31"/>
        <v>0</v>
      </c>
      <c r="N133" s="526"/>
      <c r="O133" s="515">
        <f t="shared" si="32"/>
        <v>0</v>
      </c>
      <c r="P133" s="515">
        <f t="shared" si="33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2042</v>
      </c>
      <c r="D134" s="374">
        <f>IF(F133+SUM(E$99:E133)=D$92,F133,D$92-SUM(E$99:E133))</f>
        <v>0</v>
      </c>
      <c r="E134" s="523">
        <f>IF(+J96&lt;F133,J96,D134)</f>
        <v>0</v>
      </c>
      <c r="F134" s="524">
        <f t="shared" si="28"/>
        <v>0</v>
      </c>
      <c r="G134" s="524">
        <f t="shared" si="29"/>
        <v>0</v>
      </c>
      <c r="H134" s="527">
        <f t="shared" si="26"/>
        <v>0</v>
      </c>
      <c r="I134" s="578">
        <f t="shared" si="27"/>
        <v>0</v>
      </c>
      <c r="J134" s="515">
        <f t="shared" si="30"/>
        <v>0</v>
      </c>
      <c r="K134" s="515"/>
      <c r="L134" s="526"/>
      <c r="M134" s="515">
        <f t="shared" si="31"/>
        <v>0</v>
      </c>
      <c r="N134" s="526"/>
      <c r="O134" s="515">
        <f t="shared" si="32"/>
        <v>0</v>
      </c>
      <c r="P134" s="515">
        <f t="shared" si="33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2043</v>
      </c>
      <c r="D135" s="374">
        <f>IF(F134+SUM(E$99:E134)=D$92,F134,D$92-SUM(E$99:E134))</f>
        <v>0</v>
      </c>
      <c r="E135" s="523">
        <f>IF(+J96&lt;F134,J96,D135)</f>
        <v>0</v>
      </c>
      <c r="F135" s="524">
        <f t="shared" si="28"/>
        <v>0</v>
      </c>
      <c r="G135" s="524">
        <f t="shared" si="29"/>
        <v>0</v>
      </c>
      <c r="H135" s="527">
        <f t="shared" si="26"/>
        <v>0</v>
      </c>
      <c r="I135" s="578">
        <f t="shared" si="27"/>
        <v>0</v>
      </c>
      <c r="J135" s="515">
        <f t="shared" si="30"/>
        <v>0</v>
      </c>
      <c r="K135" s="515"/>
      <c r="L135" s="526"/>
      <c r="M135" s="515">
        <f t="shared" si="31"/>
        <v>0</v>
      </c>
      <c r="N135" s="526"/>
      <c r="O135" s="515">
        <f t="shared" si="32"/>
        <v>0</v>
      </c>
      <c r="P135" s="515">
        <f t="shared" si="33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2044</v>
      </c>
      <c r="D136" s="374">
        <f>IF(F135+SUM(E$99:E135)=D$92,F135,D$92-SUM(E$99:E135))</f>
        <v>0</v>
      </c>
      <c r="E136" s="523">
        <f>IF(+J96&lt;F135,J96,D136)</f>
        <v>0</v>
      </c>
      <c r="F136" s="524">
        <f t="shared" si="28"/>
        <v>0</v>
      </c>
      <c r="G136" s="524">
        <f t="shared" si="29"/>
        <v>0</v>
      </c>
      <c r="H136" s="527">
        <f t="shared" si="26"/>
        <v>0</v>
      </c>
      <c r="I136" s="578">
        <f t="shared" si="27"/>
        <v>0</v>
      </c>
      <c r="J136" s="515">
        <f t="shared" si="30"/>
        <v>0</v>
      </c>
      <c r="K136" s="515"/>
      <c r="L136" s="526"/>
      <c r="M136" s="515">
        <f t="shared" si="31"/>
        <v>0</v>
      </c>
      <c r="N136" s="526"/>
      <c r="O136" s="515">
        <f t="shared" si="32"/>
        <v>0</v>
      </c>
      <c r="P136" s="515">
        <f t="shared" si="33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2045</v>
      </c>
      <c r="D137" s="374">
        <f>IF(F136+SUM(E$99:E136)=D$92,F136,D$92-SUM(E$99:E136))</f>
        <v>0</v>
      </c>
      <c r="E137" s="523">
        <f>IF(+J96&lt;F136,J96,D137)</f>
        <v>0</v>
      </c>
      <c r="F137" s="524">
        <f t="shared" si="28"/>
        <v>0</v>
      </c>
      <c r="G137" s="524">
        <f t="shared" si="29"/>
        <v>0</v>
      </c>
      <c r="H137" s="527">
        <f t="shared" si="26"/>
        <v>0</v>
      </c>
      <c r="I137" s="578">
        <f t="shared" si="27"/>
        <v>0</v>
      </c>
      <c r="J137" s="515">
        <f t="shared" si="30"/>
        <v>0</v>
      </c>
      <c r="K137" s="515"/>
      <c r="L137" s="526"/>
      <c r="M137" s="515">
        <f t="shared" si="31"/>
        <v>0</v>
      </c>
      <c r="N137" s="526"/>
      <c r="O137" s="515">
        <f t="shared" si="32"/>
        <v>0</v>
      </c>
      <c r="P137" s="515">
        <f t="shared" si="33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2046</v>
      </c>
      <c r="D138" s="374">
        <f>IF(F137+SUM(E$99:E137)=D$92,F137,D$92-SUM(E$99:E137))</f>
        <v>0</v>
      </c>
      <c r="E138" s="523">
        <f>IF(+J96&lt;F137,J96,D138)</f>
        <v>0</v>
      </c>
      <c r="F138" s="524">
        <f t="shared" si="28"/>
        <v>0</v>
      </c>
      <c r="G138" s="524">
        <f t="shared" si="29"/>
        <v>0</v>
      </c>
      <c r="H138" s="527">
        <f t="shared" si="26"/>
        <v>0</v>
      </c>
      <c r="I138" s="578">
        <f t="shared" si="27"/>
        <v>0</v>
      </c>
      <c r="J138" s="515">
        <f t="shared" si="30"/>
        <v>0</v>
      </c>
      <c r="K138" s="515"/>
      <c r="L138" s="526"/>
      <c r="M138" s="515">
        <f t="shared" si="31"/>
        <v>0</v>
      </c>
      <c r="N138" s="526"/>
      <c r="O138" s="515">
        <f t="shared" si="32"/>
        <v>0</v>
      </c>
      <c r="P138" s="515">
        <f t="shared" si="33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2047</v>
      </c>
      <c r="D139" s="374">
        <f>IF(F138+SUM(E$99:E138)=D$92,F138,D$92-SUM(E$99:E138))</f>
        <v>0</v>
      </c>
      <c r="E139" s="523">
        <f>IF(+J96&lt;F138,J96,D139)</f>
        <v>0</v>
      </c>
      <c r="F139" s="524">
        <f t="shared" si="28"/>
        <v>0</v>
      </c>
      <c r="G139" s="524">
        <f t="shared" si="29"/>
        <v>0</v>
      </c>
      <c r="H139" s="527">
        <f t="shared" si="26"/>
        <v>0</v>
      </c>
      <c r="I139" s="578">
        <f t="shared" si="27"/>
        <v>0</v>
      </c>
      <c r="J139" s="515">
        <f t="shared" si="30"/>
        <v>0</v>
      </c>
      <c r="K139" s="515"/>
      <c r="L139" s="526"/>
      <c r="M139" s="515">
        <f t="shared" si="31"/>
        <v>0</v>
      </c>
      <c r="N139" s="526"/>
      <c r="O139" s="515">
        <f t="shared" si="32"/>
        <v>0</v>
      </c>
      <c r="P139" s="515">
        <f t="shared" si="33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2048</v>
      </c>
      <c r="D140" s="374">
        <f>IF(F139+SUM(E$99:E139)=D$92,F139,D$92-SUM(E$99:E139))</f>
        <v>0</v>
      </c>
      <c r="E140" s="523">
        <f>IF(+J96&lt;F139,J96,D140)</f>
        <v>0</v>
      </c>
      <c r="F140" s="524">
        <f t="shared" si="28"/>
        <v>0</v>
      </c>
      <c r="G140" s="524">
        <f t="shared" si="29"/>
        <v>0</v>
      </c>
      <c r="H140" s="527">
        <f t="shared" si="26"/>
        <v>0</v>
      </c>
      <c r="I140" s="578">
        <f t="shared" si="27"/>
        <v>0</v>
      </c>
      <c r="J140" s="515">
        <f t="shared" si="30"/>
        <v>0</v>
      </c>
      <c r="K140" s="515"/>
      <c r="L140" s="526"/>
      <c r="M140" s="515">
        <f t="shared" si="31"/>
        <v>0</v>
      </c>
      <c r="N140" s="526"/>
      <c r="O140" s="515">
        <f t="shared" si="32"/>
        <v>0</v>
      </c>
      <c r="P140" s="515">
        <f t="shared" si="33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2049</v>
      </c>
      <c r="D141" s="374">
        <f>IF(F140+SUM(E$99:E140)=D$92,F140,D$92-SUM(E$99:E140))</f>
        <v>0</v>
      </c>
      <c r="E141" s="523">
        <f>IF(+J96&lt;F140,J96,D141)</f>
        <v>0</v>
      </c>
      <c r="F141" s="524">
        <f t="shared" si="28"/>
        <v>0</v>
      </c>
      <c r="G141" s="524">
        <f t="shared" si="29"/>
        <v>0</v>
      </c>
      <c r="H141" s="527">
        <f t="shared" si="26"/>
        <v>0</v>
      </c>
      <c r="I141" s="578">
        <f t="shared" si="27"/>
        <v>0</v>
      </c>
      <c r="J141" s="515">
        <f t="shared" si="30"/>
        <v>0</v>
      </c>
      <c r="K141" s="515"/>
      <c r="L141" s="526"/>
      <c r="M141" s="515">
        <f t="shared" si="31"/>
        <v>0</v>
      </c>
      <c r="N141" s="526"/>
      <c r="O141" s="515">
        <f t="shared" si="32"/>
        <v>0</v>
      </c>
      <c r="P141" s="515">
        <f t="shared" si="33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2050</v>
      </c>
      <c r="D142" s="374">
        <f>IF(F141+SUM(E$99:E141)=D$92,F141,D$92-SUM(E$99:E141))</f>
        <v>0</v>
      </c>
      <c r="E142" s="523">
        <f>IF(+J96&lt;F141,J96,D142)</f>
        <v>0</v>
      </c>
      <c r="F142" s="524">
        <f t="shared" si="28"/>
        <v>0</v>
      </c>
      <c r="G142" s="524">
        <f t="shared" si="29"/>
        <v>0</v>
      </c>
      <c r="H142" s="527">
        <f t="shared" si="26"/>
        <v>0</v>
      </c>
      <c r="I142" s="578">
        <f t="shared" si="27"/>
        <v>0</v>
      </c>
      <c r="J142" s="515">
        <f t="shared" si="30"/>
        <v>0</v>
      </c>
      <c r="K142" s="515"/>
      <c r="L142" s="526"/>
      <c r="M142" s="515">
        <f t="shared" si="31"/>
        <v>0</v>
      </c>
      <c r="N142" s="526"/>
      <c r="O142" s="515">
        <f t="shared" si="32"/>
        <v>0</v>
      </c>
      <c r="P142" s="515">
        <f t="shared" si="33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8"/>
        <v>0</v>
      </c>
      <c r="G143" s="524">
        <f t="shared" si="29"/>
        <v>0</v>
      </c>
      <c r="H143" s="527">
        <f t="shared" si="26"/>
        <v>0</v>
      </c>
      <c r="I143" s="578">
        <f t="shared" si="27"/>
        <v>0</v>
      </c>
      <c r="J143" s="515">
        <f t="shared" si="30"/>
        <v>0</v>
      </c>
      <c r="K143" s="515"/>
      <c r="L143" s="526"/>
      <c r="M143" s="515">
        <f t="shared" si="31"/>
        <v>0</v>
      </c>
      <c r="N143" s="526"/>
      <c r="O143" s="515">
        <f t="shared" si="32"/>
        <v>0</v>
      </c>
      <c r="P143" s="515">
        <f t="shared" si="33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8"/>
        <v>0</v>
      </c>
      <c r="G144" s="524">
        <f t="shared" si="29"/>
        <v>0</v>
      </c>
      <c r="H144" s="527">
        <f t="shared" si="26"/>
        <v>0</v>
      </c>
      <c r="I144" s="578">
        <f t="shared" si="27"/>
        <v>0</v>
      </c>
      <c r="J144" s="515">
        <f t="shared" si="30"/>
        <v>0</v>
      </c>
      <c r="K144" s="515"/>
      <c r="L144" s="526"/>
      <c r="M144" s="515">
        <f t="shared" si="31"/>
        <v>0</v>
      </c>
      <c r="N144" s="526"/>
      <c r="O144" s="515">
        <f t="shared" si="32"/>
        <v>0</v>
      </c>
      <c r="P144" s="515">
        <f t="shared" si="33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8"/>
        <v>0</v>
      </c>
      <c r="G145" s="524">
        <f t="shared" si="29"/>
        <v>0</v>
      </c>
      <c r="H145" s="527">
        <f t="shared" si="26"/>
        <v>0</v>
      </c>
      <c r="I145" s="578">
        <f t="shared" si="27"/>
        <v>0</v>
      </c>
      <c r="J145" s="515">
        <f t="shared" si="30"/>
        <v>0</v>
      </c>
      <c r="K145" s="515"/>
      <c r="L145" s="526"/>
      <c r="M145" s="515">
        <f t="shared" si="31"/>
        <v>0</v>
      </c>
      <c r="N145" s="526"/>
      <c r="O145" s="515">
        <f t="shared" si="32"/>
        <v>0</v>
      </c>
      <c r="P145" s="515">
        <f t="shared" si="33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8"/>
        <v>0</v>
      </c>
      <c r="G146" s="524">
        <f t="shared" si="29"/>
        <v>0</v>
      </c>
      <c r="H146" s="527">
        <f t="shared" si="26"/>
        <v>0</v>
      </c>
      <c r="I146" s="578">
        <f t="shared" si="27"/>
        <v>0</v>
      </c>
      <c r="J146" s="515">
        <f t="shared" si="30"/>
        <v>0</v>
      </c>
      <c r="K146" s="515"/>
      <c r="L146" s="526"/>
      <c r="M146" s="515">
        <f t="shared" si="31"/>
        <v>0</v>
      </c>
      <c r="N146" s="526"/>
      <c r="O146" s="515">
        <f t="shared" si="32"/>
        <v>0</v>
      </c>
      <c r="P146" s="515">
        <f t="shared" si="33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8"/>
        <v>0</v>
      </c>
      <c r="G147" s="524">
        <f t="shared" si="29"/>
        <v>0</v>
      </c>
      <c r="H147" s="527">
        <f t="shared" si="26"/>
        <v>0</v>
      </c>
      <c r="I147" s="578">
        <f t="shared" si="27"/>
        <v>0</v>
      </c>
      <c r="J147" s="515">
        <f t="shared" si="30"/>
        <v>0</v>
      </c>
      <c r="K147" s="515"/>
      <c r="L147" s="526"/>
      <c r="M147" s="515">
        <f t="shared" si="31"/>
        <v>0</v>
      </c>
      <c r="N147" s="526"/>
      <c r="O147" s="515">
        <f t="shared" si="32"/>
        <v>0</v>
      </c>
      <c r="P147" s="515">
        <f t="shared" si="33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8"/>
        <v>0</v>
      </c>
      <c r="G148" s="524">
        <f t="shared" si="29"/>
        <v>0</v>
      </c>
      <c r="H148" s="527">
        <f t="shared" si="26"/>
        <v>0</v>
      </c>
      <c r="I148" s="578">
        <f t="shared" si="27"/>
        <v>0</v>
      </c>
      <c r="J148" s="515">
        <f t="shared" si="30"/>
        <v>0</v>
      </c>
      <c r="K148" s="515"/>
      <c r="L148" s="526"/>
      <c r="M148" s="515">
        <f t="shared" si="31"/>
        <v>0</v>
      </c>
      <c r="N148" s="526"/>
      <c r="O148" s="515">
        <f t="shared" si="32"/>
        <v>0</v>
      </c>
      <c r="P148" s="515">
        <f t="shared" si="33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8"/>
        <v>0</v>
      </c>
      <c r="G149" s="524">
        <f t="shared" si="29"/>
        <v>0</v>
      </c>
      <c r="H149" s="527">
        <f t="shared" si="26"/>
        <v>0</v>
      </c>
      <c r="I149" s="578">
        <f t="shared" si="27"/>
        <v>0</v>
      </c>
      <c r="J149" s="515">
        <f t="shared" si="30"/>
        <v>0</v>
      </c>
      <c r="K149" s="515"/>
      <c r="L149" s="526"/>
      <c r="M149" s="515">
        <f t="shared" si="31"/>
        <v>0</v>
      </c>
      <c r="N149" s="526"/>
      <c r="O149" s="515">
        <f t="shared" si="32"/>
        <v>0</v>
      </c>
      <c r="P149" s="515">
        <f t="shared" si="33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8"/>
        <v>0</v>
      </c>
      <c r="G150" s="524">
        <f t="shared" si="29"/>
        <v>0</v>
      </c>
      <c r="H150" s="527">
        <f t="shared" si="26"/>
        <v>0</v>
      </c>
      <c r="I150" s="578">
        <f t="shared" si="27"/>
        <v>0</v>
      </c>
      <c r="J150" s="515">
        <f t="shared" si="30"/>
        <v>0</v>
      </c>
      <c r="K150" s="515"/>
      <c r="L150" s="526"/>
      <c r="M150" s="515">
        <f t="shared" si="31"/>
        <v>0</v>
      </c>
      <c r="N150" s="526"/>
      <c r="O150" s="515">
        <f t="shared" si="32"/>
        <v>0</v>
      </c>
      <c r="P150" s="515">
        <f t="shared" si="33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8"/>
        <v>0</v>
      </c>
      <c r="G151" s="524">
        <f t="shared" si="29"/>
        <v>0</v>
      </c>
      <c r="H151" s="527">
        <f t="shared" si="26"/>
        <v>0</v>
      </c>
      <c r="I151" s="578">
        <f t="shared" si="27"/>
        <v>0</v>
      </c>
      <c r="J151" s="515">
        <f t="shared" si="30"/>
        <v>0</v>
      </c>
      <c r="K151" s="515"/>
      <c r="L151" s="526"/>
      <c r="M151" s="515">
        <f t="shared" si="31"/>
        <v>0</v>
      </c>
      <c r="N151" s="526"/>
      <c r="O151" s="515">
        <f t="shared" si="32"/>
        <v>0</v>
      </c>
      <c r="P151" s="515">
        <f t="shared" si="33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8"/>
        <v>0</v>
      </c>
      <c r="G152" s="524">
        <f t="shared" si="29"/>
        <v>0</v>
      </c>
      <c r="H152" s="527">
        <f t="shared" si="26"/>
        <v>0</v>
      </c>
      <c r="I152" s="578">
        <f t="shared" si="27"/>
        <v>0</v>
      </c>
      <c r="J152" s="515">
        <f t="shared" si="30"/>
        <v>0</v>
      </c>
      <c r="K152" s="515"/>
      <c r="L152" s="526"/>
      <c r="M152" s="515">
        <f t="shared" si="31"/>
        <v>0</v>
      </c>
      <c r="N152" s="526"/>
      <c r="O152" s="515">
        <f t="shared" si="32"/>
        <v>0</v>
      </c>
      <c r="P152" s="515">
        <f t="shared" si="33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8"/>
        <v>0</v>
      </c>
      <c r="G153" s="524">
        <f t="shared" si="29"/>
        <v>0</v>
      </c>
      <c r="H153" s="527">
        <f t="shared" si="26"/>
        <v>0</v>
      </c>
      <c r="I153" s="578">
        <f t="shared" si="27"/>
        <v>0</v>
      </c>
      <c r="J153" s="515">
        <f t="shared" si="30"/>
        <v>0</v>
      </c>
      <c r="K153" s="515"/>
      <c r="L153" s="526"/>
      <c r="M153" s="515">
        <f t="shared" si="31"/>
        <v>0</v>
      </c>
      <c r="N153" s="526"/>
      <c r="O153" s="515">
        <f t="shared" si="32"/>
        <v>0</v>
      </c>
      <c r="P153" s="515">
        <f t="shared" si="33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8"/>
        <v>0</v>
      </c>
      <c r="G154" s="529">
        <f t="shared" si="29"/>
        <v>0</v>
      </c>
      <c r="H154" s="531">
        <f t="shared" si="26"/>
        <v>0</v>
      </c>
      <c r="I154" s="580">
        <f t="shared" si="27"/>
        <v>0</v>
      </c>
      <c r="J154" s="534">
        <f t="shared" si="30"/>
        <v>0</v>
      </c>
      <c r="K154" s="515"/>
      <c r="L154" s="533"/>
      <c r="M154" s="534">
        <f t="shared" si="31"/>
        <v>0</v>
      </c>
      <c r="N154" s="533"/>
      <c r="O154" s="534">
        <f t="shared" si="32"/>
        <v>0</v>
      </c>
      <c r="P154" s="534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12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18066.687797614366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18066.687797614366</v>
      </c>
      <c r="O6" s="269"/>
      <c r="P6" s="269"/>
    </row>
    <row r="7" spans="1:17" ht="13.5" thickBot="1">
      <c r="C7" s="468" t="s">
        <v>48</v>
      </c>
      <c r="D7" s="469" t="s">
        <v>164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149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185247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7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4518.2195121951218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2007</v>
      </c>
      <c r="D17" s="509">
        <v>77090</v>
      </c>
      <c r="E17" s="510">
        <v>868</v>
      </c>
      <c r="F17" s="509">
        <v>75730</v>
      </c>
      <c r="G17" s="510">
        <v>0</v>
      </c>
      <c r="H17" s="511">
        <v>0</v>
      </c>
      <c r="I17" s="597">
        <f t="shared" ref="I17:I48" si="0">H17-G17</f>
        <v>0</v>
      </c>
      <c r="J17" s="512"/>
      <c r="K17" s="513">
        <v>0</v>
      </c>
      <c r="L17" s="598">
        <f t="shared" ref="L17:L48" si="1">IF(K17&lt;&gt;0,+G17-K17,0)</f>
        <v>0</v>
      </c>
      <c r="M17" s="513">
        <v>0</v>
      </c>
      <c r="N17" s="598">
        <f t="shared" ref="N17:N48" si="2">IF(M17&lt;&gt;0,+H17-M17,0)</f>
        <v>0</v>
      </c>
      <c r="O17" s="520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2008</v>
      </c>
      <c r="D18" s="516">
        <v>75730</v>
      </c>
      <c r="E18" s="607">
        <v>2010</v>
      </c>
      <c r="F18" s="608">
        <v>73720</v>
      </c>
      <c r="G18" s="517">
        <v>0</v>
      </c>
      <c r="H18" s="511">
        <v>0</v>
      </c>
      <c r="I18" s="597">
        <f t="shared" si="0"/>
        <v>0</v>
      </c>
      <c r="J18" s="512"/>
      <c r="K18" s="519">
        <v>0</v>
      </c>
      <c r="L18" s="515">
        <f t="shared" si="1"/>
        <v>0</v>
      </c>
      <c r="M18" s="519">
        <v>0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2009</v>
      </c>
      <c r="D19" s="516">
        <v>119297</v>
      </c>
      <c r="E19" s="517">
        <v>3353</v>
      </c>
      <c r="F19" s="516">
        <v>115944</v>
      </c>
      <c r="G19" s="517">
        <v>21123</v>
      </c>
      <c r="H19" s="511">
        <v>21123</v>
      </c>
      <c r="I19" s="597">
        <f t="shared" si="0"/>
        <v>0</v>
      </c>
      <c r="J19" s="512"/>
      <c r="K19" s="519">
        <v>21123</v>
      </c>
      <c r="L19" s="515">
        <f t="shared" si="1"/>
        <v>0</v>
      </c>
      <c r="M19" s="519">
        <v>21123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/>
      <c r="C20" s="508">
        <f>IF(D11="","-",+C19+1)</f>
        <v>2010</v>
      </c>
      <c r="D20" s="516">
        <v>117816</v>
      </c>
      <c r="E20" s="517">
        <v>3264</v>
      </c>
      <c r="F20" s="516">
        <v>114552</v>
      </c>
      <c r="G20" s="517">
        <v>19733</v>
      </c>
      <c r="H20" s="511">
        <v>19733</v>
      </c>
      <c r="I20" s="518">
        <v>0</v>
      </c>
      <c r="J20" s="512"/>
      <c r="K20" s="519">
        <f t="shared" ref="K20:K25" si="4">G20</f>
        <v>19733</v>
      </c>
      <c r="L20" s="520">
        <f t="shared" si="1"/>
        <v>0</v>
      </c>
      <c r="M20" s="519">
        <f t="shared" ref="M20:M25" si="5">H20</f>
        <v>19733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8">
        <f>IF(D12="","-",+C20+1)</f>
        <v>2011</v>
      </c>
      <c r="D21" s="516">
        <v>175752</v>
      </c>
      <c r="E21" s="517">
        <v>4518.2195121951218</v>
      </c>
      <c r="F21" s="516">
        <v>171233.78048780488</v>
      </c>
      <c r="G21" s="517">
        <v>31263.597728424509</v>
      </c>
      <c r="H21" s="511">
        <v>31263.597728424509</v>
      </c>
      <c r="I21" s="518">
        <v>0</v>
      </c>
      <c r="J21" s="512"/>
      <c r="K21" s="519">
        <f t="shared" si="4"/>
        <v>31263.597728424509</v>
      </c>
      <c r="L21" s="520">
        <f t="shared" si="1"/>
        <v>0</v>
      </c>
      <c r="M21" s="519">
        <f t="shared" si="5"/>
        <v>31263.597728424509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6"/>
        <v/>
      </c>
      <c r="C22" s="508">
        <f>IF(D11="","-",+C21+1)</f>
        <v>2012</v>
      </c>
      <c r="D22" s="516">
        <v>171233.78048780488</v>
      </c>
      <c r="E22" s="521">
        <v>4410.6428571428569</v>
      </c>
      <c r="F22" s="516">
        <v>166823.13763066201</v>
      </c>
      <c r="G22" s="517">
        <v>29220.603252055036</v>
      </c>
      <c r="H22" s="511">
        <v>29220.603252055036</v>
      </c>
      <c r="I22" s="518">
        <v>0</v>
      </c>
      <c r="J22" s="512"/>
      <c r="K22" s="519">
        <f t="shared" si="4"/>
        <v>29220.603252055036</v>
      </c>
      <c r="L22" s="520">
        <f t="shared" si="1"/>
        <v>0</v>
      </c>
      <c r="M22" s="519">
        <f t="shared" si="5"/>
        <v>29220.603252055036</v>
      </c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6"/>
        <v/>
      </c>
      <c r="C23" s="508">
        <f>IF(D11="","-",+C22+1)</f>
        <v>2013</v>
      </c>
      <c r="D23" s="609">
        <v>166823.13763066201</v>
      </c>
      <c r="E23" s="610">
        <v>4410.6428571428569</v>
      </c>
      <c r="F23" s="609">
        <v>162412.49477351914</v>
      </c>
      <c r="G23" s="610">
        <v>27146.294093139273</v>
      </c>
      <c r="H23" s="611">
        <v>27146.294093139273</v>
      </c>
      <c r="I23" s="597">
        <v>0</v>
      </c>
      <c r="J23" s="512"/>
      <c r="K23" s="519">
        <f t="shared" si="4"/>
        <v>27146.294093139273</v>
      </c>
      <c r="L23" s="520">
        <f t="shared" ref="L23:L28" si="7">IF(K23&lt;&gt;0,+G23-K23,0)</f>
        <v>0</v>
      </c>
      <c r="M23" s="519">
        <f t="shared" si="5"/>
        <v>27146.294093139273</v>
      </c>
      <c r="N23" s="515">
        <f t="shared" ref="N23:N28" si="8">IF(M23&lt;&gt;0,+H23-M23,0)</f>
        <v>0</v>
      </c>
      <c r="O23" s="515">
        <f t="shared" ref="O23:O28" si="9">+N23-L23</f>
        <v>0</v>
      </c>
      <c r="P23" s="272"/>
    </row>
    <row r="24" spans="2:16" ht="12.5">
      <c r="B24" s="195" t="str">
        <f t="shared" si="6"/>
        <v/>
      </c>
      <c r="C24" s="508">
        <f>IF(D11="","-",+C23+1)</f>
        <v>2014</v>
      </c>
      <c r="D24" s="609">
        <v>162412.49477351914</v>
      </c>
      <c r="E24" s="610">
        <v>4410.6428571428569</v>
      </c>
      <c r="F24" s="609">
        <v>158001.85191637627</v>
      </c>
      <c r="G24" s="610">
        <v>25726.753003621568</v>
      </c>
      <c r="H24" s="611">
        <v>25726.753003621568</v>
      </c>
      <c r="I24" s="597">
        <v>0</v>
      </c>
      <c r="J24" s="512"/>
      <c r="K24" s="519">
        <f t="shared" si="4"/>
        <v>25726.753003621568</v>
      </c>
      <c r="L24" s="520">
        <f t="shared" si="7"/>
        <v>0</v>
      </c>
      <c r="M24" s="519">
        <f t="shared" si="5"/>
        <v>25726.753003621568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2015</v>
      </c>
      <c r="D25" s="609">
        <v>158001.85191637627</v>
      </c>
      <c r="E25" s="610">
        <v>4410.6428571428569</v>
      </c>
      <c r="F25" s="609">
        <v>153591.2090592334</v>
      </c>
      <c r="G25" s="610">
        <v>24639.342477815902</v>
      </c>
      <c r="H25" s="611">
        <v>24639.342477815902</v>
      </c>
      <c r="I25" s="512">
        <v>0</v>
      </c>
      <c r="J25" s="512"/>
      <c r="K25" s="519">
        <f t="shared" si="4"/>
        <v>24639.342477815902</v>
      </c>
      <c r="L25" s="520">
        <f t="shared" si="7"/>
        <v>0</v>
      </c>
      <c r="M25" s="519">
        <f t="shared" si="5"/>
        <v>24639.342477815902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2016</v>
      </c>
      <c r="D26" s="609">
        <v>153591.2090592334</v>
      </c>
      <c r="E26" s="610">
        <v>4410.6428571428569</v>
      </c>
      <c r="F26" s="609">
        <v>149180.56620209053</v>
      </c>
      <c r="G26" s="610">
        <v>23816.047182018898</v>
      </c>
      <c r="H26" s="611">
        <v>23816.047182018898</v>
      </c>
      <c r="I26" s="512">
        <f t="shared" si="0"/>
        <v>0</v>
      </c>
      <c r="J26" s="512"/>
      <c r="K26" s="519">
        <f>G26</f>
        <v>23816.047182018898</v>
      </c>
      <c r="L26" s="520">
        <f t="shared" si="7"/>
        <v>0</v>
      </c>
      <c r="M26" s="519">
        <f>H26</f>
        <v>23816.047182018898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2017</v>
      </c>
      <c r="D27" s="609">
        <v>149180.56620209053</v>
      </c>
      <c r="E27" s="610">
        <v>4308.0697674418607</v>
      </c>
      <c r="F27" s="609">
        <v>144872.49643464867</v>
      </c>
      <c r="G27" s="610">
        <v>22523.559241307841</v>
      </c>
      <c r="H27" s="611">
        <v>22523.559241307841</v>
      </c>
      <c r="I27" s="512">
        <f t="shared" si="0"/>
        <v>0</v>
      </c>
      <c r="J27" s="512"/>
      <c r="K27" s="519">
        <f>G27</f>
        <v>22523.559241307841</v>
      </c>
      <c r="L27" s="520">
        <f t="shared" si="7"/>
        <v>0</v>
      </c>
      <c r="M27" s="519">
        <f>H27</f>
        <v>22523.559241307841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6"/>
        <v/>
      </c>
      <c r="C28" s="508">
        <f>IF(D11="","-",+C27+1)</f>
        <v>2018</v>
      </c>
      <c r="D28" s="609">
        <v>144872.49643464867</v>
      </c>
      <c r="E28" s="610">
        <v>4518.2195121951218</v>
      </c>
      <c r="F28" s="609">
        <v>140354.27692245354</v>
      </c>
      <c r="G28" s="610">
        <v>22643.539387213004</v>
      </c>
      <c r="H28" s="611">
        <v>22643.539387213004</v>
      </c>
      <c r="I28" s="512">
        <f t="shared" si="0"/>
        <v>0</v>
      </c>
      <c r="J28" s="512"/>
      <c r="K28" s="519">
        <f>G28</f>
        <v>22643.539387213004</v>
      </c>
      <c r="L28" s="520">
        <f t="shared" si="7"/>
        <v>0</v>
      </c>
      <c r="M28" s="519">
        <f>H28</f>
        <v>22643.539387213004</v>
      </c>
      <c r="N28" s="515">
        <f t="shared" si="8"/>
        <v>0</v>
      </c>
      <c r="O28" s="515">
        <f t="shared" si="9"/>
        <v>0</v>
      </c>
      <c r="P28" s="272"/>
    </row>
    <row r="29" spans="2:16" ht="12.5">
      <c r="B29" s="195" t="str">
        <f t="shared" si="6"/>
        <v/>
      </c>
      <c r="C29" s="508">
        <f>IF(D11="","-",+C28+1)</f>
        <v>2019</v>
      </c>
      <c r="D29" s="609">
        <v>140354.27692245354</v>
      </c>
      <c r="E29" s="610">
        <v>4308.0697674418607</v>
      </c>
      <c r="F29" s="609">
        <v>136046.20715501168</v>
      </c>
      <c r="G29" s="610">
        <v>18066.687797614366</v>
      </c>
      <c r="H29" s="611">
        <v>18066.687797614366</v>
      </c>
      <c r="I29" s="512">
        <f t="shared" si="0"/>
        <v>0</v>
      </c>
      <c r="J29" s="512"/>
      <c r="K29" s="519">
        <f>G29</f>
        <v>18066.687797614366</v>
      </c>
      <c r="L29" s="520">
        <f t="shared" ref="L29" si="10">IF(K29&lt;&gt;0,+G29-K29,0)</f>
        <v>0</v>
      </c>
      <c r="M29" s="519">
        <f>H29</f>
        <v>18066.687797614366</v>
      </c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2020</v>
      </c>
      <c r="D30" s="524">
        <f>IF(F29+SUM(E$17:E29)=D$10,F29,D$10-SUM(E$17:E29))</f>
        <v>136046.20715501168</v>
      </c>
      <c r="E30" s="523">
        <f>IF(+I14&lt;F29,I14,D30)</f>
        <v>4518.2195121951218</v>
      </c>
      <c r="F30" s="524">
        <f t="shared" ref="F30:F48" si="11">+D30-E30</f>
        <v>131527.98764281656</v>
      </c>
      <c r="G30" s="525">
        <f t="shared" ref="G30:G72" si="12">+I$12*((D30+F30)/2)+E30</f>
        <v>21521.770104337385</v>
      </c>
      <c r="H30" s="492">
        <f t="shared" ref="H30:H72" si="13">+I$13*((D30+F30)/2)+E30</f>
        <v>21521.770104337385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2021</v>
      </c>
      <c r="D31" s="524">
        <f>IF(F30+SUM(E$17:E30)=D$10,F30,D$10-SUM(E$17:E30))</f>
        <v>131527.98764281656</v>
      </c>
      <c r="E31" s="523">
        <f>IF(+I14&lt;F30,I14,D31)</f>
        <v>4518.2195121951218</v>
      </c>
      <c r="F31" s="524">
        <f t="shared" si="11"/>
        <v>127009.76813062144</v>
      </c>
      <c r="G31" s="525">
        <f t="shared" si="12"/>
        <v>20947.531066674866</v>
      </c>
      <c r="H31" s="492">
        <f t="shared" si="13"/>
        <v>20947.531066674866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2022</v>
      </c>
      <c r="D32" s="524">
        <f>IF(F31+SUM(E$17:E31)=D$10,F31,D$10-SUM(E$17:E31))</f>
        <v>127009.76813062144</v>
      </c>
      <c r="E32" s="523">
        <f>IF(+I14&lt;F31,I14,D32)</f>
        <v>4518.2195121951218</v>
      </c>
      <c r="F32" s="524">
        <f t="shared" si="11"/>
        <v>122491.54861842631</v>
      </c>
      <c r="G32" s="525">
        <f t="shared" si="12"/>
        <v>20373.292029012347</v>
      </c>
      <c r="H32" s="492">
        <f t="shared" si="13"/>
        <v>20373.292029012347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2023</v>
      </c>
      <c r="D33" s="524">
        <f>IF(F32+SUM(E$17:E32)=D$10,F32,D$10-SUM(E$17:E32))</f>
        <v>122491.54861842631</v>
      </c>
      <c r="E33" s="523">
        <f>IF(+I14&lt;F32,I14,D33)</f>
        <v>4518.2195121951218</v>
      </c>
      <c r="F33" s="524">
        <f t="shared" si="11"/>
        <v>117973.32910623119</v>
      </c>
      <c r="G33" s="525">
        <f t="shared" si="12"/>
        <v>19799.052991349829</v>
      </c>
      <c r="H33" s="492">
        <f t="shared" si="13"/>
        <v>19799.052991349829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2024</v>
      </c>
      <c r="D34" s="524">
        <f>IF(F33+SUM(E$17:E33)=D$10,F33,D$10-SUM(E$17:E33))</f>
        <v>117973.32910623119</v>
      </c>
      <c r="E34" s="523">
        <f>IF(+I14&lt;F33,I14,D34)</f>
        <v>4518.2195121951218</v>
      </c>
      <c r="F34" s="524">
        <f t="shared" si="11"/>
        <v>113455.10959403607</v>
      </c>
      <c r="G34" s="525">
        <f t="shared" si="12"/>
        <v>19224.81395368731</v>
      </c>
      <c r="H34" s="492">
        <f t="shared" si="13"/>
        <v>19224.81395368731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2025</v>
      </c>
      <c r="D35" s="524">
        <f>IF(F34+SUM(E$17:E34)=D$10,F34,D$10-SUM(E$17:E34))</f>
        <v>113455.10959403607</v>
      </c>
      <c r="E35" s="523">
        <f>IF(+I14&lt;F34,I14,D35)</f>
        <v>4518.2195121951218</v>
      </c>
      <c r="F35" s="524">
        <f t="shared" si="11"/>
        <v>108936.89008184095</v>
      </c>
      <c r="G35" s="525">
        <f t="shared" si="12"/>
        <v>18650.574916024791</v>
      </c>
      <c r="H35" s="492">
        <f t="shared" si="13"/>
        <v>18650.574916024791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2026</v>
      </c>
      <c r="D36" s="524">
        <f>IF(F35+SUM(E$17:E35)=D$10,F35,D$10-SUM(E$17:E35))</f>
        <v>108936.89008184095</v>
      </c>
      <c r="E36" s="523">
        <f>IF(+I14&lt;F35,I14,D36)</f>
        <v>4518.2195121951218</v>
      </c>
      <c r="F36" s="524">
        <f t="shared" si="11"/>
        <v>104418.67056964582</v>
      </c>
      <c r="G36" s="525">
        <f t="shared" si="12"/>
        <v>18076.335878362272</v>
      </c>
      <c r="H36" s="492">
        <f t="shared" si="13"/>
        <v>18076.335878362272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2027</v>
      </c>
      <c r="D37" s="524">
        <f>IF(F36+SUM(E$17:E36)=D$10,F36,D$10-SUM(E$17:E36))</f>
        <v>104418.67056964582</v>
      </c>
      <c r="E37" s="523">
        <f>IF(+I14&lt;F36,I14,D37)</f>
        <v>4518.2195121951218</v>
      </c>
      <c r="F37" s="524">
        <f t="shared" si="11"/>
        <v>99900.4510574507</v>
      </c>
      <c r="G37" s="525">
        <f t="shared" si="12"/>
        <v>17502.096840699753</v>
      </c>
      <c r="H37" s="492">
        <f t="shared" si="13"/>
        <v>17502.096840699753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2028</v>
      </c>
      <c r="D38" s="524">
        <f>IF(F37+SUM(E$17:E37)=D$10,F37,D$10-SUM(E$17:E37))</f>
        <v>99900.4510574507</v>
      </c>
      <c r="E38" s="523">
        <f>IF(+I14&lt;F37,I14,D38)</f>
        <v>4518.2195121951218</v>
      </c>
      <c r="F38" s="524">
        <f t="shared" si="11"/>
        <v>95382.231545255578</v>
      </c>
      <c r="G38" s="525">
        <f t="shared" si="12"/>
        <v>16927.857803037237</v>
      </c>
      <c r="H38" s="492">
        <f t="shared" si="13"/>
        <v>16927.857803037237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2029</v>
      </c>
      <c r="D39" s="524">
        <f>IF(F38+SUM(E$17:E38)=D$10,F38,D$10-SUM(E$17:E38))</f>
        <v>95382.231545255578</v>
      </c>
      <c r="E39" s="523">
        <f>IF(+I14&lt;F38,I14,D39)</f>
        <v>4518.2195121951218</v>
      </c>
      <c r="F39" s="524">
        <f t="shared" si="11"/>
        <v>90864.012033060455</v>
      </c>
      <c r="G39" s="525">
        <f t="shared" si="12"/>
        <v>16353.618765374718</v>
      </c>
      <c r="H39" s="492">
        <f t="shared" si="13"/>
        <v>16353.618765374718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2030</v>
      </c>
      <c r="D40" s="524">
        <f>IF(F39+SUM(E$17:E39)=D$10,F39,D$10-SUM(E$17:E39))</f>
        <v>90864.012033060455</v>
      </c>
      <c r="E40" s="523">
        <f>IF(+I14&lt;F39,I14,D40)</f>
        <v>4518.2195121951218</v>
      </c>
      <c r="F40" s="524">
        <f t="shared" si="11"/>
        <v>86345.792520865332</v>
      </c>
      <c r="G40" s="525">
        <f t="shared" si="12"/>
        <v>15779.379727712199</v>
      </c>
      <c r="H40" s="492">
        <f t="shared" si="13"/>
        <v>15779.379727712199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2031</v>
      </c>
      <c r="D41" s="524">
        <f>IF(F40+SUM(E$17:E40)=D$10,F40,D$10-SUM(E$17:E40))</f>
        <v>86345.792520865332</v>
      </c>
      <c r="E41" s="523">
        <f>IF(+I14&lt;F40,I14,D41)</f>
        <v>4518.2195121951218</v>
      </c>
      <c r="F41" s="524">
        <f t="shared" si="11"/>
        <v>81827.57300867021</v>
      </c>
      <c r="G41" s="525">
        <f t="shared" si="12"/>
        <v>15205.14069004968</v>
      </c>
      <c r="H41" s="492">
        <f t="shared" si="13"/>
        <v>15205.14069004968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2032</v>
      </c>
      <c r="D42" s="524">
        <f>IF(F41+SUM(E$17:E41)=D$10,F41,D$10-SUM(E$17:E41))</f>
        <v>81827.57300867021</v>
      </c>
      <c r="E42" s="523">
        <f>IF(+I14&lt;F41,I14,D42)</f>
        <v>4518.2195121951218</v>
      </c>
      <c r="F42" s="524">
        <f t="shared" si="11"/>
        <v>77309.353496475087</v>
      </c>
      <c r="G42" s="525">
        <f t="shared" si="12"/>
        <v>14630.901652387161</v>
      </c>
      <c r="H42" s="492">
        <f t="shared" si="13"/>
        <v>14630.901652387161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2033</v>
      </c>
      <c r="D43" s="524">
        <f>IF(F42+SUM(E$17:E42)=D$10,F42,D$10-SUM(E$17:E42))</f>
        <v>77309.353496475087</v>
      </c>
      <c r="E43" s="523">
        <f>IF(+I14&lt;F42,I14,D43)</f>
        <v>4518.2195121951218</v>
      </c>
      <c r="F43" s="524">
        <f t="shared" si="11"/>
        <v>72791.133984279964</v>
      </c>
      <c r="G43" s="525">
        <f t="shared" si="12"/>
        <v>14056.662614724642</v>
      </c>
      <c r="H43" s="492">
        <f t="shared" si="13"/>
        <v>14056.662614724642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2034</v>
      </c>
      <c r="D44" s="524">
        <f>IF(F43+SUM(E$17:E43)=D$10,F43,D$10-SUM(E$17:E43))</f>
        <v>72791.133984279964</v>
      </c>
      <c r="E44" s="523">
        <f>IF(+I14&lt;F43,I14,D44)</f>
        <v>4518.2195121951218</v>
      </c>
      <c r="F44" s="524">
        <f t="shared" si="11"/>
        <v>68272.914472084842</v>
      </c>
      <c r="G44" s="525">
        <f t="shared" si="12"/>
        <v>13482.423577062124</v>
      </c>
      <c r="H44" s="492">
        <f t="shared" si="13"/>
        <v>13482.423577062124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2035</v>
      </c>
      <c r="D45" s="524">
        <f>IF(F44+SUM(E$17:E44)=D$10,F44,D$10-SUM(E$17:E44))</f>
        <v>68272.914472084842</v>
      </c>
      <c r="E45" s="523">
        <f>IF(+I14&lt;F44,I14,D45)</f>
        <v>4518.2195121951218</v>
      </c>
      <c r="F45" s="524">
        <f t="shared" si="11"/>
        <v>63754.694959889719</v>
      </c>
      <c r="G45" s="525">
        <f t="shared" si="12"/>
        <v>12908.184539399605</v>
      </c>
      <c r="H45" s="492">
        <f t="shared" si="13"/>
        <v>12908.184539399605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2036</v>
      </c>
      <c r="D46" s="524">
        <f>IF(F45+SUM(E$17:E45)=D$10,F45,D$10-SUM(E$17:E45))</f>
        <v>63754.694959889719</v>
      </c>
      <c r="E46" s="523">
        <f>IF(+I14&lt;F45,I14,D46)</f>
        <v>4518.2195121951218</v>
      </c>
      <c r="F46" s="524">
        <f t="shared" si="11"/>
        <v>59236.475447694596</v>
      </c>
      <c r="G46" s="525">
        <f t="shared" si="12"/>
        <v>12333.945501737086</v>
      </c>
      <c r="H46" s="492">
        <f t="shared" si="13"/>
        <v>12333.945501737086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2037</v>
      </c>
      <c r="D47" s="524">
        <f>IF(F46+SUM(E$17:E46)=D$10,F46,D$10-SUM(E$17:E46))</f>
        <v>59236.475447694596</v>
      </c>
      <c r="E47" s="523">
        <f>IF(+I14&lt;F46,I14,D47)</f>
        <v>4518.2195121951218</v>
      </c>
      <c r="F47" s="524">
        <f t="shared" si="11"/>
        <v>54718.255935499474</v>
      </c>
      <c r="G47" s="525">
        <f t="shared" si="12"/>
        <v>11759.706464074567</v>
      </c>
      <c r="H47" s="492">
        <f t="shared" si="13"/>
        <v>11759.706464074567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2038</v>
      </c>
      <c r="D48" s="524">
        <f>IF(F47+SUM(E$17:E47)=D$10,F47,D$10-SUM(E$17:E47))</f>
        <v>54718.255935499474</v>
      </c>
      <c r="E48" s="523">
        <f>IF(+I14&lt;F47,I14,D48)</f>
        <v>4518.2195121951218</v>
      </c>
      <c r="F48" s="524">
        <f t="shared" si="11"/>
        <v>50200.036423304351</v>
      </c>
      <c r="G48" s="525">
        <f t="shared" si="12"/>
        <v>11185.467426412048</v>
      </c>
      <c r="H48" s="492">
        <f t="shared" si="13"/>
        <v>11185.467426412048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2039</v>
      </c>
      <c r="D49" s="524">
        <f>IF(F48+SUM(E$17:E48)=D$10,F48,D$10-SUM(E$17:E48))</f>
        <v>50200.036423304351</v>
      </c>
      <c r="E49" s="523">
        <f>IF(+I14&lt;F48,I14,D49)</f>
        <v>4518.2195121951218</v>
      </c>
      <c r="F49" s="524">
        <f t="shared" ref="F49:F72" si="14">+D49-E49</f>
        <v>45681.816911109228</v>
      </c>
      <c r="G49" s="525">
        <f t="shared" si="12"/>
        <v>10611.228388749529</v>
      </c>
      <c r="H49" s="492">
        <f t="shared" si="13"/>
        <v>10611.228388749529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2040</v>
      </c>
      <c r="D50" s="524">
        <f>IF(F49+SUM(E$17:E49)=D$10,F49,D$10-SUM(E$17:E49))</f>
        <v>45681.816911109228</v>
      </c>
      <c r="E50" s="523">
        <f>IF(+I14&lt;F49,I14,D50)</f>
        <v>4518.2195121951218</v>
      </c>
      <c r="F50" s="524">
        <f t="shared" si="14"/>
        <v>41163.597398914106</v>
      </c>
      <c r="G50" s="525">
        <f t="shared" si="12"/>
        <v>10036.98935108701</v>
      </c>
      <c r="H50" s="492">
        <f t="shared" si="13"/>
        <v>10036.98935108701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2041</v>
      </c>
      <c r="D51" s="524">
        <f>IF(F50+SUM(E$17:E50)=D$10,F50,D$10-SUM(E$17:E50))</f>
        <v>41163.597398914106</v>
      </c>
      <c r="E51" s="523">
        <f>IF(+I14&lt;F50,I14,D51)</f>
        <v>4518.2195121951218</v>
      </c>
      <c r="F51" s="524">
        <f t="shared" si="14"/>
        <v>36645.377886718983</v>
      </c>
      <c r="G51" s="525">
        <f t="shared" si="12"/>
        <v>9462.7503134244907</v>
      </c>
      <c r="H51" s="492">
        <f t="shared" si="13"/>
        <v>9462.7503134244907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2042</v>
      </c>
      <c r="D52" s="524">
        <f>IF(F51+SUM(E$17:E51)=D$10,F51,D$10-SUM(E$17:E51))</f>
        <v>36645.377886718983</v>
      </c>
      <c r="E52" s="523">
        <f>IF(+I14&lt;F51,I14,D52)</f>
        <v>4518.2195121951218</v>
      </c>
      <c r="F52" s="524">
        <f t="shared" si="14"/>
        <v>32127.15837452386</v>
      </c>
      <c r="G52" s="525">
        <f t="shared" si="12"/>
        <v>8888.5112757619736</v>
      </c>
      <c r="H52" s="492">
        <f t="shared" si="13"/>
        <v>8888.5112757619736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2043</v>
      </c>
      <c r="D53" s="524">
        <f>IF(F52+SUM(E$17:E52)=D$10,F52,D$10-SUM(E$17:E52))</f>
        <v>32127.15837452386</v>
      </c>
      <c r="E53" s="523">
        <f>IF(+I14&lt;F52,I14,D53)</f>
        <v>4518.2195121951218</v>
      </c>
      <c r="F53" s="524">
        <f t="shared" si="14"/>
        <v>27608.938862328738</v>
      </c>
      <c r="G53" s="525">
        <f t="shared" si="12"/>
        <v>8314.2722380994546</v>
      </c>
      <c r="H53" s="492">
        <f t="shared" si="13"/>
        <v>8314.2722380994546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2044</v>
      </c>
      <c r="D54" s="524">
        <f>IF(F53+SUM(E$17:E53)=D$10,F53,D$10-SUM(E$17:E53))</f>
        <v>27608.938862328738</v>
      </c>
      <c r="E54" s="523">
        <f>IF(+I14&lt;F53,I14,D54)</f>
        <v>4518.2195121951218</v>
      </c>
      <c r="F54" s="524">
        <f t="shared" si="14"/>
        <v>23090.719350133615</v>
      </c>
      <c r="G54" s="525">
        <f t="shared" si="12"/>
        <v>7740.0332004369357</v>
      </c>
      <c r="H54" s="492">
        <f t="shared" si="13"/>
        <v>7740.0332004369357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2045</v>
      </c>
      <c r="D55" s="524">
        <f>IF(F54+SUM(E$17:E54)=D$10,F54,D$10-SUM(E$17:E54))</f>
        <v>23090.719350133615</v>
      </c>
      <c r="E55" s="523">
        <f>IF(+I14&lt;F54,I14,D55)</f>
        <v>4518.2195121951218</v>
      </c>
      <c r="F55" s="524">
        <f t="shared" si="14"/>
        <v>18572.499837938492</v>
      </c>
      <c r="G55" s="525">
        <f t="shared" si="12"/>
        <v>7165.7941627744167</v>
      </c>
      <c r="H55" s="492">
        <f t="shared" si="13"/>
        <v>7165.7941627744167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2046</v>
      </c>
      <c r="D56" s="524">
        <f>IF(F55+SUM(E$17:E55)=D$10,F55,D$10-SUM(E$17:E55))</f>
        <v>18572.499837938492</v>
      </c>
      <c r="E56" s="523">
        <f>IF(+I14&lt;F55,I14,D56)</f>
        <v>4518.2195121951218</v>
      </c>
      <c r="F56" s="524">
        <f t="shared" si="14"/>
        <v>14054.28032574337</v>
      </c>
      <c r="G56" s="525">
        <f t="shared" si="12"/>
        <v>6591.5551251118977</v>
      </c>
      <c r="H56" s="492">
        <f t="shared" si="13"/>
        <v>6591.5551251118977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2047</v>
      </c>
      <c r="D57" s="524">
        <f>IF(F56+SUM(E$17:E56)=D$10,F56,D$10-SUM(E$17:E56))</f>
        <v>14054.28032574337</v>
      </c>
      <c r="E57" s="523">
        <f>IF(+I14&lt;F56,I14,D57)</f>
        <v>4518.2195121951218</v>
      </c>
      <c r="F57" s="524">
        <f t="shared" si="14"/>
        <v>9536.0608135482471</v>
      </c>
      <c r="G57" s="525">
        <f t="shared" si="12"/>
        <v>6017.3160874493797</v>
      </c>
      <c r="H57" s="492">
        <f t="shared" si="13"/>
        <v>6017.3160874493797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2048</v>
      </c>
      <c r="D58" s="524">
        <f>IF(F57+SUM(E$17:E57)=D$10,F57,D$10-SUM(E$17:E57))</f>
        <v>9536.0608135482471</v>
      </c>
      <c r="E58" s="523">
        <f>IF(+I14&lt;F57,I14,D58)</f>
        <v>4518.2195121951218</v>
      </c>
      <c r="F58" s="524">
        <f t="shared" si="14"/>
        <v>5017.8413013531253</v>
      </c>
      <c r="G58" s="525">
        <f t="shared" si="12"/>
        <v>5443.0770497868607</v>
      </c>
      <c r="H58" s="492">
        <f t="shared" si="13"/>
        <v>5443.0770497868607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2049</v>
      </c>
      <c r="D59" s="524">
        <f>IF(F58+SUM(E$17:E58)=D$10,F58,D$10-SUM(E$17:E58))</f>
        <v>5017.8413013531253</v>
      </c>
      <c r="E59" s="523">
        <f>IF(+I14&lt;F58,I14,D59)</f>
        <v>4518.2195121951218</v>
      </c>
      <c r="F59" s="524">
        <f t="shared" si="14"/>
        <v>499.62178915800359</v>
      </c>
      <c r="G59" s="525">
        <f t="shared" si="12"/>
        <v>4868.8380121243426</v>
      </c>
      <c r="H59" s="492">
        <f t="shared" si="13"/>
        <v>4868.8380121243426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2050</v>
      </c>
      <c r="D60" s="524">
        <f>IF(F59+SUM(E$17:E59)=D$10,F59,D$10-SUM(E$17:E59))</f>
        <v>499.62178915800359</v>
      </c>
      <c r="E60" s="523">
        <f>IF(+I14&lt;F59,I14,D60)</f>
        <v>499.62178915800359</v>
      </c>
      <c r="F60" s="524">
        <f t="shared" si="14"/>
        <v>0</v>
      </c>
      <c r="G60" s="525">
        <f t="shared" si="12"/>
        <v>531.37127970698418</v>
      </c>
      <c r="H60" s="492">
        <f t="shared" si="13"/>
        <v>531.37127970698418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185246.99999999991</v>
      </c>
      <c r="F73" s="375"/>
      <c r="G73" s="375">
        <f>SUM(G17:G72)</f>
        <v>662292.91718984325</v>
      </c>
      <c r="H73" s="375">
        <f>SUM(H17:H72)</f>
        <v>662292.91718984325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18066.687797614366</v>
      </c>
      <c r="N87" s="547">
        <f>IF(J92&lt;D11,0,VLOOKUP(J92,C17:O72,11))</f>
        <v>18066.687797614366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18855.648147984095</v>
      </c>
      <c r="N88" s="551">
        <f>IF(J92&lt;D11,0,VLOOKUP(J92,C99:P154,7))</f>
        <v>18855.648147984095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788.96035036972899</v>
      </c>
      <c r="N89" s="556">
        <f>+N88-N87</f>
        <v>788.96035036972899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TP2004036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185247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7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4308.0697674418607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2007</v>
      </c>
      <c r="D99" s="509">
        <f>IF(D93=C99,0,D92)</f>
        <v>0</v>
      </c>
      <c r="E99" s="517">
        <v>868</v>
      </c>
      <c r="F99" s="516">
        <f>77090-E99</f>
        <v>76222</v>
      </c>
      <c r="G99" s="575">
        <v>38111</v>
      </c>
      <c r="H99" s="576">
        <v>0</v>
      </c>
      <c r="I99" s="577">
        <v>0</v>
      </c>
      <c r="J99" s="515">
        <f t="shared" ref="J99:J130" si="19">+I99-H99</f>
        <v>0</v>
      </c>
      <c r="K99" s="515"/>
      <c r="L99" s="513">
        <v>0</v>
      </c>
      <c r="M99" s="598">
        <f t="shared" ref="M99:M130" si="20">IF(L99&lt;&gt;0,+H99-L99,0)</f>
        <v>0</v>
      </c>
      <c r="N99" s="513">
        <v>0</v>
      </c>
      <c r="O99" s="598">
        <f t="shared" ref="O99:O130" si="21">IF(N99&lt;&gt;0,+I99-N99,0)</f>
        <v>0</v>
      </c>
      <c r="P99" s="598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2008</v>
      </c>
      <c r="D100" s="509">
        <v>122650</v>
      </c>
      <c r="E100" s="517">
        <v>3353</v>
      </c>
      <c r="F100" s="516">
        <v>119297</v>
      </c>
      <c r="G100" s="516">
        <v>120973.5</v>
      </c>
      <c r="H100" s="517">
        <v>22636</v>
      </c>
      <c r="I100" s="511">
        <v>22636</v>
      </c>
      <c r="J100" s="515">
        <f t="shared" si="19"/>
        <v>0</v>
      </c>
      <c r="K100" s="515"/>
      <c r="L100" s="519">
        <v>22636</v>
      </c>
      <c r="M100" s="515">
        <f t="shared" si="20"/>
        <v>0</v>
      </c>
      <c r="N100" s="519">
        <v>22636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/>
      <c r="C101" s="508">
        <f>IF(D93="","-",+C100+1)</f>
        <v>2009</v>
      </c>
      <c r="D101" s="509">
        <v>119826</v>
      </c>
      <c r="E101" s="517">
        <v>3264</v>
      </c>
      <c r="F101" s="516">
        <v>116561</v>
      </c>
      <c r="G101" s="516">
        <v>118193</v>
      </c>
      <c r="H101" s="517">
        <v>20371</v>
      </c>
      <c r="I101" s="511">
        <v>20371</v>
      </c>
      <c r="J101" s="515">
        <f t="shared" si="19"/>
        <v>0</v>
      </c>
      <c r="K101" s="515"/>
      <c r="L101" s="519">
        <f t="shared" ref="L101:L106" si="23">H101</f>
        <v>20371</v>
      </c>
      <c r="M101" s="520">
        <f t="shared" si="20"/>
        <v>0</v>
      </c>
      <c r="N101" s="519">
        <f t="shared" ref="N101:N106" si="24">I101</f>
        <v>20371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ref="B102:B154" si="25">IF(D102=F101,"","IU")</f>
        <v>IU</v>
      </c>
      <c r="C102" s="508">
        <f>IF(D93="","-",+C101+1)</f>
        <v>2010</v>
      </c>
      <c r="D102" s="509">
        <v>177762</v>
      </c>
      <c r="E102" s="517">
        <v>4518.2195121951218</v>
      </c>
      <c r="F102" s="516">
        <v>173243.78048780488</v>
      </c>
      <c r="G102" s="516">
        <v>175502.89024390245</v>
      </c>
      <c r="H102" s="517">
        <v>33491.304062009942</v>
      </c>
      <c r="I102" s="511">
        <v>33491.304062009942</v>
      </c>
      <c r="J102" s="515">
        <f t="shared" si="19"/>
        <v>0</v>
      </c>
      <c r="K102" s="515"/>
      <c r="L102" s="519">
        <f t="shared" si="23"/>
        <v>33491.304062009942</v>
      </c>
      <c r="M102" s="520">
        <f t="shared" si="20"/>
        <v>0</v>
      </c>
      <c r="N102" s="519">
        <f t="shared" si="24"/>
        <v>33491.304062009942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2011</v>
      </c>
      <c r="D103" s="509">
        <v>173243.78048780488</v>
      </c>
      <c r="E103" s="521">
        <v>4410.6428571428569</v>
      </c>
      <c r="F103" s="516">
        <v>168833.13763066201</v>
      </c>
      <c r="G103" s="516">
        <v>171038.45905923343</v>
      </c>
      <c r="H103" s="517">
        <v>30131.389443457461</v>
      </c>
      <c r="I103" s="511">
        <v>30131.389443457461</v>
      </c>
      <c r="J103" s="515">
        <f t="shared" si="19"/>
        <v>0</v>
      </c>
      <c r="K103" s="515"/>
      <c r="L103" s="519">
        <f t="shared" si="23"/>
        <v>30131.389443457461</v>
      </c>
      <c r="M103" s="520">
        <f t="shared" si="20"/>
        <v>0</v>
      </c>
      <c r="N103" s="519">
        <f t="shared" si="24"/>
        <v>30131.389443457461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2012</v>
      </c>
      <c r="D104" s="509">
        <v>168833.13763066201</v>
      </c>
      <c r="E104" s="517">
        <v>4410.6428571428569</v>
      </c>
      <c r="F104" s="516">
        <v>164422.49477351914</v>
      </c>
      <c r="G104" s="516">
        <v>166627.81620209059</v>
      </c>
      <c r="H104" s="517">
        <v>28930.581157886962</v>
      </c>
      <c r="I104" s="511">
        <v>28930.581157886962</v>
      </c>
      <c r="J104" s="515">
        <f t="shared" si="19"/>
        <v>0</v>
      </c>
      <c r="K104" s="515"/>
      <c r="L104" s="519">
        <f t="shared" si="23"/>
        <v>28930.581157886962</v>
      </c>
      <c r="M104" s="520">
        <f t="shared" si="20"/>
        <v>0</v>
      </c>
      <c r="N104" s="519">
        <f t="shared" si="24"/>
        <v>28930.581157886962</v>
      </c>
      <c r="O104" s="515">
        <f t="shared" si="21"/>
        <v>0</v>
      </c>
      <c r="P104" s="515">
        <f t="shared" si="22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2013</v>
      </c>
      <c r="D105" s="509">
        <v>164422.49477351914</v>
      </c>
      <c r="E105" s="517">
        <v>4410.6428571428569</v>
      </c>
      <c r="F105" s="516">
        <v>160011.85191637627</v>
      </c>
      <c r="G105" s="516">
        <v>162217.17334494769</v>
      </c>
      <c r="H105" s="517">
        <v>26357.280382807578</v>
      </c>
      <c r="I105" s="511">
        <v>26357.280382807578</v>
      </c>
      <c r="J105" s="515">
        <v>0</v>
      </c>
      <c r="K105" s="515"/>
      <c r="L105" s="519">
        <f t="shared" si="23"/>
        <v>26357.280382807578</v>
      </c>
      <c r="M105" s="520">
        <f t="shared" ref="M105:M110" si="26">IF(L105&lt;&gt;0,+H105-L105,0)</f>
        <v>0</v>
      </c>
      <c r="N105" s="519">
        <f t="shared" si="24"/>
        <v>26357.280382807578</v>
      </c>
      <c r="O105" s="515">
        <f t="shared" ref="O105:O110" si="27">IF(N105&lt;&gt;0,+I105-N105,0)</f>
        <v>0</v>
      </c>
      <c r="P105" s="515">
        <f t="shared" ref="P105:P110" si="28">+O105-M105</f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2014</v>
      </c>
      <c r="D106" s="509">
        <v>160011.85191637627</v>
      </c>
      <c r="E106" s="517">
        <v>4410.6428571428569</v>
      </c>
      <c r="F106" s="516">
        <v>155601.2090592334</v>
      </c>
      <c r="G106" s="516">
        <v>157806.53048780485</v>
      </c>
      <c r="H106" s="517">
        <v>25860.252454473681</v>
      </c>
      <c r="I106" s="511">
        <v>25860.252454473681</v>
      </c>
      <c r="J106" s="515">
        <v>0</v>
      </c>
      <c r="K106" s="515"/>
      <c r="L106" s="519">
        <f t="shared" si="23"/>
        <v>25860.252454473681</v>
      </c>
      <c r="M106" s="520">
        <f t="shared" si="26"/>
        <v>0</v>
      </c>
      <c r="N106" s="519">
        <f t="shared" si="24"/>
        <v>25860.252454473681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2015</v>
      </c>
      <c r="D107" s="509">
        <v>155601.2090592334</v>
      </c>
      <c r="E107" s="517">
        <v>4410.6428571428569</v>
      </c>
      <c r="F107" s="516">
        <v>151190.56620209053</v>
      </c>
      <c r="G107" s="516">
        <v>153395.88763066195</v>
      </c>
      <c r="H107" s="517">
        <v>24623.446840873446</v>
      </c>
      <c r="I107" s="511">
        <v>24623.446840873446</v>
      </c>
      <c r="J107" s="515">
        <f t="shared" si="19"/>
        <v>0</v>
      </c>
      <c r="K107" s="515"/>
      <c r="L107" s="519">
        <f>H107</f>
        <v>24623.446840873446</v>
      </c>
      <c r="M107" s="520">
        <f t="shared" si="26"/>
        <v>0</v>
      </c>
      <c r="N107" s="519">
        <f>I107</f>
        <v>24623.446840873446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2016</v>
      </c>
      <c r="D108" s="509">
        <v>151190.56620209053</v>
      </c>
      <c r="E108" s="517">
        <v>4308.0697674418607</v>
      </c>
      <c r="F108" s="516">
        <v>146882.49643464867</v>
      </c>
      <c r="G108" s="516">
        <v>149036.53131836961</v>
      </c>
      <c r="H108" s="517">
        <v>23228.255672846972</v>
      </c>
      <c r="I108" s="511">
        <v>23228.255672846972</v>
      </c>
      <c r="J108" s="515">
        <f t="shared" si="19"/>
        <v>0</v>
      </c>
      <c r="K108" s="515"/>
      <c r="L108" s="519">
        <f>H108</f>
        <v>23228.255672846972</v>
      </c>
      <c r="M108" s="520">
        <f t="shared" si="26"/>
        <v>0</v>
      </c>
      <c r="N108" s="519">
        <f>I108</f>
        <v>23228.255672846972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2017</v>
      </c>
      <c r="D109" s="509">
        <v>146882.49643464867</v>
      </c>
      <c r="E109" s="517">
        <v>4410.6428571428569</v>
      </c>
      <c r="F109" s="516">
        <v>142471.8535775058</v>
      </c>
      <c r="G109" s="516">
        <v>144677.17500607722</v>
      </c>
      <c r="H109" s="517">
        <v>21984.790198731629</v>
      </c>
      <c r="I109" s="511">
        <v>21984.790198731629</v>
      </c>
      <c r="J109" s="515">
        <f t="shared" si="19"/>
        <v>0</v>
      </c>
      <c r="K109" s="515"/>
      <c r="L109" s="519">
        <f>H109</f>
        <v>21984.790198731629</v>
      </c>
      <c r="M109" s="520">
        <f t="shared" si="26"/>
        <v>0</v>
      </c>
      <c r="N109" s="519">
        <f>I109</f>
        <v>21984.790198731629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2018</v>
      </c>
      <c r="D110" s="509">
        <v>142471.8535775058</v>
      </c>
      <c r="E110" s="517">
        <v>4410.6428571428569</v>
      </c>
      <c r="F110" s="516">
        <v>138061.21072036293</v>
      </c>
      <c r="G110" s="516">
        <v>140266.53214893438</v>
      </c>
      <c r="H110" s="517">
        <v>19223.431889109233</v>
      </c>
      <c r="I110" s="511">
        <v>19223.431889109233</v>
      </c>
      <c r="J110" s="515">
        <f t="shared" si="19"/>
        <v>0</v>
      </c>
      <c r="K110" s="515"/>
      <c r="L110" s="519">
        <f>H110</f>
        <v>19223.431889109233</v>
      </c>
      <c r="M110" s="520">
        <f t="shared" si="26"/>
        <v>0</v>
      </c>
      <c r="N110" s="519">
        <f>I110</f>
        <v>19223.431889109233</v>
      </c>
      <c r="O110" s="515">
        <f t="shared" si="27"/>
        <v>0</v>
      </c>
      <c r="P110" s="515">
        <f t="shared" si="28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2019</v>
      </c>
      <c r="D111" s="374">
        <f>IF(F110+SUM(E$99:E110)=D$92,F110,D$92-SUM(E$99:E110))</f>
        <v>138061.21072036293</v>
      </c>
      <c r="E111" s="523">
        <f>IF(+J96&lt;F110,J96,D111)</f>
        <v>4308.0697674418607</v>
      </c>
      <c r="F111" s="524">
        <f t="shared" ref="F111:F130" si="29">+D111-E111</f>
        <v>133753.14095292107</v>
      </c>
      <c r="G111" s="524">
        <f t="shared" ref="G111:G130" si="30">+(F111+D111)/2</f>
        <v>135907.17583664198</v>
      </c>
      <c r="H111" s="527">
        <f>+J$94*G111+E111</f>
        <v>18855.648147984095</v>
      </c>
      <c r="I111" s="578">
        <f>+J$95*G111+E111</f>
        <v>18855.648147984095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2020</v>
      </c>
      <c r="D112" s="374">
        <f>IF(F111+SUM(E$99:E111)=D$92,F111,D$92-SUM(E$99:E111))</f>
        <v>133753.14095292107</v>
      </c>
      <c r="E112" s="523">
        <f>IF(+J96&lt;F111,J96,D112)</f>
        <v>4308.0697674418607</v>
      </c>
      <c r="F112" s="524">
        <f t="shared" si="29"/>
        <v>129445.0711854792</v>
      </c>
      <c r="G112" s="524">
        <f t="shared" si="30"/>
        <v>131599.10606920015</v>
      </c>
      <c r="H112" s="527">
        <f>+J$94*G112+E112</f>
        <v>18394.510005535791</v>
      </c>
      <c r="I112" s="578">
        <f>+J$95*G112+E112</f>
        <v>18394.510005535791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2021</v>
      </c>
      <c r="D113" s="374">
        <f>IF(F112+SUM(E$99:E112)=D$92,F112,D$92-SUM(E$99:E112))</f>
        <v>129445.0711854792</v>
      </c>
      <c r="E113" s="523">
        <f>IF(+J96&lt;F112,J96,D113)</f>
        <v>4308.0697674418607</v>
      </c>
      <c r="F113" s="524">
        <f t="shared" si="29"/>
        <v>125137.00141803734</v>
      </c>
      <c r="G113" s="524">
        <f t="shared" si="30"/>
        <v>127291.03630175827</v>
      </c>
      <c r="H113" s="527">
        <f t="shared" ref="H113:H154" si="31">+J$94*G113+E113</f>
        <v>17933.371863087479</v>
      </c>
      <c r="I113" s="578">
        <f t="shared" ref="I113:I154" si="32">+J$95*G113+E113</f>
        <v>17933.371863087479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2022</v>
      </c>
      <c r="D114" s="374">
        <f>IF(F113+SUM(E$99:E113)=D$92,F113,D$92-SUM(E$99:E113))</f>
        <v>125137.00141803734</v>
      </c>
      <c r="E114" s="523">
        <f>IF(+J96&lt;F113,J96,D114)</f>
        <v>4308.0697674418607</v>
      </c>
      <c r="F114" s="524">
        <f t="shared" si="29"/>
        <v>120828.93165059548</v>
      </c>
      <c r="G114" s="524">
        <f t="shared" si="30"/>
        <v>122982.96653431641</v>
      </c>
      <c r="H114" s="527">
        <f t="shared" si="31"/>
        <v>17472.233720639168</v>
      </c>
      <c r="I114" s="578">
        <f t="shared" si="32"/>
        <v>17472.233720639168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2023</v>
      </c>
      <c r="D115" s="374">
        <f>IF(F114+SUM(E$99:E114)=D$92,F114,D$92-SUM(E$99:E114))</f>
        <v>120828.93165059548</v>
      </c>
      <c r="E115" s="523">
        <f>IF(+J96&lt;F114,J96,D115)</f>
        <v>4308.0697674418607</v>
      </c>
      <c r="F115" s="524">
        <f t="shared" si="29"/>
        <v>116520.86188315362</v>
      </c>
      <c r="G115" s="524">
        <f t="shared" si="30"/>
        <v>118674.89676687455</v>
      </c>
      <c r="H115" s="527">
        <f t="shared" si="31"/>
        <v>17011.09557819086</v>
      </c>
      <c r="I115" s="578">
        <f t="shared" si="32"/>
        <v>17011.09557819086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2024</v>
      </c>
      <c r="D116" s="374">
        <f>IF(F115+SUM(E$99:E115)=D$92,F115,D$92-SUM(E$99:E115))</f>
        <v>116520.86188315362</v>
      </c>
      <c r="E116" s="523">
        <f>IF(+J96&lt;F115,J96,D116)</f>
        <v>4308.0697674418607</v>
      </c>
      <c r="F116" s="524">
        <f t="shared" si="29"/>
        <v>112212.79211571175</v>
      </c>
      <c r="G116" s="524">
        <f t="shared" si="30"/>
        <v>114366.82699943268</v>
      </c>
      <c r="H116" s="527">
        <f t="shared" si="31"/>
        <v>16549.957435742552</v>
      </c>
      <c r="I116" s="578">
        <f t="shared" si="32"/>
        <v>16549.957435742552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2025</v>
      </c>
      <c r="D117" s="374">
        <f>IF(F116+SUM(E$99:E116)=D$92,F116,D$92-SUM(E$99:E116))</f>
        <v>112212.79211571175</v>
      </c>
      <c r="E117" s="523">
        <f>IF(+J96&lt;F116,J96,D117)</f>
        <v>4308.0697674418607</v>
      </c>
      <c r="F117" s="524">
        <f t="shared" si="29"/>
        <v>107904.72234826989</v>
      </c>
      <c r="G117" s="524">
        <f t="shared" si="30"/>
        <v>110058.75723199082</v>
      </c>
      <c r="H117" s="527">
        <f t="shared" si="31"/>
        <v>16088.81929329424</v>
      </c>
      <c r="I117" s="578">
        <f t="shared" si="32"/>
        <v>16088.81929329424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2026</v>
      </c>
      <c r="D118" s="374">
        <f>IF(F117+SUM(E$99:E117)=D$92,F117,D$92-SUM(E$99:E117))</f>
        <v>107904.72234826989</v>
      </c>
      <c r="E118" s="523">
        <f>IF(+J96&lt;F117,J96,D118)</f>
        <v>4308.0697674418607</v>
      </c>
      <c r="F118" s="524">
        <f t="shared" si="29"/>
        <v>103596.65258082803</v>
      </c>
      <c r="G118" s="524">
        <f t="shared" si="30"/>
        <v>105750.68746454896</v>
      </c>
      <c r="H118" s="527">
        <f t="shared" si="31"/>
        <v>15627.681150845932</v>
      </c>
      <c r="I118" s="578">
        <f t="shared" si="32"/>
        <v>15627.681150845932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2027</v>
      </c>
      <c r="D119" s="374">
        <f>IF(F118+SUM(E$99:E118)=D$92,F118,D$92-SUM(E$99:E118))</f>
        <v>103596.65258082803</v>
      </c>
      <c r="E119" s="523">
        <f>IF(+J96&lt;F118,J96,D119)</f>
        <v>4308.0697674418607</v>
      </c>
      <c r="F119" s="524">
        <f t="shared" si="29"/>
        <v>99288.582813386165</v>
      </c>
      <c r="G119" s="524">
        <f t="shared" si="30"/>
        <v>101442.6176971071</v>
      </c>
      <c r="H119" s="527">
        <f t="shared" si="31"/>
        <v>15166.543008397623</v>
      </c>
      <c r="I119" s="578">
        <f t="shared" si="32"/>
        <v>15166.543008397623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2028</v>
      </c>
      <c r="D120" s="374">
        <f>IF(F119+SUM(E$99:E119)=D$92,F119,D$92-SUM(E$99:E119))</f>
        <v>99288.582813386165</v>
      </c>
      <c r="E120" s="523">
        <f>IF(+J96&lt;F119,J96,D120)</f>
        <v>4308.0697674418607</v>
      </c>
      <c r="F120" s="524">
        <f t="shared" si="29"/>
        <v>94980.513045944303</v>
      </c>
      <c r="G120" s="524">
        <f t="shared" si="30"/>
        <v>97134.547929665234</v>
      </c>
      <c r="H120" s="527">
        <f t="shared" si="31"/>
        <v>14705.404865949313</v>
      </c>
      <c r="I120" s="578">
        <f t="shared" si="32"/>
        <v>14705.404865949313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2029</v>
      </c>
      <c r="D121" s="374">
        <f>IF(F120+SUM(E$99:E120)=D$92,F120,D$92-SUM(E$99:E120))</f>
        <v>94980.513045944303</v>
      </c>
      <c r="E121" s="523">
        <f>IF(+J96&lt;F120,J96,D121)</f>
        <v>4308.0697674418607</v>
      </c>
      <c r="F121" s="524">
        <f t="shared" si="29"/>
        <v>90672.44327850244</v>
      </c>
      <c r="G121" s="524">
        <f t="shared" si="30"/>
        <v>92826.478162223371</v>
      </c>
      <c r="H121" s="527">
        <f t="shared" si="31"/>
        <v>14244.266723501003</v>
      </c>
      <c r="I121" s="578">
        <f t="shared" si="32"/>
        <v>14244.266723501003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2030</v>
      </c>
      <c r="D122" s="374">
        <f>IF(F121+SUM(E$99:E121)=D$92,F121,D$92-SUM(E$99:E121))</f>
        <v>90672.44327850244</v>
      </c>
      <c r="E122" s="523">
        <f>IF(+J96&lt;F121,J96,D122)</f>
        <v>4308.0697674418607</v>
      </c>
      <c r="F122" s="524">
        <f t="shared" si="29"/>
        <v>86364.373511060578</v>
      </c>
      <c r="G122" s="524">
        <f t="shared" si="30"/>
        <v>88518.408394781509</v>
      </c>
      <c r="H122" s="527">
        <f t="shared" si="31"/>
        <v>13783.128581052693</v>
      </c>
      <c r="I122" s="578">
        <f t="shared" si="32"/>
        <v>13783.128581052693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2031</v>
      </c>
      <c r="D123" s="374">
        <f>IF(F122+SUM(E$99:E122)=D$92,F122,D$92-SUM(E$99:E122))</f>
        <v>86364.373511060578</v>
      </c>
      <c r="E123" s="523">
        <f>IF(+J96&lt;F122,J96,D123)</f>
        <v>4308.0697674418607</v>
      </c>
      <c r="F123" s="524">
        <f t="shared" si="29"/>
        <v>82056.303743618715</v>
      </c>
      <c r="G123" s="524">
        <f t="shared" si="30"/>
        <v>84210.338627339646</v>
      </c>
      <c r="H123" s="527">
        <f t="shared" si="31"/>
        <v>13321.990438604384</v>
      </c>
      <c r="I123" s="578">
        <f t="shared" si="32"/>
        <v>13321.990438604384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2032</v>
      </c>
      <c r="D124" s="374">
        <f>IF(F123+SUM(E$99:E123)=D$92,F123,D$92-SUM(E$99:E123))</f>
        <v>82056.303743618715</v>
      </c>
      <c r="E124" s="523">
        <f>IF(+J96&lt;F123,J96,D124)</f>
        <v>4308.0697674418607</v>
      </c>
      <c r="F124" s="524">
        <f t="shared" si="29"/>
        <v>77748.233976176853</v>
      </c>
      <c r="G124" s="524">
        <f t="shared" si="30"/>
        <v>79902.268859897784</v>
      </c>
      <c r="H124" s="527">
        <f t="shared" si="31"/>
        <v>12860.852296156074</v>
      </c>
      <c r="I124" s="578">
        <f t="shared" si="32"/>
        <v>12860.852296156074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2033</v>
      </c>
      <c r="D125" s="374">
        <f>IF(F124+SUM(E$99:E124)=D$92,F124,D$92-SUM(E$99:E124))</f>
        <v>77748.233976176853</v>
      </c>
      <c r="E125" s="523">
        <f>IF(+J96&lt;F124,J96,D125)</f>
        <v>4308.0697674418607</v>
      </c>
      <c r="F125" s="524">
        <f t="shared" si="29"/>
        <v>73440.16420873499</v>
      </c>
      <c r="G125" s="524">
        <f t="shared" si="30"/>
        <v>75594.199092455921</v>
      </c>
      <c r="H125" s="527">
        <f t="shared" si="31"/>
        <v>12399.714153707766</v>
      </c>
      <c r="I125" s="578">
        <f t="shared" si="32"/>
        <v>12399.714153707766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2034</v>
      </c>
      <c r="D126" s="374">
        <f>IF(F125+SUM(E$99:E125)=D$92,F125,D$92-SUM(E$99:E125))</f>
        <v>73440.16420873499</v>
      </c>
      <c r="E126" s="523">
        <f>IF(+J96&lt;F125,J96,D126)</f>
        <v>4308.0697674418607</v>
      </c>
      <c r="F126" s="524">
        <f t="shared" si="29"/>
        <v>69132.094441293128</v>
      </c>
      <c r="G126" s="524">
        <f t="shared" si="30"/>
        <v>71286.129325014059</v>
      </c>
      <c r="H126" s="527">
        <f t="shared" si="31"/>
        <v>11938.576011259454</v>
      </c>
      <c r="I126" s="578">
        <f t="shared" si="32"/>
        <v>11938.576011259454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2035</v>
      </c>
      <c r="D127" s="374">
        <f>IF(F126+SUM(E$99:E126)=D$92,F126,D$92-SUM(E$99:E126))</f>
        <v>69132.094441293128</v>
      </c>
      <c r="E127" s="523">
        <f>IF(+J96&lt;F126,J96,D127)</f>
        <v>4308.0697674418607</v>
      </c>
      <c r="F127" s="524">
        <f t="shared" si="29"/>
        <v>64824.024673851265</v>
      </c>
      <c r="G127" s="524">
        <f t="shared" si="30"/>
        <v>66978.059557572196</v>
      </c>
      <c r="H127" s="527">
        <f t="shared" si="31"/>
        <v>11477.437868811146</v>
      </c>
      <c r="I127" s="578">
        <f t="shared" si="32"/>
        <v>11477.437868811146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2036</v>
      </c>
      <c r="D128" s="374">
        <f>IF(F127+SUM(E$99:E127)=D$92,F127,D$92-SUM(E$99:E127))</f>
        <v>64824.024673851265</v>
      </c>
      <c r="E128" s="523">
        <f>IF(+J96&lt;F127,J96,D128)</f>
        <v>4308.0697674418607</v>
      </c>
      <c r="F128" s="524">
        <f t="shared" si="29"/>
        <v>60515.954906409403</v>
      </c>
      <c r="G128" s="524">
        <f t="shared" si="30"/>
        <v>62669.989790130334</v>
      </c>
      <c r="H128" s="527">
        <f t="shared" si="31"/>
        <v>11016.299726362837</v>
      </c>
      <c r="I128" s="578">
        <f t="shared" si="32"/>
        <v>11016.299726362837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2037</v>
      </c>
      <c r="D129" s="374">
        <f>IF(F128+SUM(E$99:E128)=D$92,F128,D$92-SUM(E$99:E128))</f>
        <v>60515.954906409403</v>
      </c>
      <c r="E129" s="523">
        <f>IF(+J96&lt;F128,J96,D129)</f>
        <v>4308.0697674418607</v>
      </c>
      <c r="F129" s="524">
        <f t="shared" si="29"/>
        <v>56207.88513896754</v>
      </c>
      <c r="G129" s="524">
        <f t="shared" si="30"/>
        <v>58361.920022688471</v>
      </c>
      <c r="H129" s="527">
        <f t="shared" si="31"/>
        <v>10555.161583914527</v>
      </c>
      <c r="I129" s="578">
        <f t="shared" si="32"/>
        <v>10555.161583914527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2038</v>
      </c>
      <c r="D130" s="374">
        <f>IF(F129+SUM(E$99:E129)=D$92,F129,D$92-SUM(E$99:E129))</f>
        <v>56207.88513896754</v>
      </c>
      <c r="E130" s="523">
        <f>IF(+J96&lt;F129,J96,D130)</f>
        <v>4308.0697674418607</v>
      </c>
      <c r="F130" s="524">
        <f t="shared" si="29"/>
        <v>51899.815371525678</v>
      </c>
      <c r="G130" s="524">
        <f t="shared" si="30"/>
        <v>54053.850255246609</v>
      </c>
      <c r="H130" s="527">
        <f t="shared" si="31"/>
        <v>10094.023441466217</v>
      </c>
      <c r="I130" s="578">
        <f t="shared" si="32"/>
        <v>10094.023441466217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2039</v>
      </c>
      <c r="D131" s="374">
        <f>IF(F130+SUM(E$99:E130)=D$92,F130,D$92-SUM(E$99:E130))</f>
        <v>51899.815371525678</v>
      </c>
      <c r="E131" s="523">
        <f>IF(+J96&lt;F130,J96,D131)</f>
        <v>4308.0697674418607</v>
      </c>
      <c r="F131" s="524">
        <f t="shared" ref="F131:F154" si="33">+D131-E131</f>
        <v>47591.745604083815</v>
      </c>
      <c r="G131" s="524">
        <f t="shared" ref="G131:G154" si="34">+(F131+D131)/2</f>
        <v>49745.780487804746</v>
      </c>
      <c r="H131" s="527">
        <f t="shared" si="31"/>
        <v>9632.8852990179075</v>
      </c>
      <c r="I131" s="578">
        <f t="shared" si="32"/>
        <v>9632.8852990179075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2040</v>
      </c>
      <c r="D132" s="374">
        <f>IF(F131+SUM(E$99:E131)=D$92,F131,D$92-SUM(E$99:E131))</f>
        <v>47591.745604083815</v>
      </c>
      <c r="E132" s="523">
        <f>IF(+J96&lt;F131,J96,D132)</f>
        <v>4308.0697674418607</v>
      </c>
      <c r="F132" s="524">
        <f t="shared" si="33"/>
        <v>43283.675836641953</v>
      </c>
      <c r="G132" s="524">
        <f t="shared" si="34"/>
        <v>45437.710720362884</v>
      </c>
      <c r="H132" s="527">
        <f t="shared" si="31"/>
        <v>9171.7471565695996</v>
      </c>
      <c r="I132" s="578">
        <f t="shared" si="32"/>
        <v>9171.7471565695996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2041</v>
      </c>
      <c r="D133" s="374">
        <f>IF(F132+SUM(E$99:E132)=D$92,F132,D$92-SUM(E$99:E132))</f>
        <v>43283.675836641953</v>
      </c>
      <c r="E133" s="523">
        <f>IF(+J96&lt;F132,J96,D133)</f>
        <v>4308.0697674418607</v>
      </c>
      <c r="F133" s="524">
        <f t="shared" si="33"/>
        <v>38975.60606920009</v>
      </c>
      <c r="G133" s="524">
        <f t="shared" si="34"/>
        <v>41129.640952921021</v>
      </c>
      <c r="H133" s="527">
        <f t="shared" si="31"/>
        <v>8710.6090141212881</v>
      </c>
      <c r="I133" s="578">
        <f t="shared" si="32"/>
        <v>8710.6090141212881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2042</v>
      </c>
      <c r="D134" s="374">
        <f>IF(F133+SUM(E$99:E133)=D$92,F133,D$92-SUM(E$99:E133))</f>
        <v>38975.60606920009</v>
      </c>
      <c r="E134" s="523">
        <f>IF(+J96&lt;F133,J96,D134)</f>
        <v>4308.0697674418607</v>
      </c>
      <c r="F134" s="524">
        <f t="shared" si="33"/>
        <v>34667.536301758228</v>
      </c>
      <c r="G134" s="524">
        <f t="shared" si="34"/>
        <v>36821.571185479159</v>
      </c>
      <c r="H134" s="527">
        <f t="shared" si="31"/>
        <v>8249.4708716729801</v>
      </c>
      <c r="I134" s="578">
        <f t="shared" si="32"/>
        <v>8249.4708716729801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2043</v>
      </c>
      <c r="D135" s="374">
        <f>IF(F134+SUM(E$99:E134)=D$92,F134,D$92-SUM(E$99:E134))</f>
        <v>34667.536301758228</v>
      </c>
      <c r="E135" s="523">
        <f>IF(+J96&lt;F134,J96,D135)</f>
        <v>4308.0697674418607</v>
      </c>
      <c r="F135" s="524">
        <f t="shared" si="33"/>
        <v>30359.466534316365</v>
      </c>
      <c r="G135" s="524">
        <f t="shared" si="34"/>
        <v>32513.501418037296</v>
      </c>
      <c r="H135" s="527">
        <f t="shared" si="31"/>
        <v>7788.3327292246704</v>
      </c>
      <c r="I135" s="578">
        <f t="shared" si="32"/>
        <v>7788.3327292246704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2044</v>
      </c>
      <c r="D136" s="374">
        <f>IF(F135+SUM(E$99:E135)=D$92,F135,D$92-SUM(E$99:E135))</f>
        <v>30359.466534316365</v>
      </c>
      <c r="E136" s="523">
        <f>IF(+J96&lt;F135,J96,D136)</f>
        <v>4308.0697674418607</v>
      </c>
      <c r="F136" s="524">
        <f t="shared" si="33"/>
        <v>26051.396766874503</v>
      </c>
      <c r="G136" s="524">
        <f t="shared" si="34"/>
        <v>28205.431650595434</v>
      </c>
      <c r="H136" s="527">
        <f t="shared" si="31"/>
        <v>7327.1945867763607</v>
      </c>
      <c r="I136" s="578">
        <f t="shared" si="32"/>
        <v>7327.1945867763607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2045</v>
      </c>
      <c r="D137" s="374">
        <f>IF(F136+SUM(E$99:E136)=D$92,F136,D$92-SUM(E$99:E136))</f>
        <v>26051.396766874503</v>
      </c>
      <c r="E137" s="523">
        <f>IF(+J96&lt;F136,J96,D137)</f>
        <v>4308.0697674418607</v>
      </c>
      <c r="F137" s="524">
        <f t="shared" si="33"/>
        <v>21743.32699943264</v>
      </c>
      <c r="G137" s="524">
        <f t="shared" si="34"/>
        <v>23897.361883153571</v>
      </c>
      <c r="H137" s="527">
        <f t="shared" si="31"/>
        <v>6866.0564443280509</v>
      </c>
      <c r="I137" s="578">
        <f t="shared" si="32"/>
        <v>6866.0564443280509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2046</v>
      </c>
      <c r="D138" s="374">
        <f>IF(F137+SUM(E$99:E137)=D$92,F137,D$92-SUM(E$99:E137))</f>
        <v>21743.32699943264</v>
      </c>
      <c r="E138" s="523">
        <f>IF(+J96&lt;F137,J96,D138)</f>
        <v>4308.0697674418607</v>
      </c>
      <c r="F138" s="524">
        <f t="shared" si="33"/>
        <v>17435.257231990778</v>
      </c>
      <c r="G138" s="524">
        <f t="shared" si="34"/>
        <v>19589.292115711709</v>
      </c>
      <c r="H138" s="527">
        <f t="shared" si="31"/>
        <v>6404.9183018797412</v>
      </c>
      <c r="I138" s="578">
        <f t="shared" si="32"/>
        <v>6404.9183018797412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2047</v>
      </c>
      <c r="D139" s="374">
        <f>IF(F138+SUM(E$99:E138)=D$92,F138,D$92-SUM(E$99:E138))</f>
        <v>17435.257231990778</v>
      </c>
      <c r="E139" s="523">
        <f>IF(+J96&lt;F138,J96,D139)</f>
        <v>4308.0697674418607</v>
      </c>
      <c r="F139" s="524">
        <f t="shared" si="33"/>
        <v>13127.187464548917</v>
      </c>
      <c r="G139" s="524">
        <f t="shared" si="34"/>
        <v>15281.222348269846</v>
      </c>
      <c r="H139" s="527">
        <f t="shared" si="31"/>
        <v>5943.7801594314324</v>
      </c>
      <c r="I139" s="578">
        <f t="shared" si="32"/>
        <v>5943.7801594314324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2048</v>
      </c>
      <c r="D140" s="374">
        <f>IF(F139+SUM(E$99:E139)=D$92,F139,D$92-SUM(E$99:E139))</f>
        <v>13127.187464548917</v>
      </c>
      <c r="E140" s="523">
        <f>IF(+J96&lt;F139,J96,D140)</f>
        <v>4308.0697674418607</v>
      </c>
      <c r="F140" s="524">
        <f t="shared" si="33"/>
        <v>8819.1176971070563</v>
      </c>
      <c r="G140" s="524">
        <f t="shared" si="34"/>
        <v>10973.152580827988</v>
      </c>
      <c r="H140" s="527">
        <f t="shared" si="31"/>
        <v>5482.6420169831235</v>
      </c>
      <c r="I140" s="578">
        <f t="shared" si="32"/>
        <v>5482.6420169831235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2049</v>
      </c>
      <c r="D141" s="374">
        <f>IF(F140+SUM(E$99:E140)=D$92,F140,D$92-SUM(E$99:E140))</f>
        <v>8819.1176971070563</v>
      </c>
      <c r="E141" s="523">
        <f>IF(+J96&lt;F140,J96,D141)</f>
        <v>4308.0697674418607</v>
      </c>
      <c r="F141" s="524">
        <f t="shared" si="33"/>
        <v>4511.0479296651956</v>
      </c>
      <c r="G141" s="524">
        <f t="shared" si="34"/>
        <v>6665.082813386126</v>
      </c>
      <c r="H141" s="527">
        <f t="shared" si="31"/>
        <v>5021.5038745348138</v>
      </c>
      <c r="I141" s="578">
        <f t="shared" si="32"/>
        <v>5021.5038745348138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2050</v>
      </c>
      <c r="D142" s="374">
        <f>IF(F141+SUM(E$99:E141)=D$92,F141,D$92-SUM(E$99:E141))</f>
        <v>4511.0479296651956</v>
      </c>
      <c r="E142" s="523">
        <f>IF(+J96&lt;F141,J96,D142)</f>
        <v>4308.0697674418607</v>
      </c>
      <c r="F142" s="524">
        <f t="shared" si="33"/>
        <v>202.97816222333495</v>
      </c>
      <c r="G142" s="524">
        <f t="shared" si="34"/>
        <v>2357.0130459442653</v>
      </c>
      <c r="H142" s="527">
        <f t="shared" si="31"/>
        <v>4560.3657320865041</v>
      </c>
      <c r="I142" s="578">
        <f t="shared" si="32"/>
        <v>4560.3657320865041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2051</v>
      </c>
      <c r="D143" s="374">
        <f>IF(F142+SUM(E$99:E142)=D$92,F142,D$92-SUM(E$99:E142))</f>
        <v>202.97816222333495</v>
      </c>
      <c r="E143" s="523">
        <f>IF(+J96&lt;F142,J96,D143)</f>
        <v>202.97816222333495</v>
      </c>
      <c r="F143" s="524">
        <f t="shared" si="33"/>
        <v>0</v>
      </c>
      <c r="G143" s="524">
        <f t="shared" si="34"/>
        <v>101.48908111166747</v>
      </c>
      <c r="H143" s="527">
        <f t="shared" si="31"/>
        <v>213.84160893357947</v>
      </c>
      <c r="I143" s="578">
        <f t="shared" si="32"/>
        <v>213.84160893357947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651707.79579226009</v>
      </c>
      <c r="I155" s="375">
        <f>SUM(I99:I154)</f>
        <v>651707.79579226009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13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552385.25956304069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552385.25956304069</v>
      </c>
      <c r="O6" s="269"/>
      <c r="P6" s="269"/>
    </row>
    <row r="7" spans="1:17" ht="13.5" thickBot="1">
      <c r="C7" s="468" t="s">
        <v>48</v>
      </c>
      <c r="D7" s="612" t="s">
        <v>150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151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5731607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2006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139795.29268292684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2006</v>
      </c>
      <c r="D17" s="509">
        <v>3884542</v>
      </c>
      <c r="E17" s="510">
        <v>69992</v>
      </c>
      <c r="F17" s="509">
        <v>3814550</v>
      </c>
      <c r="G17" s="510">
        <v>508462</v>
      </c>
      <c r="H17" s="511">
        <v>508462</v>
      </c>
      <c r="I17" s="597">
        <f t="shared" ref="I17:I48" si="0">H17-G17</f>
        <v>0</v>
      </c>
      <c r="J17" s="512"/>
      <c r="K17" s="513">
        <v>0</v>
      </c>
      <c r="L17" s="514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2007</v>
      </c>
      <c r="D18" s="516">
        <f>F17</f>
        <v>3814550</v>
      </c>
      <c r="E18" s="517">
        <v>104988</v>
      </c>
      <c r="F18" s="516">
        <v>3709563</v>
      </c>
      <c r="G18" s="517">
        <v>673524</v>
      </c>
      <c r="H18" s="511">
        <v>673524</v>
      </c>
      <c r="I18" s="597">
        <f t="shared" si="0"/>
        <v>0</v>
      </c>
      <c r="J18" s="512"/>
      <c r="K18" s="519">
        <v>0</v>
      </c>
      <c r="L18" s="515">
        <f t="shared" si="1"/>
        <v>0</v>
      </c>
      <c r="M18" s="519">
        <v>0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613">
        <f>IF(D11="","-",+C18+1)</f>
        <v>2008</v>
      </c>
      <c r="D19" s="516">
        <v>5654153</v>
      </c>
      <c r="E19" s="517">
        <v>154908</v>
      </c>
      <c r="F19" s="516">
        <v>5499245</v>
      </c>
      <c r="G19" s="517">
        <v>999621</v>
      </c>
      <c r="H19" s="511">
        <v>999621</v>
      </c>
      <c r="I19" s="597">
        <f t="shared" si="0"/>
        <v>0</v>
      </c>
      <c r="J19" s="512"/>
      <c r="K19" s="519">
        <v>999621</v>
      </c>
      <c r="L19" s="515">
        <f t="shared" si="1"/>
        <v>0</v>
      </c>
      <c r="M19" s="519">
        <f>K19</f>
        <v>999621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8">
        <f>IF(D11="","-",+C19+1)</f>
        <v>2009</v>
      </c>
      <c r="D20" s="516">
        <v>3604575</v>
      </c>
      <c r="E20" s="517">
        <v>104988</v>
      </c>
      <c r="F20" s="516">
        <v>3499587</v>
      </c>
      <c r="G20" s="517">
        <v>641343</v>
      </c>
      <c r="H20" s="511">
        <v>641343</v>
      </c>
      <c r="I20" s="597">
        <f t="shared" si="0"/>
        <v>0</v>
      </c>
      <c r="J20" s="512"/>
      <c r="K20" s="519">
        <v>641343</v>
      </c>
      <c r="L20" s="515">
        <f t="shared" si="1"/>
        <v>0</v>
      </c>
      <c r="M20" s="519">
        <v>641343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>IU</v>
      </c>
      <c r="C21" s="508">
        <f>IF(D12="","-",+C20+1)</f>
        <v>2010</v>
      </c>
      <c r="D21" s="516">
        <v>3449666</v>
      </c>
      <c r="E21" s="517">
        <v>102224.78947368421</v>
      </c>
      <c r="F21" s="516">
        <v>3347441.210526316</v>
      </c>
      <c r="G21" s="517">
        <v>583469.67252567795</v>
      </c>
      <c r="H21" s="511">
        <v>583469.67252567795</v>
      </c>
      <c r="I21" s="599">
        <v>0</v>
      </c>
      <c r="J21" s="512"/>
      <c r="K21" s="519">
        <f t="shared" ref="K21:K26" si="5">G21</f>
        <v>583469.67252567795</v>
      </c>
      <c r="L21" s="520">
        <f t="shared" si="1"/>
        <v>0</v>
      </c>
      <c r="M21" s="519">
        <f t="shared" ref="M21:M26" si="6">H21</f>
        <v>583469.67252567795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2011</v>
      </c>
      <c r="D22" s="516">
        <v>3347441.210526316</v>
      </c>
      <c r="E22" s="517">
        <v>94744.926829268297</v>
      </c>
      <c r="F22" s="516">
        <v>3252696.2836970477</v>
      </c>
      <c r="G22" s="517">
        <v>602790.6645462896</v>
      </c>
      <c r="H22" s="511">
        <v>602790.6645462896</v>
      </c>
      <c r="I22" s="518">
        <v>0</v>
      </c>
      <c r="J22" s="512"/>
      <c r="K22" s="519">
        <f t="shared" si="5"/>
        <v>602790.6645462896</v>
      </c>
      <c r="L22" s="520">
        <f t="shared" si="1"/>
        <v>0</v>
      </c>
      <c r="M22" s="519">
        <f t="shared" si="6"/>
        <v>602790.6645462896</v>
      </c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2012</v>
      </c>
      <c r="D23" s="516">
        <v>3252696.2836970477</v>
      </c>
      <c r="E23" s="521">
        <v>92489.095238095237</v>
      </c>
      <c r="F23" s="516">
        <v>3160207.1884589526</v>
      </c>
      <c r="G23" s="517">
        <v>562475.55094765779</v>
      </c>
      <c r="H23" s="511">
        <v>562475.55094765779</v>
      </c>
      <c r="I23" s="518">
        <v>0</v>
      </c>
      <c r="J23" s="512"/>
      <c r="K23" s="519">
        <f t="shared" si="5"/>
        <v>562475.55094765779</v>
      </c>
      <c r="L23" s="520">
        <f t="shared" si="1"/>
        <v>0</v>
      </c>
      <c r="M23" s="519">
        <f t="shared" si="6"/>
        <v>562475.55094765779</v>
      </c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2013</v>
      </c>
      <c r="D24" s="609">
        <v>3160207.1884589526</v>
      </c>
      <c r="E24" s="610">
        <v>92489.095238095237</v>
      </c>
      <c r="F24" s="609">
        <v>3067718.0932208574</v>
      </c>
      <c r="G24" s="610">
        <v>521929.99973922677</v>
      </c>
      <c r="H24" s="611">
        <v>521929.99973922677</v>
      </c>
      <c r="I24" s="597">
        <v>0</v>
      </c>
      <c r="J24" s="512"/>
      <c r="K24" s="519">
        <f t="shared" si="5"/>
        <v>521929.99973922677</v>
      </c>
      <c r="L24" s="520">
        <f t="shared" ref="L24:L29" si="7">IF(K24&lt;&gt;0,+G24-K24,0)</f>
        <v>0</v>
      </c>
      <c r="M24" s="519">
        <f t="shared" si="6"/>
        <v>521929.99973922677</v>
      </c>
      <c r="N24" s="515">
        <f t="shared" ref="N24:N29" si="8">IF(M24&lt;&gt;0,+H24-M24,0)</f>
        <v>0</v>
      </c>
      <c r="O24" s="515">
        <f t="shared" ref="O24:O29" si="9">+N24-L24</f>
        <v>0</v>
      </c>
      <c r="P24" s="272"/>
    </row>
    <row r="25" spans="2:16" ht="12.5">
      <c r="B25" s="195" t="str">
        <f t="shared" si="4"/>
        <v/>
      </c>
      <c r="C25" s="508">
        <f>IF(D11="","-",+C24+1)</f>
        <v>2014</v>
      </c>
      <c r="D25" s="609">
        <v>3067718.0932208574</v>
      </c>
      <c r="E25" s="610">
        <v>92489.095238095237</v>
      </c>
      <c r="F25" s="609">
        <v>2975228.9979827623</v>
      </c>
      <c r="G25" s="610">
        <v>493878.75151607196</v>
      </c>
      <c r="H25" s="611">
        <v>493878.75151607196</v>
      </c>
      <c r="I25" s="597">
        <v>0</v>
      </c>
      <c r="J25" s="512"/>
      <c r="K25" s="519">
        <f t="shared" si="5"/>
        <v>493878.75151607196</v>
      </c>
      <c r="L25" s="520">
        <f t="shared" si="7"/>
        <v>0</v>
      </c>
      <c r="M25" s="519">
        <f t="shared" si="6"/>
        <v>493878.75151607196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4"/>
        <v>IU</v>
      </c>
      <c r="C26" s="508">
        <f>IF(D11="","-",+C25+1)</f>
        <v>2015</v>
      </c>
      <c r="D26" s="609">
        <v>4822293.9979827618</v>
      </c>
      <c r="E26" s="610">
        <v>136466.83333333334</v>
      </c>
      <c r="F26" s="609">
        <v>4685827.1646494288</v>
      </c>
      <c r="G26" s="610">
        <v>753612.76745725656</v>
      </c>
      <c r="H26" s="611">
        <v>753612.76745725656</v>
      </c>
      <c r="I26" s="512">
        <v>0</v>
      </c>
      <c r="J26" s="512"/>
      <c r="K26" s="519">
        <f t="shared" si="5"/>
        <v>753612.76745725656</v>
      </c>
      <c r="L26" s="520">
        <f t="shared" si="7"/>
        <v>0</v>
      </c>
      <c r="M26" s="519">
        <f t="shared" si="6"/>
        <v>753612.76745725656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4"/>
        <v/>
      </c>
      <c r="C27" s="508">
        <f>IF(D11="","-",+C26+1)</f>
        <v>2016</v>
      </c>
      <c r="D27" s="609">
        <v>4685827.1646494288</v>
      </c>
      <c r="E27" s="610">
        <v>136466.83333333334</v>
      </c>
      <c r="F27" s="609">
        <v>4549360.3313160958</v>
      </c>
      <c r="G27" s="610">
        <v>728247.51158298948</v>
      </c>
      <c r="H27" s="611">
        <v>728247.51158298948</v>
      </c>
      <c r="I27" s="512">
        <f t="shared" si="0"/>
        <v>0</v>
      </c>
      <c r="J27" s="512"/>
      <c r="K27" s="519">
        <f>G27</f>
        <v>728247.51158298948</v>
      </c>
      <c r="L27" s="520">
        <f t="shared" si="7"/>
        <v>0</v>
      </c>
      <c r="M27" s="519">
        <f>H27</f>
        <v>728247.51158298948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4"/>
        <v/>
      </c>
      <c r="C28" s="508">
        <f>IF(D11="","-",+C27+1)</f>
        <v>2017</v>
      </c>
      <c r="D28" s="609">
        <v>4549360.3313160958</v>
      </c>
      <c r="E28" s="610">
        <v>133293.18604651163</v>
      </c>
      <c r="F28" s="609">
        <v>4416067.1452695839</v>
      </c>
      <c r="G28" s="610">
        <v>688667.94856072206</v>
      </c>
      <c r="H28" s="611">
        <v>688667.94856072206</v>
      </c>
      <c r="I28" s="512">
        <f t="shared" si="0"/>
        <v>0</v>
      </c>
      <c r="J28" s="512"/>
      <c r="K28" s="519">
        <f>G28</f>
        <v>688667.94856072206</v>
      </c>
      <c r="L28" s="520">
        <f t="shared" si="7"/>
        <v>0</v>
      </c>
      <c r="M28" s="519">
        <f>H28</f>
        <v>688667.94856072206</v>
      </c>
      <c r="N28" s="515">
        <f t="shared" si="8"/>
        <v>0</v>
      </c>
      <c r="O28" s="515">
        <f t="shared" si="9"/>
        <v>0</v>
      </c>
      <c r="P28" s="272"/>
    </row>
    <row r="29" spans="2:16" ht="12.5">
      <c r="B29" s="195" t="str">
        <f t="shared" si="4"/>
        <v/>
      </c>
      <c r="C29" s="508">
        <f>IF(D11="","-",+C28+1)</f>
        <v>2018</v>
      </c>
      <c r="D29" s="609">
        <v>4416067.1452695839</v>
      </c>
      <c r="E29" s="610">
        <v>139795.29268292684</v>
      </c>
      <c r="F29" s="609">
        <v>4276271.8525866568</v>
      </c>
      <c r="G29" s="610">
        <v>626063.03376473172</v>
      </c>
      <c r="H29" s="611">
        <v>626063.03376473172</v>
      </c>
      <c r="I29" s="512">
        <f t="shared" si="0"/>
        <v>0</v>
      </c>
      <c r="J29" s="512"/>
      <c r="K29" s="519">
        <f>G29</f>
        <v>626063.03376473172</v>
      </c>
      <c r="L29" s="520">
        <f t="shared" si="7"/>
        <v>0</v>
      </c>
      <c r="M29" s="519">
        <f>H29</f>
        <v>626063.03376473172</v>
      </c>
      <c r="N29" s="515">
        <f t="shared" si="8"/>
        <v>0</v>
      </c>
      <c r="O29" s="515">
        <f t="shared" si="9"/>
        <v>0</v>
      </c>
      <c r="P29" s="272"/>
    </row>
    <row r="30" spans="2:16" ht="12.5">
      <c r="B30" s="195" t="str">
        <f t="shared" si="4"/>
        <v/>
      </c>
      <c r="C30" s="508">
        <f>IF(D11="","-",+C29+1)</f>
        <v>2019</v>
      </c>
      <c r="D30" s="609">
        <v>4276271.8525866568</v>
      </c>
      <c r="E30" s="610">
        <v>133293.18604651163</v>
      </c>
      <c r="F30" s="609">
        <v>4142978.6665401449</v>
      </c>
      <c r="G30" s="610">
        <v>552385.25956304069</v>
      </c>
      <c r="H30" s="611">
        <v>552385.25956304069</v>
      </c>
      <c r="I30" s="512">
        <f t="shared" si="0"/>
        <v>0</v>
      </c>
      <c r="J30" s="512"/>
      <c r="K30" s="519">
        <f>G30</f>
        <v>552385.25956304069</v>
      </c>
      <c r="L30" s="520">
        <f t="shared" ref="L30" si="10">IF(K30&lt;&gt;0,+G30-K30,0)</f>
        <v>0</v>
      </c>
      <c r="M30" s="519">
        <f>H30</f>
        <v>552385.25956304069</v>
      </c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2020</v>
      </c>
      <c r="D31" s="524">
        <f>IF(F30+SUM(E$17:E30)=D$10,F30,D$10-SUM(E$17:E30))</f>
        <v>4142978.6665401449</v>
      </c>
      <c r="E31" s="523">
        <f>IF(+I14&lt;F30,I14,D31)</f>
        <v>139795.29268292684</v>
      </c>
      <c r="F31" s="524">
        <f t="shared" ref="F31:F48" si="11">+D31-E31</f>
        <v>4003183.3738572183</v>
      </c>
      <c r="G31" s="525">
        <f t="shared" ref="G31:G72" si="12">+I$12*((D31+F31)/2)+E31</f>
        <v>657459.85480687371</v>
      </c>
      <c r="H31" s="492">
        <f t="shared" ref="H31:H72" si="13">+I$13*((D31+F31)/2)+E31</f>
        <v>657459.85480687371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2021</v>
      </c>
      <c r="D32" s="524">
        <f>IF(F31+SUM(E$17:E31)=D$10,F31,D$10-SUM(E$17:E31))</f>
        <v>4003183.3738572183</v>
      </c>
      <c r="E32" s="523">
        <f>IF(+I14&lt;F31,I14,D32)</f>
        <v>139795.29268292684</v>
      </c>
      <c r="F32" s="524">
        <f t="shared" si="11"/>
        <v>3863388.0811742917</v>
      </c>
      <c r="G32" s="525">
        <f t="shared" si="12"/>
        <v>639692.69804892491</v>
      </c>
      <c r="H32" s="492">
        <f t="shared" si="13"/>
        <v>639692.69804892491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2022</v>
      </c>
      <c r="D33" s="524">
        <f>IF(F32+SUM(E$17:E32)=D$10,F32,D$10-SUM(E$17:E32))</f>
        <v>3863388.0811742917</v>
      </c>
      <c r="E33" s="523">
        <f>IF(+I14&lt;F32,I14,D33)</f>
        <v>139795.29268292684</v>
      </c>
      <c r="F33" s="524">
        <f t="shared" si="11"/>
        <v>3723592.788491365</v>
      </c>
      <c r="G33" s="525">
        <f t="shared" si="12"/>
        <v>621925.54129097599</v>
      </c>
      <c r="H33" s="492">
        <f t="shared" si="13"/>
        <v>621925.54129097599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2023</v>
      </c>
      <c r="D34" s="524">
        <f>IF(F33+SUM(E$17:E33)=D$10,F33,D$10-SUM(E$17:E33))</f>
        <v>3723592.788491365</v>
      </c>
      <c r="E34" s="523">
        <f>IF(+I14&lt;F33,I14,D34)</f>
        <v>139795.29268292684</v>
      </c>
      <c r="F34" s="524">
        <f t="shared" si="11"/>
        <v>3583797.4958084384</v>
      </c>
      <c r="G34" s="525">
        <f t="shared" si="12"/>
        <v>604158.38453302719</v>
      </c>
      <c r="H34" s="492">
        <f t="shared" si="13"/>
        <v>604158.38453302719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2024</v>
      </c>
      <c r="D35" s="524">
        <f>IF(F34+SUM(E$17:E34)=D$10,F34,D$10-SUM(E$17:E34))</f>
        <v>3583797.4958084384</v>
      </c>
      <c r="E35" s="523">
        <f>IF(+I14&lt;F34,I14,D35)</f>
        <v>139795.29268292684</v>
      </c>
      <c r="F35" s="524">
        <f t="shared" si="11"/>
        <v>3444002.2031255118</v>
      </c>
      <c r="G35" s="525">
        <f t="shared" si="12"/>
        <v>586391.22777507827</v>
      </c>
      <c r="H35" s="492">
        <f t="shared" si="13"/>
        <v>586391.22777507827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2025</v>
      </c>
      <c r="D36" s="524">
        <f>IF(F35+SUM(E$17:E35)=D$10,F35,D$10-SUM(E$17:E35))</f>
        <v>3444002.2031255118</v>
      </c>
      <c r="E36" s="523">
        <f>IF(+I14&lt;F35,I14,D36)</f>
        <v>139795.29268292684</v>
      </c>
      <c r="F36" s="524">
        <f t="shared" si="11"/>
        <v>3304206.9104425851</v>
      </c>
      <c r="G36" s="525">
        <f t="shared" si="12"/>
        <v>568624.07101712946</v>
      </c>
      <c r="H36" s="492">
        <f t="shared" si="13"/>
        <v>568624.07101712946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2026</v>
      </c>
      <c r="D37" s="524">
        <f>IF(F36+SUM(E$17:E36)=D$10,F36,D$10-SUM(E$17:E36))</f>
        <v>3304206.9104425851</v>
      </c>
      <c r="E37" s="523">
        <f>IF(+I14&lt;F36,I14,D37)</f>
        <v>139795.29268292684</v>
      </c>
      <c r="F37" s="524">
        <f t="shared" si="11"/>
        <v>3164411.6177596585</v>
      </c>
      <c r="G37" s="525">
        <f t="shared" si="12"/>
        <v>550856.91425918054</v>
      </c>
      <c r="H37" s="492">
        <f t="shared" si="13"/>
        <v>550856.91425918054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2027</v>
      </c>
      <c r="D38" s="524">
        <f>IF(F37+SUM(E$17:E37)=D$10,F37,D$10-SUM(E$17:E37))</f>
        <v>3164411.6177596585</v>
      </c>
      <c r="E38" s="523">
        <f>IF(+I14&lt;F37,I14,D38)</f>
        <v>139795.29268292684</v>
      </c>
      <c r="F38" s="524">
        <f t="shared" si="11"/>
        <v>3024616.3250767319</v>
      </c>
      <c r="G38" s="525">
        <f t="shared" si="12"/>
        <v>533089.75750123174</v>
      </c>
      <c r="H38" s="492">
        <f t="shared" si="13"/>
        <v>533089.75750123174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2028</v>
      </c>
      <c r="D39" s="524">
        <f>IF(F38+SUM(E$17:E38)=D$10,F38,D$10-SUM(E$17:E38))</f>
        <v>3024616.3250767319</v>
      </c>
      <c r="E39" s="523">
        <f>IF(+I14&lt;F38,I14,D39)</f>
        <v>139795.29268292684</v>
      </c>
      <c r="F39" s="524">
        <f t="shared" si="11"/>
        <v>2884821.0323938052</v>
      </c>
      <c r="G39" s="525">
        <f t="shared" si="12"/>
        <v>515322.60074328282</v>
      </c>
      <c r="H39" s="492">
        <f t="shared" si="13"/>
        <v>515322.60074328282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2029</v>
      </c>
      <c r="D40" s="524">
        <f>IF(F39+SUM(E$17:E39)=D$10,F39,D$10-SUM(E$17:E39))</f>
        <v>2884821.0323938052</v>
      </c>
      <c r="E40" s="523">
        <f>IF(+I14&lt;F39,I14,D40)</f>
        <v>139795.29268292684</v>
      </c>
      <c r="F40" s="524">
        <f t="shared" si="11"/>
        <v>2745025.7397108786</v>
      </c>
      <c r="G40" s="525">
        <f t="shared" si="12"/>
        <v>497555.44398533402</v>
      </c>
      <c r="H40" s="492">
        <f t="shared" si="13"/>
        <v>497555.44398533402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2030</v>
      </c>
      <c r="D41" s="524">
        <f>IF(F40+SUM(E$17:E40)=D$10,F40,D$10-SUM(E$17:E40))</f>
        <v>2745025.7397108786</v>
      </c>
      <c r="E41" s="523">
        <f>IF(+I14&lt;F40,I14,D41)</f>
        <v>139795.29268292684</v>
      </c>
      <c r="F41" s="524">
        <f t="shared" si="11"/>
        <v>2605230.4470279519</v>
      </c>
      <c r="G41" s="525">
        <f t="shared" si="12"/>
        <v>479788.28722738521</v>
      </c>
      <c r="H41" s="492">
        <f t="shared" si="13"/>
        <v>479788.28722738521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2031</v>
      </c>
      <c r="D42" s="524">
        <f>IF(F41+SUM(E$17:E41)=D$10,F41,D$10-SUM(E$17:E41))</f>
        <v>2605230.4470279519</v>
      </c>
      <c r="E42" s="523">
        <f>IF(+I14&lt;F41,I14,D42)</f>
        <v>139795.29268292684</v>
      </c>
      <c r="F42" s="524">
        <f t="shared" si="11"/>
        <v>2465435.1543450253</v>
      </c>
      <c r="G42" s="525">
        <f t="shared" si="12"/>
        <v>462021.13046943641</v>
      </c>
      <c r="H42" s="492">
        <f t="shared" si="13"/>
        <v>462021.13046943641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2032</v>
      </c>
      <c r="D43" s="524">
        <f>IF(F42+SUM(E$17:E42)=D$10,F42,D$10-SUM(E$17:E42))</f>
        <v>2465435.1543450253</v>
      </c>
      <c r="E43" s="523">
        <f>IF(+I14&lt;F42,I14,D43)</f>
        <v>139795.29268292684</v>
      </c>
      <c r="F43" s="524">
        <f t="shared" si="11"/>
        <v>2325639.8616620987</v>
      </c>
      <c r="G43" s="525">
        <f t="shared" si="12"/>
        <v>444253.97371148749</v>
      </c>
      <c r="H43" s="492">
        <f t="shared" si="13"/>
        <v>444253.97371148749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2033</v>
      </c>
      <c r="D44" s="524">
        <f>IF(F43+SUM(E$17:E43)=D$10,F43,D$10-SUM(E$17:E43))</f>
        <v>2325639.8616620987</v>
      </c>
      <c r="E44" s="523">
        <f>IF(+I14&lt;F43,I14,D44)</f>
        <v>139795.29268292684</v>
      </c>
      <c r="F44" s="524">
        <f t="shared" si="11"/>
        <v>2185844.568979172</v>
      </c>
      <c r="G44" s="525">
        <f t="shared" si="12"/>
        <v>426486.81695353868</v>
      </c>
      <c r="H44" s="492">
        <f t="shared" si="13"/>
        <v>426486.81695353868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2034</v>
      </c>
      <c r="D45" s="524">
        <f>IF(F44+SUM(E$17:E44)=D$10,F44,D$10-SUM(E$17:E44))</f>
        <v>2185844.568979172</v>
      </c>
      <c r="E45" s="523">
        <f>IF(+I14&lt;F44,I14,D45)</f>
        <v>139795.29268292684</v>
      </c>
      <c r="F45" s="524">
        <f t="shared" si="11"/>
        <v>2046049.2762962452</v>
      </c>
      <c r="G45" s="525">
        <f t="shared" si="12"/>
        <v>408719.66019558976</v>
      </c>
      <c r="H45" s="492">
        <f t="shared" si="13"/>
        <v>408719.66019558976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2035</v>
      </c>
      <c r="D46" s="524">
        <f>IF(F45+SUM(E$17:E45)=D$10,F45,D$10-SUM(E$17:E45))</f>
        <v>2046049.2762962452</v>
      </c>
      <c r="E46" s="523">
        <f>IF(+I14&lt;F45,I14,D46)</f>
        <v>139795.29268292684</v>
      </c>
      <c r="F46" s="524">
        <f t="shared" si="11"/>
        <v>1906253.9836133183</v>
      </c>
      <c r="G46" s="525">
        <f t="shared" si="12"/>
        <v>390952.5034376409</v>
      </c>
      <c r="H46" s="492">
        <f t="shared" si="13"/>
        <v>390952.5034376409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2036</v>
      </c>
      <c r="D47" s="524">
        <f>IF(F46+SUM(E$17:E46)=D$10,F46,D$10-SUM(E$17:E46))</f>
        <v>1906253.9836133183</v>
      </c>
      <c r="E47" s="523">
        <f>IF(+I14&lt;F46,I14,D47)</f>
        <v>139795.29268292684</v>
      </c>
      <c r="F47" s="524">
        <f t="shared" si="11"/>
        <v>1766458.6909303914</v>
      </c>
      <c r="G47" s="525">
        <f t="shared" si="12"/>
        <v>373185.34667969198</v>
      </c>
      <c r="H47" s="492">
        <f t="shared" si="13"/>
        <v>373185.34667969198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2037</v>
      </c>
      <c r="D48" s="524">
        <f>IF(F47+SUM(E$17:E47)=D$10,F47,D$10-SUM(E$17:E47))</f>
        <v>1766458.6909303914</v>
      </c>
      <c r="E48" s="523">
        <f>IF(+I14&lt;F47,I14,D48)</f>
        <v>139795.29268292684</v>
      </c>
      <c r="F48" s="524">
        <f t="shared" si="11"/>
        <v>1626663.3982474646</v>
      </c>
      <c r="G48" s="525">
        <f t="shared" si="12"/>
        <v>355418.18992174312</v>
      </c>
      <c r="H48" s="492">
        <f t="shared" si="13"/>
        <v>355418.18992174312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4"/>
        <v/>
      </c>
      <c r="C49" s="508">
        <f>IF(D11="","-",+C48+1)</f>
        <v>2038</v>
      </c>
      <c r="D49" s="524">
        <f>IF(F48+SUM(E$17:E48)=D$10,F48,D$10-SUM(E$17:E48))</f>
        <v>1626663.3982474646</v>
      </c>
      <c r="E49" s="523">
        <f>IF(+I14&lt;F48,I14,D49)</f>
        <v>139795.29268292684</v>
      </c>
      <c r="F49" s="524">
        <f t="shared" ref="F49:F72" si="14">+D49-E49</f>
        <v>1486868.1055645377</v>
      </c>
      <c r="G49" s="525">
        <f t="shared" si="12"/>
        <v>337651.0331637942</v>
      </c>
      <c r="H49" s="492">
        <f t="shared" si="13"/>
        <v>337651.0331637942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4"/>
        <v/>
      </c>
      <c r="C50" s="508">
        <f>IF(D11="","-",+C49+1)</f>
        <v>2039</v>
      </c>
      <c r="D50" s="524">
        <f>IF(F49+SUM(E$17:E49)=D$10,F49,D$10-SUM(E$17:E49))</f>
        <v>1486868.1055645377</v>
      </c>
      <c r="E50" s="523">
        <f>IF(+I14&lt;F49,I14,D50)</f>
        <v>139795.29268292684</v>
      </c>
      <c r="F50" s="524">
        <f t="shared" si="14"/>
        <v>1347072.8128816108</v>
      </c>
      <c r="G50" s="525">
        <f t="shared" si="12"/>
        <v>319883.8764058454</v>
      </c>
      <c r="H50" s="492">
        <f t="shared" si="13"/>
        <v>319883.8764058454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4"/>
        <v/>
      </c>
      <c r="C51" s="508">
        <f>IF(D11="","-",+C50+1)</f>
        <v>2040</v>
      </c>
      <c r="D51" s="524">
        <f>IF(F50+SUM(E$17:E50)=D$10,F50,D$10-SUM(E$17:E50))</f>
        <v>1347072.8128816108</v>
      </c>
      <c r="E51" s="523">
        <f>IF(+I14&lt;F50,I14,D51)</f>
        <v>139795.29268292684</v>
      </c>
      <c r="F51" s="524">
        <f t="shared" si="14"/>
        <v>1207277.520198684</v>
      </c>
      <c r="G51" s="525">
        <f t="shared" si="12"/>
        <v>302116.71964789648</v>
      </c>
      <c r="H51" s="492">
        <f t="shared" si="13"/>
        <v>302116.71964789648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4"/>
        <v/>
      </c>
      <c r="C52" s="508">
        <f>IF(D11="","-",+C51+1)</f>
        <v>2041</v>
      </c>
      <c r="D52" s="524">
        <f>IF(F51+SUM(E$17:E51)=D$10,F51,D$10-SUM(E$17:E51))</f>
        <v>1207277.520198684</v>
      </c>
      <c r="E52" s="523">
        <f>IF(+I14&lt;F51,I14,D52)</f>
        <v>139795.29268292684</v>
      </c>
      <c r="F52" s="524">
        <f t="shared" si="14"/>
        <v>1067482.2275157571</v>
      </c>
      <c r="G52" s="525">
        <f t="shared" si="12"/>
        <v>284349.56288994761</v>
      </c>
      <c r="H52" s="492">
        <f t="shared" si="13"/>
        <v>284349.56288994761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4"/>
        <v/>
      </c>
      <c r="C53" s="508">
        <f>IF(D11="","-",+C52+1)</f>
        <v>2042</v>
      </c>
      <c r="D53" s="524">
        <f>IF(F52+SUM(E$17:E52)=D$10,F52,D$10-SUM(E$17:E52))</f>
        <v>1067482.2275157571</v>
      </c>
      <c r="E53" s="523">
        <f>IF(+I14&lt;F52,I14,D53)</f>
        <v>139795.29268292684</v>
      </c>
      <c r="F53" s="524">
        <f t="shared" si="14"/>
        <v>927686.93483283021</v>
      </c>
      <c r="G53" s="525">
        <f t="shared" si="12"/>
        <v>266582.40613199869</v>
      </c>
      <c r="H53" s="492">
        <f t="shared" si="13"/>
        <v>266582.40613199869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4"/>
        <v/>
      </c>
      <c r="C54" s="508">
        <f>IF(D11="","-",+C53+1)</f>
        <v>2043</v>
      </c>
      <c r="D54" s="524">
        <f>IF(F53+SUM(E$17:E53)=D$10,F53,D$10-SUM(E$17:E53))</f>
        <v>927686.93483283021</v>
      </c>
      <c r="E54" s="523">
        <f>IF(+I14&lt;F53,I14,D54)</f>
        <v>139795.29268292684</v>
      </c>
      <c r="F54" s="524">
        <f t="shared" si="14"/>
        <v>787891.64214990335</v>
      </c>
      <c r="G54" s="525">
        <f t="shared" si="12"/>
        <v>248815.24937404983</v>
      </c>
      <c r="H54" s="492">
        <f t="shared" si="13"/>
        <v>248815.24937404983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4"/>
        <v/>
      </c>
      <c r="C55" s="508">
        <f>IF(D11="","-",+C54+1)</f>
        <v>2044</v>
      </c>
      <c r="D55" s="524">
        <f>IF(F54+SUM(E$17:E54)=D$10,F54,D$10-SUM(E$17:E54))</f>
        <v>787891.64214990335</v>
      </c>
      <c r="E55" s="523">
        <f>IF(+I14&lt;F54,I14,D55)</f>
        <v>139795.29268292684</v>
      </c>
      <c r="F55" s="524">
        <f t="shared" si="14"/>
        <v>648096.34946697648</v>
      </c>
      <c r="G55" s="525">
        <f t="shared" si="12"/>
        <v>231048.09261610097</v>
      </c>
      <c r="H55" s="492">
        <f t="shared" si="13"/>
        <v>231048.09261610097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4"/>
        <v/>
      </c>
      <c r="C56" s="508">
        <f>IF(D11="","-",+C55+1)</f>
        <v>2045</v>
      </c>
      <c r="D56" s="524">
        <f>IF(F55+SUM(E$17:E55)=D$10,F55,D$10-SUM(E$17:E55))</f>
        <v>648096.34946697648</v>
      </c>
      <c r="E56" s="523">
        <f>IF(+I14&lt;F55,I14,D56)</f>
        <v>139795.29268292684</v>
      </c>
      <c r="F56" s="524">
        <f t="shared" si="14"/>
        <v>508301.05678404961</v>
      </c>
      <c r="G56" s="525">
        <f t="shared" si="12"/>
        <v>213280.93585815205</v>
      </c>
      <c r="H56" s="492">
        <f t="shared" si="13"/>
        <v>213280.93585815205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4"/>
        <v/>
      </c>
      <c r="C57" s="508">
        <f>IF(D11="","-",+C56+1)</f>
        <v>2046</v>
      </c>
      <c r="D57" s="524">
        <f>IF(F56+SUM(E$17:E56)=D$10,F56,D$10-SUM(E$17:E56))</f>
        <v>508301.05678404961</v>
      </c>
      <c r="E57" s="523">
        <f>IF(+I14&lt;F56,I14,D57)</f>
        <v>139795.29268292684</v>
      </c>
      <c r="F57" s="524">
        <f t="shared" si="14"/>
        <v>368505.76410112274</v>
      </c>
      <c r="G57" s="525">
        <f t="shared" si="12"/>
        <v>195513.77910020319</v>
      </c>
      <c r="H57" s="492">
        <f t="shared" si="13"/>
        <v>195513.77910020319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4"/>
        <v/>
      </c>
      <c r="C58" s="508">
        <f>IF(D11="","-",+C57+1)</f>
        <v>2047</v>
      </c>
      <c r="D58" s="524">
        <f>IF(F57+SUM(E$17:E57)=D$10,F57,D$10-SUM(E$17:E57))</f>
        <v>368505.76410112274</v>
      </c>
      <c r="E58" s="523">
        <f>IF(+I14&lt;F57,I14,D58)</f>
        <v>139795.29268292684</v>
      </c>
      <c r="F58" s="524">
        <f t="shared" si="14"/>
        <v>228710.4714181959</v>
      </c>
      <c r="G58" s="525">
        <f t="shared" si="12"/>
        <v>177746.6223422543</v>
      </c>
      <c r="H58" s="492">
        <f t="shared" si="13"/>
        <v>177746.6223422543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8">
        <f>IF(D11="","-",+C58+1)</f>
        <v>2048</v>
      </c>
      <c r="D59" s="524">
        <f>IF(F58+SUM(E$17:E58)=D$10,F58,D$10-SUM(E$17:E58))</f>
        <v>228710.4714181959</v>
      </c>
      <c r="E59" s="523">
        <f>IF(+I14&lt;F58,I14,D59)</f>
        <v>139795.29268292684</v>
      </c>
      <c r="F59" s="524">
        <f t="shared" si="14"/>
        <v>88915.178735269059</v>
      </c>
      <c r="G59" s="525">
        <f t="shared" si="12"/>
        <v>159979.46558430544</v>
      </c>
      <c r="H59" s="492">
        <f t="shared" si="13"/>
        <v>159979.46558430544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4"/>
        <v/>
      </c>
      <c r="C60" s="508">
        <f>IF(D11="","-",+C59+1)</f>
        <v>2049</v>
      </c>
      <c r="D60" s="524">
        <f>IF(F59+SUM(E$17:E59)=D$10,F59,D$10-SUM(E$17:E59))</f>
        <v>88915.178735269059</v>
      </c>
      <c r="E60" s="523">
        <f>IF(+I14&lt;F59,I14,D60)</f>
        <v>88915.178735269059</v>
      </c>
      <c r="F60" s="524">
        <f t="shared" si="14"/>
        <v>0</v>
      </c>
      <c r="G60" s="525">
        <f t="shared" si="12"/>
        <v>94565.475996471127</v>
      </c>
      <c r="H60" s="492">
        <f t="shared" si="13"/>
        <v>94565.475996471127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4"/>
        <v/>
      </c>
      <c r="C61" s="508">
        <f>IF(D11="","-",+C60+1)</f>
        <v>2050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4"/>
        <v/>
      </c>
      <c r="C62" s="508">
        <f>IF(D11="","-",+C61+1)</f>
        <v>2051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4"/>
        <v/>
      </c>
      <c r="C63" s="508">
        <f>IF(D11="","-",+C62+1)</f>
        <v>2052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4"/>
        <v/>
      </c>
      <c r="C64" s="508">
        <f>IF(D11="","-",+C63+1)</f>
        <v>2053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4"/>
        <v/>
      </c>
      <c r="C65" s="508">
        <f>IF(D11="","-",+C64+1)</f>
        <v>2054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4"/>
        <v/>
      </c>
      <c r="C66" s="508">
        <f>IF(D11="","-",+C65+1)</f>
        <v>2055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4"/>
        <v/>
      </c>
      <c r="C67" s="508">
        <f>IF(D11="","-",+C66+1)</f>
        <v>2056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4"/>
        <v/>
      </c>
      <c r="C68" s="508">
        <f>IF(D11="","-",+C67+1)</f>
        <v>2057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4"/>
        <v/>
      </c>
      <c r="C69" s="508">
        <f>IF(D11="","-",+C68+1)</f>
        <v>2058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4"/>
        <v/>
      </c>
      <c r="C70" s="508">
        <f>IF(D11="","-",+C69+1)</f>
        <v>2059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4"/>
        <v/>
      </c>
      <c r="C71" s="508">
        <f>IF(D11="","-",+C70+1)</f>
        <v>2060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4"/>
        <v/>
      </c>
      <c r="C72" s="528">
        <f>IF(D11="","-",+C71+1)</f>
        <v>2061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5731607.0000000028</v>
      </c>
      <c r="F73" s="375"/>
      <c r="G73" s="375">
        <f>SUM(G17:G72)</f>
        <v>20883906.781872235</v>
      </c>
      <c r="H73" s="375">
        <f>SUM(H17:H72)</f>
        <v>20883906.781872235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552385.25956304069</v>
      </c>
      <c r="N87" s="547">
        <f>IF(J92&lt;D11,0,VLOOKUP(J92,C17:O72,11))</f>
        <v>552385.25956304069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589171.26164273242</v>
      </c>
      <c r="N88" s="551">
        <f>IF(J92&lt;D11,0,VLOOKUP(J92,C99:P154,7))</f>
        <v>589171.26164273242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36786.002079691738</v>
      </c>
      <c r="N89" s="556">
        <f>+N88-N87</f>
        <v>36786.002079691738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TP2004139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5731607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133293.18604651163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161</v>
      </c>
      <c r="N97" s="499" t="s">
        <v>228</v>
      </c>
      <c r="O97" s="500" t="s">
        <v>161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2006</v>
      </c>
      <c r="D99" s="509">
        <v>0</v>
      </c>
      <c r="E99" s="517">
        <v>69992</v>
      </c>
      <c r="F99" s="516">
        <v>3814550</v>
      </c>
      <c r="G99" s="575">
        <v>1907275</v>
      </c>
      <c r="H99" s="576">
        <v>374013</v>
      </c>
      <c r="I99" s="577">
        <v>374013</v>
      </c>
      <c r="J99" s="515">
        <f t="shared" ref="J99:J130" si="19">+I99-H99</f>
        <v>0</v>
      </c>
      <c r="K99" s="515"/>
      <c r="L99" s="513">
        <f>K17</f>
        <v>0</v>
      </c>
      <c r="M99" s="514">
        <f t="shared" ref="M99:M130" si="20">IF(L99&lt;&gt;0,+H99-L99,0)</f>
        <v>0</v>
      </c>
      <c r="N99" s="513">
        <f>M17</f>
        <v>0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2007</v>
      </c>
      <c r="D100" s="509">
        <v>5731607</v>
      </c>
      <c r="E100" s="517">
        <v>77454</v>
      </c>
      <c r="F100" s="516">
        <v>5654153</v>
      </c>
      <c r="G100" s="516">
        <v>5692880</v>
      </c>
      <c r="H100" s="517">
        <v>622381</v>
      </c>
      <c r="I100" s="511">
        <v>622381</v>
      </c>
      <c r="J100" s="515">
        <f t="shared" si="19"/>
        <v>0</v>
      </c>
      <c r="K100" s="515"/>
      <c r="L100" s="519">
        <v>622381</v>
      </c>
      <c r="M100" s="515">
        <f t="shared" si="20"/>
        <v>0</v>
      </c>
      <c r="N100" s="519">
        <v>622381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3">IF(D101=F100,"","IU")</f>
        <v>IU</v>
      </c>
      <c r="C101" s="508">
        <f>IF(D93="","-",+C100+1)</f>
        <v>2008</v>
      </c>
      <c r="D101" s="509">
        <v>3709563</v>
      </c>
      <c r="E101" s="517">
        <v>104988</v>
      </c>
      <c r="F101" s="516">
        <v>3604575</v>
      </c>
      <c r="G101" s="516">
        <v>3657069</v>
      </c>
      <c r="H101" s="517">
        <v>687928</v>
      </c>
      <c r="I101" s="511">
        <v>687928</v>
      </c>
      <c r="J101" s="515">
        <f t="shared" si="19"/>
        <v>0</v>
      </c>
      <c r="K101" s="515"/>
      <c r="L101" s="519">
        <v>687928</v>
      </c>
      <c r="M101" s="515">
        <f t="shared" si="20"/>
        <v>0</v>
      </c>
      <c r="N101" s="519">
        <v>687928</v>
      </c>
      <c r="O101" s="515">
        <f t="shared" si="21"/>
        <v>0</v>
      </c>
      <c r="P101" s="515">
        <f>+O101-M101</f>
        <v>0</v>
      </c>
      <c r="Q101" s="269"/>
    </row>
    <row r="102" spans="1:17" ht="12.5">
      <c r="B102" s="195" t="str">
        <f t="shared" si="23"/>
        <v>IU</v>
      </c>
      <c r="C102" s="508">
        <f>IF(D93="","-",+C101+1)</f>
        <v>2009</v>
      </c>
      <c r="D102" s="509">
        <v>3632108</v>
      </c>
      <c r="E102" s="517">
        <v>102224.78947368421</v>
      </c>
      <c r="F102" s="516">
        <v>3529883.210526316</v>
      </c>
      <c r="G102" s="516">
        <v>3580995.6052631577</v>
      </c>
      <c r="H102" s="517">
        <v>620529.72613879445</v>
      </c>
      <c r="I102" s="511">
        <v>620529.72613879445</v>
      </c>
      <c r="J102" s="515">
        <f t="shared" si="19"/>
        <v>0</v>
      </c>
      <c r="K102" s="515"/>
      <c r="L102" s="519">
        <f t="shared" ref="L102:L107" si="24">H102</f>
        <v>620529.72613879445</v>
      </c>
      <c r="M102" s="520">
        <f t="shared" si="20"/>
        <v>0</v>
      </c>
      <c r="N102" s="519">
        <f t="shared" ref="N102:N107" si="25">I102</f>
        <v>620529.72613879445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3"/>
        <v/>
      </c>
      <c r="C103" s="508">
        <f>IF(D93="","-",+C102+1)</f>
        <v>2010</v>
      </c>
      <c r="D103" s="509">
        <v>3529883.210526316</v>
      </c>
      <c r="E103" s="517">
        <v>94744.926829268297</v>
      </c>
      <c r="F103" s="516">
        <v>3435138.2836970477</v>
      </c>
      <c r="G103" s="516">
        <v>3482510.7471116818</v>
      </c>
      <c r="H103" s="517">
        <v>669658.98198518401</v>
      </c>
      <c r="I103" s="511">
        <v>669658.98198518401</v>
      </c>
      <c r="J103" s="515">
        <f t="shared" si="19"/>
        <v>0</v>
      </c>
      <c r="K103" s="515"/>
      <c r="L103" s="519">
        <f t="shared" si="24"/>
        <v>669658.98198518401</v>
      </c>
      <c r="M103" s="520">
        <f t="shared" si="20"/>
        <v>0</v>
      </c>
      <c r="N103" s="519">
        <f t="shared" si="25"/>
        <v>669658.98198518401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3"/>
        <v/>
      </c>
      <c r="C104" s="508">
        <f>IF(D93="","-",+C103+1)</f>
        <v>2011</v>
      </c>
      <c r="D104" s="509">
        <v>3435138.2836970477</v>
      </c>
      <c r="E104" s="521">
        <v>92489.095238095237</v>
      </c>
      <c r="F104" s="516">
        <v>3342649.1884589526</v>
      </c>
      <c r="G104" s="516">
        <v>3388893.7360780002</v>
      </c>
      <c r="H104" s="517">
        <v>602110.60067638115</v>
      </c>
      <c r="I104" s="511">
        <v>602110.60067638115</v>
      </c>
      <c r="J104" s="515">
        <f t="shared" si="19"/>
        <v>0</v>
      </c>
      <c r="K104" s="515"/>
      <c r="L104" s="519">
        <f t="shared" si="24"/>
        <v>602110.60067638115</v>
      </c>
      <c r="M104" s="520">
        <f t="shared" si="20"/>
        <v>0</v>
      </c>
      <c r="N104" s="519">
        <f t="shared" si="25"/>
        <v>602110.60067638115</v>
      </c>
      <c r="O104" s="515">
        <f t="shared" si="21"/>
        <v>0</v>
      </c>
      <c r="P104" s="515">
        <f t="shared" si="22"/>
        <v>0</v>
      </c>
      <c r="Q104" s="269"/>
    </row>
    <row r="105" spans="1:17" ht="12.5">
      <c r="B105" s="195" t="str">
        <f t="shared" si="23"/>
        <v/>
      </c>
      <c r="C105" s="508">
        <f>IF(D93="","-",+C104+1)</f>
        <v>2012</v>
      </c>
      <c r="D105" s="509">
        <v>3342649.1884589526</v>
      </c>
      <c r="E105" s="517">
        <v>92489.095238095237</v>
      </c>
      <c r="F105" s="516">
        <v>3250160.0932208574</v>
      </c>
      <c r="G105" s="516">
        <v>3296404.640839905</v>
      </c>
      <c r="H105" s="517">
        <v>577567.99892876786</v>
      </c>
      <c r="I105" s="511">
        <v>577567.99892876786</v>
      </c>
      <c r="J105" s="515">
        <f t="shared" si="19"/>
        <v>0</v>
      </c>
      <c r="K105" s="515"/>
      <c r="L105" s="519">
        <f t="shared" si="24"/>
        <v>577567.99892876786</v>
      </c>
      <c r="M105" s="520">
        <f t="shared" si="20"/>
        <v>0</v>
      </c>
      <c r="N105" s="519">
        <f t="shared" si="25"/>
        <v>577567.99892876786</v>
      </c>
      <c r="O105" s="515">
        <f t="shared" si="21"/>
        <v>0</v>
      </c>
      <c r="P105" s="515">
        <f t="shared" si="22"/>
        <v>0</v>
      </c>
      <c r="Q105" s="269"/>
    </row>
    <row r="106" spans="1:17" ht="12.5">
      <c r="B106" s="195" t="str">
        <f t="shared" si="23"/>
        <v/>
      </c>
      <c r="C106" s="508">
        <f>IF(D93="","-",+C105+1)</f>
        <v>2013</v>
      </c>
      <c r="D106" s="509">
        <v>3250160.0932208574</v>
      </c>
      <c r="E106" s="517">
        <v>92489.095238095237</v>
      </c>
      <c r="F106" s="516">
        <v>3157670.9979827623</v>
      </c>
      <c r="G106" s="516">
        <v>3203915.5456018099</v>
      </c>
      <c r="H106" s="517">
        <v>525952.28345826664</v>
      </c>
      <c r="I106" s="511">
        <v>525952.28345826664</v>
      </c>
      <c r="J106" s="515">
        <v>0</v>
      </c>
      <c r="K106" s="515"/>
      <c r="L106" s="519">
        <f t="shared" si="24"/>
        <v>525952.28345826664</v>
      </c>
      <c r="M106" s="520">
        <f t="shared" ref="M106:M111" si="26">IF(L106&lt;&gt;0,+H106-L106,0)</f>
        <v>0</v>
      </c>
      <c r="N106" s="519">
        <f t="shared" si="25"/>
        <v>525952.28345826664</v>
      </c>
      <c r="O106" s="515">
        <f t="shared" ref="O106:O111" si="27">IF(N106&lt;&gt;0,+I106-N106,0)</f>
        <v>0</v>
      </c>
      <c r="P106" s="515">
        <f t="shared" ref="P106:P111" si="28">+O106-M106</f>
        <v>0</v>
      </c>
      <c r="Q106" s="269"/>
    </row>
    <row r="107" spans="1:17" ht="12.5">
      <c r="B107" s="195" t="str">
        <f t="shared" si="23"/>
        <v>IU</v>
      </c>
      <c r="C107" s="508">
        <f>IF(D93="","-",+C106+1)</f>
        <v>2014</v>
      </c>
      <c r="D107" s="509">
        <v>5004735.9979827618</v>
      </c>
      <c r="E107" s="517">
        <v>136466.83333333334</v>
      </c>
      <c r="F107" s="516">
        <v>4868269.1646494288</v>
      </c>
      <c r="G107" s="516">
        <v>4936502.5813160948</v>
      </c>
      <c r="H107" s="517">
        <v>807453.34332208754</v>
      </c>
      <c r="I107" s="511">
        <v>807453.34332208754</v>
      </c>
      <c r="J107" s="515">
        <v>0</v>
      </c>
      <c r="K107" s="515"/>
      <c r="L107" s="519">
        <f t="shared" si="24"/>
        <v>807453.34332208754</v>
      </c>
      <c r="M107" s="520">
        <f t="shared" si="26"/>
        <v>0</v>
      </c>
      <c r="N107" s="519">
        <f t="shared" si="25"/>
        <v>807453.34332208754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3"/>
        <v/>
      </c>
      <c r="C108" s="508">
        <f>IF(D93="","-",+C107+1)</f>
        <v>2015</v>
      </c>
      <c r="D108" s="509">
        <v>4868269.1646494288</v>
      </c>
      <c r="E108" s="517">
        <v>136466.83333333334</v>
      </c>
      <c r="F108" s="516">
        <v>4731802.3313160958</v>
      </c>
      <c r="G108" s="516">
        <v>4800035.7479827628</v>
      </c>
      <c r="H108" s="517">
        <v>768962.15760486678</v>
      </c>
      <c r="I108" s="511">
        <v>768962.15760486678</v>
      </c>
      <c r="J108" s="515">
        <f t="shared" si="19"/>
        <v>0</v>
      </c>
      <c r="K108" s="515"/>
      <c r="L108" s="519">
        <f>H108</f>
        <v>768962.15760486678</v>
      </c>
      <c r="M108" s="520">
        <f t="shared" si="26"/>
        <v>0</v>
      </c>
      <c r="N108" s="519">
        <f>I108</f>
        <v>768962.15760486678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3"/>
        <v/>
      </c>
      <c r="C109" s="508">
        <f>IF(D93="","-",+C108+1)</f>
        <v>2016</v>
      </c>
      <c r="D109" s="509">
        <v>4731802.3313160958</v>
      </c>
      <c r="E109" s="517">
        <v>133293.18604651163</v>
      </c>
      <c r="F109" s="516">
        <v>4598509.1452695839</v>
      </c>
      <c r="G109" s="516">
        <v>4665155.7382928394</v>
      </c>
      <c r="H109" s="517">
        <v>725534.65238617209</v>
      </c>
      <c r="I109" s="511">
        <v>725534.65238617209</v>
      </c>
      <c r="J109" s="515">
        <f t="shared" si="19"/>
        <v>0</v>
      </c>
      <c r="K109" s="515"/>
      <c r="L109" s="519">
        <f>H109</f>
        <v>725534.65238617209</v>
      </c>
      <c r="M109" s="520">
        <f t="shared" si="26"/>
        <v>0</v>
      </c>
      <c r="N109" s="519">
        <f>I109</f>
        <v>725534.65238617209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3"/>
        <v/>
      </c>
      <c r="C110" s="508">
        <f>IF(D93="","-",+C109+1)</f>
        <v>2017</v>
      </c>
      <c r="D110" s="509">
        <v>4598509.1452695839</v>
      </c>
      <c r="E110" s="517">
        <v>136466.83333333334</v>
      </c>
      <c r="F110" s="516">
        <v>4462042.3119362509</v>
      </c>
      <c r="G110" s="516">
        <v>4530275.7286029179</v>
      </c>
      <c r="H110" s="517">
        <v>686766.02979709371</v>
      </c>
      <c r="I110" s="511">
        <v>686766.02979709371</v>
      </c>
      <c r="J110" s="515">
        <f t="shared" si="19"/>
        <v>0</v>
      </c>
      <c r="K110" s="515"/>
      <c r="L110" s="519">
        <f>H110</f>
        <v>686766.02979709371</v>
      </c>
      <c r="M110" s="520">
        <f t="shared" si="26"/>
        <v>0</v>
      </c>
      <c r="N110" s="519">
        <f>I110</f>
        <v>686766.02979709371</v>
      </c>
      <c r="O110" s="515">
        <f t="shared" si="27"/>
        <v>0</v>
      </c>
      <c r="P110" s="515">
        <f t="shared" si="28"/>
        <v>0</v>
      </c>
      <c r="Q110" s="269"/>
    </row>
    <row r="111" spans="1:17" ht="12.5">
      <c r="B111" s="195" t="str">
        <f t="shared" si="23"/>
        <v/>
      </c>
      <c r="C111" s="508">
        <f>IF(D93="","-",+C110+1)</f>
        <v>2018</v>
      </c>
      <c r="D111" s="509">
        <v>4462042.3119362509</v>
      </c>
      <c r="E111" s="517">
        <v>136466.83333333334</v>
      </c>
      <c r="F111" s="516">
        <v>4325575.4786029179</v>
      </c>
      <c r="G111" s="516">
        <v>4393808.8952695839</v>
      </c>
      <c r="H111" s="517">
        <v>600473.20188958384</v>
      </c>
      <c r="I111" s="511">
        <v>600473.20188958384</v>
      </c>
      <c r="J111" s="515">
        <f t="shared" si="19"/>
        <v>0</v>
      </c>
      <c r="K111" s="515"/>
      <c r="L111" s="519">
        <f>H111</f>
        <v>600473.20188958384</v>
      </c>
      <c r="M111" s="520">
        <f t="shared" si="26"/>
        <v>0</v>
      </c>
      <c r="N111" s="519">
        <f>I111</f>
        <v>600473.20188958384</v>
      </c>
      <c r="O111" s="515">
        <f t="shared" si="27"/>
        <v>0</v>
      </c>
      <c r="P111" s="515">
        <f t="shared" si="28"/>
        <v>0</v>
      </c>
      <c r="Q111" s="269"/>
    </row>
    <row r="112" spans="1:17" ht="12.5">
      <c r="B112" s="195" t="str">
        <f t="shared" si="23"/>
        <v/>
      </c>
      <c r="C112" s="508">
        <f>IF(D93="","-",+C111+1)</f>
        <v>2019</v>
      </c>
      <c r="D112" s="374">
        <f>IF(F111+SUM(E$99:E111)=D$92,F111,D$92-SUM(E$99:E111))</f>
        <v>4325575.4786029179</v>
      </c>
      <c r="E112" s="523">
        <f>IF(+J96&lt;F111,J96,D112)</f>
        <v>133293.18604651163</v>
      </c>
      <c r="F112" s="524">
        <f t="shared" ref="F112:F130" si="29">+D112-E112</f>
        <v>4192282.292556406</v>
      </c>
      <c r="G112" s="524">
        <f t="shared" ref="G112:G130" si="30">+(F112+D112)/2</f>
        <v>4258928.8855796624</v>
      </c>
      <c r="H112" s="527">
        <f>+J$94*G112+E112</f>
        <v>589171.26164273242</v>
      </c>
      <c r="I112" s="578">
        <f>+J$95*G112+E112</f>
        <v>589171.26164273242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3"/>
        <v/>
      </c>
      <c r="C113" s="508">
        <f>IF(D93="","-",+C112+1)</f>
        <v>2020</v>
      </c>
      <c r="D113" s="374">
        <f>IF(F112+SUM(E$99:E112)=D$92,F112,D$92-SUM(E$99:E112))</f>
        <v>4192282.292556406</v>
      </c>
      <c r="E113" s="523">
        <f>IF(+J96&lt;F112,J96,D113)</f>
        <v>133293.18604651163</v>
      </c>
      <c r="F113" s="524">
        <f t="shared" si="29"/>
        <v>4058989.1065098941</v>
      </c>
      <c r="G113" s="524">
        <f t="shared" si="30"/>
        <v>4125635.6995331501</v>
      </c>
      <c r="H113" s="527">
        <f t="shared" ref="H113:H154" si="31">+J$94*G113+E113</f>
        <v>574903.48615798098</v>
      </c>
      <c r="I113" s="578">
        <f t="shared" ref="I113:I154" si="32">+J$95*G113+E113</f>
        <v>574903.48615798098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3"/>
        <v/>
      </c>
      <c r="C114" s="508">
        <f>IF(D93="","-",+C113+1)</f>
        <v>2021</v>
      </c>
      <c r="D114" s="374">
        <f>IF(F113+SUM(E$99:E113)=D$92,F113,D$92-SUM(E$99:E113))</f>
        <v>4058989.1065098941</v>
      </c>
      <c r="E114" s="523">
        <f>IF(+J96&lt;F113,J96,D114)</f>
        <v>133293.18604651163</v>
      </c>
      <c r="F114" s="524">
        <f t="shared" si="29"/>
        <v>3925695.9204633823</v>
      </c>
      <c r="G114" s="524">
        <f t="shared" si="30"/>
        <v>3992342.5134866382</v>
      </c>
      <c r="H114" s="527">
        <f t="shared" si="31"/>
        <v>560635.71067322954</v>
      </c>
      <c r="I114" s="578">
        <f t="shared" si="32"/>
        <v>560635.71067322954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3"/>
        <v/>
      </c>
      <c r="C115" s="508">
        <f>IF(D93="","-",+C114+1)</f>
        <v>2022</v>
      </c>
      <c r="D115" s="374">
        <f>IF(F114+SUM(E$99:E114)=D$92,F114,D$92-SUM(E$99:E114))</f>
        <v>3925695.9204633823</v>
      </c>
      <c r="E115" s="523">
        <f>IF(+J96&lt;F114,J96,D115)</f>
        <v>133293.18604651163</v>
      </c>
      <c r="F115" s="524">
        <f t="shared" si="29"/>
        <v>3792402.7344168704</v>
      </c>
      <c r="G115" s="524">
        <f t="shared" si="30"/>
        <v>3859049.3274401263</v>
      </c>
      <c r="H115" s="527">
        <f t="shared" si="31"/>
        <v>546367.93518847832</v>
      </c>
      <c r="I115" s="578">
        <f t="shared" si="32"/>
        <v>546367.93518847832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3"/>
        <v/>
      </c>
      <c r="C116" s="508">
        <f>IF(D93="","-",+C115+1)</f>
        <v>2023</v>
      </c>
      <c r="D116" s="374">
        <f>IF(F115+SUM(E$99:E115)=D$92,F115,D$92-SUM(E$99:E115))</f>
        <v>3792402.7344168704</v>
      </c>
      <c r="E116" s="523">
        <f>IF(+J96&lt;F115,J96,D116)</f>
        <v>133293.18604651163</v>
      </c>
      <c r="F116" s="524">
        <f t="shared" si="29"/>
        <v>3659109.5483703585</v>
      </c>
      <c r="G116" s="524">
        <f t="shared" si="30"/>
        <v>3725756.1413936145</v>
      </c>
      <c r="H116" s="527">
        <f t="shared" si="31"/>
        <v>532100.15970372688</v>
      </c>
      <c r="I116" s="578">
        <f t="shared" si="32"/>
        <v>532100.15970372688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3"/>
        <v/>
      </c>
      <c r="C117" s="508">
        <f>IF(D93="","-",+C116+1)</f>
        <v>2024</v>
      </c>
      <c r="D117" s="374">
        <f>IF(F116+SUM(E$99:E116)=D$92,F116,D$92-SUM(E$99:E116))</f>
        <v>3659109.5483703585</v>
      </c>
      <c r="E117" s="523">
        <f>IF(+J96&lt;F116,J96,D117)</f>
        <v>133293.18604651163</v>
      </c>
      <c r="F117" s="524">
        <f t="shared" si="29"/>
        <v>3525816.3623238467</v>
      </c>
      <c r="G117" s="524">
        <f t="shared" si="30"/>
        <v>3592462.9553471026</v>
      </c>
      <c r="H117" s="527">
        <f t="shared" si="31"/>
        <v>517832.38421897561</v>
      </c>
      <c r="I117" s="578">
        <f t="shared" si="32"/>
        <v>517832.38421897561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3"/>
        <v/>
      </c>
      <c r="C118" s="508">
        <f>IF(D93="","-",+C117+1)</f>
        <v>2025</v>
      </c>
      <c r="D118" s="374">
        <f>IF(F117+SUM(E$99:E117)=D$92,F117,D$92-SUM(E$99:E117))</f>
        <v>3525816.3623238467</v>
      </c>
      <c r="E118" s="523">
        <f>IF(+J96&lt;F117,J96,D118)</f>
        <v>133293.18604651163</v>
      </c>
      <c r="F118" s="524">
        <f t="shared" si="29"/>
        <v>3392523.1762773348</v>
      </c>
      <c r="G118" s="524">
        <f t="shared" si="30"/>
        <v>3459169.7693005907</v>
      </c>
      <c r="H118" s="527">
        <f t="shared" si="31"/>
        <v>503564.60873422428</v>
      </c>
      <c r="I118" s="578">
        <f t="shared" si="32"/>
        <v>503564.60873422428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3"/>
        <v/>
      </c>
      <c r="C119" s="508">
        <f>IF(D93="","-",+C118+1)</f>
        <v>2026</v>
      </c>
      <c r="D119" s="374">
        <f>IF(F118+SUM(E$99:E118)=D$92,F118,D$92-SUM(E$99:E118))</f>
        <v>3392523.1762773348</v>
      </c>
      <c r="E119" s="523">
        <f>IF(+J96&lt;F118,J96,D119)</f>
        <v>133293.18604651163</v>
      </c>
      <c r="F119" s="524">
        <f t="shared" si="29"/>
        <v>3259229.9902308229</v>
      </c>
      <c r="G119" s="524">
        <f t="shared" si="30"/>
        <v>3325876.5832540789</v>
      </c>
      <c r="H119" s="527">
        <f t="shared" si="31"/>
        <v>489296.8332494729</v>
      </c>
      <c r="I119" s="578">
        <f t="shared" si="32"/>
        <v>489296.8332494729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3"/>
        <v/>
      </c>
      <c r="C120" s="508">
        <f>IF(D93="","-",+C119+1)</f>
        <v>2027</v>
      </c>
      <c r="D120" s="374">
        <f>IF(F119+SUM(E$99:E119)=D$92,F119,D$92-SUM(E$99:E119))</f>
        <v>3259229.9902308229</v>
      </c>
      <c r="E120" s="523">
        <f>IF(+J96&lt;F119,J96,D120)</f>
        <v>133293.18604651163</v>
      </c>
      <c r="F120" s="524">
        <f t="shared" si="29"/>
        <v>3125936.8041843111</v>
      </c>
      <c r="G120" s="524">
        <f t="shared" si="30"/>
        <v>3192583.397207567</v>
      </c>
      <c r="H120" s="527">
        <f t="shared" si="31"/>
        <v>475029.05776472157</v>
      </c>
      <c r="I120" s="578">
        <f t="shared" si="32"/>
        <v>475029.05776472157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3"/>
        <v/>
      </c>
      <c r="C121" s="508">
        <f>IF(D93="","-",+C120+1)</f>
        <v>2028</v>
      </c>
      <c r="D121" s="374">
        <f>IF(F120+SUM(E$99:E120)=D$92,F120,D$92-SUM(E$99:E120))</f>
        <v>3125936.8041843111</v>
      </c>
      <c r="E121" s="523">
        <f>IF(+J96&lt;F120,J96,D121)</f>
        <v>133293.18604651163</v>
      </c>
      <c r="F121" s="524">
        <f t="shared" si="29"/>
        <v>2992643.6181377992</v>
      </c>
      <c r="G121" s="524">
        <f t="shared" si="30"/>
        <v>3059290.2111610551</v>
      </c>
      <c r="H121" s="527">
        <f t="shared" si="31"/>
        <v>460761.28227997024</v>
      </c>
      <c r="I121" s="578">
        <f t="shared" si="32"/>
        <v>460761.28227997024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3"/>
        <v/>
      </c>
      <c r="C122" s="508">
        <f>IF(D93="","-",+C121+1)</f>
        <v>2029</v>
      </c>
      <c r="D122" s="374">
        <f>IF(F121+SUM(E$99:E121)=D$92,F121,D$92-SUM(E$99:E121))</f>
        <v>2992643.6181377992</v>
      </c>
      <c r="E122" s="523">
        <f>IF(+J96&lt;F121,J96,D122)</f>
        <v>133293.18604651163</v>
      </c>
      <c r="F122" s="524">
        <f t="shared" si="29"/>
        <v>2859350.4320912873</v>
      </c>
      <c r="G122" s="524">
        <f t="shared" si="30"/>
        <v>2925997.0251145433</v>
      </c>
      <c r="H122" s="527">
        <f t="shared" si="31"/>
        <v>446493.50679521891</v>
      </c>
      <c r="I122" s="578">
        <f t="shared" si="32"/>
        <v>446493.50679521891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3"/>
        <v/>
      </c>
      <c r="C123" s="508">
        <f>IF(D93="","-",+C122+1)</f>
        <v>2030</v>
      </c>
      <c r="D123" s="374">
        <f>IF(F122+SUM(E$99:E122)=D$92,F122,D$92-SUM(E$99:E122))</f>
        <v>2859350.4320912873</v>
      </c>
      <c r="E123" s="523">
        <f>IF(+J96&lt;F122,J96,D123)</f>
        <v>133293.18604651163</v>
      </c>
      <c r="F123" s="524">
        <f t="shared" si="29"/>
        <v>2726057.2460447755</v>
      </c>
      <c r="G123" s="524">
        <f t="shared" si="30"/>
        <v>2792703.8390680314</v>
      </c>
      <c r="H123" s="527">
        <f t="shared" si="31"/>
        <v>432225.73131046758</v>
      </c>
      <c r="I123" s="578">
        <f t="shared" si="32"/>
        <v>432225.73131046758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3"/>
        <v/>
      </c>
      <c r="C124" s="508">
        <f>IF(D93="","-",+C123+1)</f>
        <v>2031</v>
      </c>
      <c r="D124" s="374">
        <f>IF(F123+SUM(E$99:E123)=D$92,F123,D$92-SUM(E$99:E123))</f>
        <v>2726057.2460447755</v>
      </c>
      <c r="E124" s="523">
        <f>IF(+J96&lt;F123,J96,D124)</f>
        <v>133293.18604651163</v>
      </c>
      <c r="F124" s="524">
        <f t="shared" si="29"/>
        <v>2592764.0599982636</v>
      </c>
      <c r="G124" s="524">
        <f t="shared" si="30"/>
        <v>2659410.6530215195</v>
      </c>
      <c r="H124" s="527">
        <f t="shared" si="31"/>
        <v>417957.9558257162</v>
      </c>
      <c r="I124" s="578">
        <f t="shared" si="32"/>
        <v>417957.9558257162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3"/>
        <v/>
      </c>
      <c r="C125" s="508">
        <f>IF(D93="","-",+C124+1)</f>
        <v>2032</v>
      </c>
      <c r="D125" s="374">
        <f>IF(F124+SUM(E$99:E124)=D$92,F124,D$92-SUM(E$99:E124))</f>
        <v>2592764.0599982636</v>
      </c>
      <c r="E125" s="523">
        <f>IF(+J96&lt;F124,J96,D125)</f>
        <v>133293.18604651163</v>
      </c>
      <c r="F125" s="524">
        <f t="shared" si="29"/>
        <v>2459470.8739517517</v>
      </c>
      <c r="G125" s="524">
        <f t="shared" si="30"/>
        <v>2526117.4669750077</v>
      </c>
      <c r="H125" s="527">
        <f t="shared" si="31"/>
        <v>403690.18034096487</v>
      </c>
      <c r="I125" s="578">
        <f t="shared" si="32"/>
        <v>403690.18034096487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3"/>
        <v/>
      </c>
      <c r="C126" s="508">
        <f>IF(D93="","-",+C125+1)</f>
        <v>2033</v>
      </c>
      <c r="D126" s="374">
        <f>IF(F125+SUM(E$99:E125)=D$92,F125,D$92-SUM(E$99:E125))</f>
        <v>2459470.8739517517</v>
      </c>
      <c r="E126" s="523">
        <f>IF(+J96&lt;F125,J96,D126)</f>
        <v>133293.18604651163</v>
      </c>
      <c r="F126" s="524">
        <f t="shared" si="29"/>
        <v>2326177.6879052399</v>
      </c>
      <c r="G126" s="524">
        <f t="shared" si="30"/>
        <v>2392824.2809284958</v>
      </c>
      <c r="H126" s="527">
        <f t="shared" si="31"/>
        <v>389422.40485621354</v>
      </c>
      <c r="I126" s="578">
        <f t="shared" si="32"/>
        <v>389422.40485621354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3"/>
        <v/>
      </c>
      <c r="C127" s="508">
        <f>IF(D93="","-",+C126+1)</f>
        <v>2034</v>
      </c>
      <c r="D127" s="374">
        <f>IF(F126+SUM(E$99:E126)=D$92,F126,D$92-SUM(E$99:E126))</f>
        <v>2326177.6879052399</v>
      </c>
      <c r="E127" s="523">
        <f>IF(+J96&lt;F126,J96,D127)</f>
        <v>133293.18604651163</v>
      </c>
      <c r="F127" s="524">
        <f t="shared" si="29"/>
        <v>2192884.501858728</v>
      </c>
      <c r="G127" s="524">
        <f t="shared" si="30"/>
        <v>2259531.0948819839</v>
      </c>
      <c r="H127" s="527">
        <f t="shared" si="31"/>
        <v>375154.62937146222</v>
      </c>
      <c r="I127" s="578">
        <f t="shared" si="32"/>
        <v>375154.62937146222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3"/>
        <v/>
      </c>
      <c r="C128" s="508">
        <f>IF(D93="","-",+C127+1)</f>
        <v>2035</v>
      </c>
      <c r="D128" s="374">
        <f>IF(F127+SUM(E$99:E127)=D$92,F127,D$92-SUM(E$99:E127))</f>
        <v>2192884.501858728</v>
      </c>
      <c r="E128" s="523">
        <f>IF(+J96&lt;F127,J96,D128)</f>
        <v>133293.18604651163</v>
      </c>
      <c r="F128" s="524">
        <f t="shared" si="29"/>
        <v>2059591.3158122164</v>
      </c>
      <c r="G128" s="524">
        <f t="shared" si="30"/>
        <v>2126237.9088354721</v>
      </c>
      <c r="H128" s="527">
        <f t="shared" si="31"/>
        <v>360886.85388671083</v>
      </c>
      <c r="I128" s="578">
        <f t="shared" si="32"/>
        <v>360886.85388671083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3"/>
        <v/>
      </c>
      <c r="C129" s="508">
        <f>IF(D93="","-",+C128+1)</f>
        <v>2036</v>
      </c>
      <c r="D129" s="374">
        <f>IF(F128+SUM(E$99:E128)=D$92,F128,D$92-SUM(E$99:E128))</f>
        <v>2059591.3158122164</v>
      </c>
      <c r="E129" s="523">
        <f>IF(+J96&lt;F128,J96,D129)</f>
        <v>133293.18604651163</v>
      </c>
      <c r="F129" s="524">
        <f t="shared" si="29"/>
        <v>1926298.1297657047</v>
      </c>
      <c r="G129" s="524">
        <f t="shared" si="30"/>
        <v>1992944.7227889607</v>
      </c>
      <c r="H129" s="527">
        <f t="shared" si="31"/>
        <v>346619.07840195962</v>
      </c>
      <c r="I129" s="578">
        <f t="shared" si="32"/>
        <v>346619.07840195962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3"/>
        <v/>
      </c>
      <c r="C130" s="508">
        <f>IF(D93="","-",+C129+1)</f>
        <v>2037</v>
      </c>
      <c r="D130" s="374">
        <f>IF(F129+SUM(E$99:E129)=D$92,F129,D$92-SUM(E$99:E129))</f>
        <v>1926298.1297657047</v>
      </c>
      <c r="E130" s="523">
        <f>IF(+J96&lt;F129,J96,D130)</f>
        <v>133293.18604651163</v>
      </c>
      <c r="F130" s="524">
        <f t="shared" si="29"/>
        <v>1793004.9437191931</v>
      </c>
      <c r="G130" s="524">
        <f t="shared" si="30"/>
        <v>1859651.5367424488</v>
      </c>
      <c r="H130" s="527">
        <f t="shared" si="31"/>
        <v>332351.30291720823</v>
      </c>
      <c r="I130" s="578">
        <f t="shared" si="32"/>
        <v>332351.30291720823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3"/>
        <v/>
      </c>
      <c r="C131" s="508">
        <f>IF(D93="","-",+C130+1)</f>
        <v>2038</v>
      </c>
      <c r="D131" s="374">
        <f>IF(F130+SUM(E$99:E130)=D$92,F130,D$92-SUM(E$99:E130))</f>
        <v>1793004.9437191931</v>
      </c>
      <c r="E131" s="523">
        <f>IF(+J96&lt;F130,J96,D131)</f>
        <v>133293.18604651163</v>
      </c>
      <c r="F131" s="524">
        <f t="shared" ref="F131:F154" si="33">+D131-E131</f>
        <v>1659711.7576726815</v>
      </c>
      <c r="G131" s="524">
        <f t="shared" ref="G131:G154" si="34">+(F131+D131)/2</f>
        <v>1726358.3506959374</v>
      </c>
      <c r="H131" s="527">
        <f t="shared" si="31"/>
        <v>318083.52743245696</v>
      </c>
      <c r="I131" s="578">
        <f t="shared" si="32"/>
        <v>318083.52743245696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3"/>
        <v/>
      </c>
      <c r="C132" s="508">
        <f>IF(D93="","-",+C131+1)</f>
        <v>2039</v>
      </c>
      <c r="D132" s="374">
        <f>IF(F131+SUM(E$99:E131)=D$92,F131,D$92-SUM(E$99:E131))</f>
        <v>1659711.7576726815</v>
      </c>
      <c r="E132" s="523">
        <f>IF(+J96&lt;F131,J96,D132)</f>
        <v>133293.18604651163</v>
      </c>
      <c r="F132" s="524">
        <f t="shared" si="33"/>
        <v>1526418.5716261698</v>
      </c>
      <c r="G132" s="524">
        <f t="shared" si="34"/>
        <v>1593065.1646494255</v>
      </c>
      <c r="H132" s="527">
        <f t="shared" si="31"/>
        <v>303815.75194770563</v>
      </c>
      <c r="I132" s="578">
        <f t="shared" si="32"/>
        <v>303815.75194770563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3"/>
        <v/>
      </c>
      <c r="C133" s="508">
        <f>IF(D93="","-",+C132+1)</f>
        <v>2040</v>
      </c>
      <c r="D133" s="374">
        <f>IF(F132+SUM(E$99:E132)=D$92,F132,D$92-SUM(E$99:E132))</f>
        <v>1526418.5716261698</v>
      </c>
      <c r="E133" s="523">
        <f>IF(+J96&lt;F132,J96,D133)</f>
        <v>133293.18604651163</v>
      </c>
      <c r="F133" s="524">
        <f t="shared" si="33"/>
        <v>1393125.3855796582</v>
      </c>
      <c r="G133" s="524">
        <f t="shared" si="34"/>
        <v>1459771.9786029141</v>
      </c>
      <c r="H133" s="527">
        <f t="shared" si="31"/>
        <v>289547.97646295431</v>
      </c>
      <c r="I133" s="578">
        <f t="shared" si="32"/>
        <v>289547.97646295431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3"/>
        <v/>
      </c>
      <c r="C134" s="508">
        <f>IF(D93="","-",+C133+1)</f>
        <v>2041</v>
      </c>
      <c r="D134" s="374">
        <f>IF(F133+SUM(E$99:E133)=D$92,F133,D$92-SUM(E$99:E133))</f>
        <v>1393125.3855796582</v>
      </c>
      <c r="E134" s="523">
        <f>IF(+J96&lt;F133,J96,D134)</f>
        <v>133293.18604651163</v>
      </c>
      <c r="F134" s="524">
        <f t="shared" si="33"/>
        <v>1259832.1995331466</v>
      </c>
      <c r="G134" s="524">
        <f t="shared" si="34"/>
        <v>1326478.7925564023</v>
      </c>
      <c r="H134" s="527">
        <f t="shared" si="31"/>
        <v>275280.20097820298</v>
      </c>
      <c r="I134" s="578">
        <f t="shared" si="32"/>
        <v>275280.20097820298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3"/>
        <v/>
      </c>
      <c r="C135" s="508">
        <f>IF(D93="","-",+C134+1)</f>
        <v>2042</v>
      </c>
      <c r="D135" s="374">
        <f>IF(F134+SUM(E$99:E134)=D$92,F134,D$92-SUM(E$99:E134))</f>
        <v>1259832.1995331466</v>
      </c>
      <c r="E135" s="523">
        <f>IF(+J96&lt;F134,J96,D135)</f>
        <v>133293.18604651163</v>
      </c>
      <c r="F135" s="524">
        <f t="shared" si="33"/>
        <v>1126539.0134866349</v>
      </c>
      <c r="G135" s="524">
        <f t="shared" si="34"/>
        <v>1193185.6065098909</v>
      </c>
      <c r="H135" s="527">
        <f t="shared" si="31"/>
        <v>261012.42549345171</v>
      </c>
      <c r="I135" s="578">
        <f t="shared" si="32"/>
        <v>261012.42549345171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3"/>
        <v/>
      </c>
      <c r="C136" s="508">
        <f>IF(D93="","-",+C135+1)</f>
        <v>2043</v>
      </c>
      <c r="D136" s="374">
        <f>IF(F135+SUM(E$99:E135)=D$92,F135,D$92-SUM(E$99:E135))</f>
        <v>1126539.0134866349</v>
      </c>
      <c r="E136" s="523">
        <f>IF(+J96&lt;F135,J96,D136)</f>
        <v>133293.18604651163</v>
      </c>
      <c r="F136" s="524">
        <f t="shared" si="33"/>
        <v>993245.82744012331</v>
      </c>
      <c r="G136" s="524">
        <f t="shared" si="34"/>
        <v>1059892.420463379</v>
      </c>
      <c r="H136" s="527">
        <f t="shared" si="31"/>
        <v>246744.65000870035</v>
      </c>
      <c r="I136" s="578">
        <f t="shared" si="32"/>
        <v>246744.65000870035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3"/>
        <v/>
      </c>
      <c r="C137" s="508">
        <f>IF(D93="","-",+C136+1)</f>
        <v>2044</v>
      </c>
      <c r="D137" s="374">
        <f>IF(F136+SUM(E$99:E136)=D$92,F136,D$92-SUM(E$99:E136))</f>
        <v>993245.82744012331</v>
      </c>
      <c r="E137" s="523">
        <f>IF(+J96&lt;F136,J96,D137)</f>
        <v>133293.18604651163</v>
      </c>
      <c r="F137" s="524">
        <f t="shared" si="33"/>
        <v>859952.64139361167</v>
      </c>
      <c r="G137" s="524">
        <f t="shared" si="34"/>
        <v>926599.23441686749</v>
      </c>
      <c r="H137" s="527">
        <f t="shared" si="31"/>
        <v>232476.87452394905</v>
      </c>
      <c r="I137" s="578">
        <f t="shared" si="32"/>
        <v>232476.87452394905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3"/>
        <v/>
      </c>
      <c r="C138" s="508">
        <f>IF(D93="","-",+C137+1)</f>
        <v>2045</v>
      </c>
      <c r="D138" s="374">
        <f>IF(F137+SUM(E$99:E137)=D$92,F137,D$92-SUM(E$99:E137))</f>
        <v>859952.64139361167</v>
      </c>
      <c r="E138" s="523">
        <f>IF(+J96&lt;F137,J96,D138)</f>
        <v>133293.18604651163</v>
      </c>
      <c r="F138" s="524">
        <f t="shared" si="33"/>
        <v>726659.45534710004</v>
      </c>
      <c r="G138" s="524">
        <f t="shared" si="34"/>
        <v>793306.04837035586</v>
      </c>
      <c r="H138" s="527">
        <f t="shared" si="31"/>
        <v>218209.09903919772</v>
      </c>
      <c r="I138" s="578">
        <f t="shared" si="32"/>
        <v>218209.09903919772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3"/>
        <v/>
      </c>
      <c r="C139" s="508">
        <f>IF(D93="","-",+C138+1)</f>
        <v>2046</v>
      </c>
      <c r="D139" s="374">
        <f>IF(F138+SUM(E$99:E138)=D$92,F138,D$92-SUM(E$99:E138))</f>
        <v>726659.45534710004</v>
      </c>
      <c r="E139" s="523">
        <f>IF(+J96&lt;F138,J96,D139)</f>
        <v>133293.18604651163</v>
      </c>
      <c r="F139" s="524">
        <f t="shared" si="33"/>
        <v>593366.26930058841</v>
      </c>
      <c r="G139" s="524">
        <f t="shared" si="34"/>
        <v>660012.86232384422</v>
      </c>
      <c r="H139" s="527">
        <f t="shared" si="31"/>
        <v>203941.32355444643</v>
      </c>
      <c r="I139" s="578">
        <f t="shared" si="32"/>
        <v>203941.32355444643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3"/>
        <v/>
      </c>
      <c r="C140" s="508">
        <f>IF(D93="","-",+C139+1)</f>
        <v>2047</v>
      </c>
      <c r="D140" s="374">
        <f>IF(F139+SUM(E$99:E139)=D$92,F139,D$92-SUM(E$99:E139))</f>
        <v>593366.26930058841</v>
      </c>
      <c r="E140" s="523">
        <f>IF(+J96&lt;F139,J96,D140)</f>
        <v>133293.18604651163</v>
      </c>
      <c r="F140" s="524">
        <f t="shared" si="33"/>
        <v>460073.08325407677</v>
      </c>
      <c r="G140" s="524">
        <f t="shared" si="34"/>
        <v>526719.67627733259</v>
      </c>
      <c r="H140" s="527">
        <f t="shared" si="31"/>
        <v>189673.54806969513</v>
      </c>
      <c r="I140" s="578">
        <f t="shared" si="32"/>
        <v>189673.54806969513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3"/>
        <v/>
      </c>
      <c r="C141" s="508">
        <f>IF(D93="","-",+C140+1)</f>
        <v>2048</v>
      </c>
      <c r="D141" s="374">
        <f>IF(F140+SUM(E$99:E140)=D$92,F140,D$92-SUM(E$99:E140))</f>
        <v>460073.08325407677</v>
      </c>
      <c r="E141" s="523">
        <f>IF(+J96&lt;F140,J96,D141)</f>
        <v>133293.18604651163</v>
      </c>
      <c r="F141" s="524">
        <f t="shared" si="33"/>
        <v>326779.89720756514</v>
      </c>
      <c r="G141" s="524">
        <f t="shared" si="34"/>
        <v>393426.49023082096</v>
      </c>
      <c r="H141" s="527">
        <f t="shared" si="31"/>
        <v>175405.7725849438</v>
      </c>
      <c r="I141" s="578">
        <f t="shared" si="32"/>
        <v>175405.7725849438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3"/>
        <v/>
      </c>
      <c r="C142" s="508">
        <f>IF(D93="","-",+C141+1)</f>
        <v>2049</v>
      </c>
      <c r="D142" s="374">
        <f>IF(F141+SUM(E$99:E141)=D$92,F141,D$92-SUM(E$99:E141))</f>
        <v>326779.89720756514</v>
      </c>
      <c r="E142" s="523">
        <f>IF(+J96&lt;F141,J96,D142)</f>
        <v>133293.18604651163</v>
      </c>
      <c r="F142" s="524">
        <f t="shared" si="33"/>
        <v>193486.71116105351</v>
      </c>
      <c r="G142" s="524">
        <f t="shared" si="34"/>
        <v>260133.30418430932</v>
      </c>
      <c r="H142" s="527">
        <f t="shared" si="31"/>
        <v>161137.99710019247</v>
      </c>
      <c r="I142" s="578">
        <f t="shared" si="32"/>
        <v>161137.99710019247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3"/>
        <v/>
      </c>
      <c r="C143" s="508">
        <f>IF(D93="","-",+C142+1)</f>
        <v>2050</v>
      </c>
      <c r="D143" s="374">
        <f>IF(F142+SUM(E$99:E142)=D$92,F142,D$92-SUM(E$99:E142))</f>
        <v>193486.71116105351</v>
      </c>
      <c r="E143" s="523">
        <f>IF(+J96&lt;F142,J96,D143)</f>
        <v>133293.18604651163</v>
      </c>
      <c r="F143" s="524">
        <f t="shared" si="33"/>
        <v>60193.525114541873</v>
      </c>
      <c r="G143" s="524">
        <f t="shared" si="34"/>
        <v>126840.11813779769</v>
      </c>
      <c r="H143" s="527">
        <f t="shared" si="31"/>
        <v>146870.22161544117</v>
      </c>
      <c r="I143" s="578">
        <f t="shared" si="32"/>
        <v>146870.22161544117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3"/>
        <v/>
      </c>
      <c r="C144" s="508">
        <f>IF(D93="","-",+C143+1)</f>
        <v>2051</v>
      </c>
      <c r="D144" s="374">
        <f>IF(F143+SUM(E$99:E143)=D$92,F143,D$92-SUM(E$99:E143))</f>
        <v>60193.525114541873</v>
      </c>
      <c r="E144" s="523">
        <f>IF(+J96&lt;F143,J96,D144)</f>
        <v>60193.525114541873</v>
      </c>
      <c r="F144" s="524">
        <f t="shared" si="33"/>
        <v>0</v>
      </c>
      <c r="G144" s="524">
        <f t="shared" si="34"/>
        <v>30096.762557270937</v>
      </c>
      <c r="H144" s="527">
        <f t="shared" si="31"/>
        <v>63415.099027818811</v>
      </c>
      <c r="I144" s="578">
        <f t="shared" si="32"/>
        <v>63415.099027818811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3"/>
        <v/>
      </c>
      <c r="C145" s="508">
        <f>IF(D93="","-",+C144+1)</f>
        <v>2052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3"/>
        <v/>
      </c>
      <c r="C146" s="508">
        <f>IF(D93="","-",+C145+1)</f>
        <v>2053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3"/>
        <v/>
      </c>
      <c r="C147" s="508">
        <f>IF(D93="","-",+C146+1)</f>
        <v>2054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3"/>
        <v/>
      </c>
      <c r="C148" s="508">
        <f>IF(D93="","-",+C147+1)</f>
        <v>2055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3"/>
        <v/>
      </c>
      <c r="C149" s="508">
        <f>IF(D93="","-",+C148+1)</f>
        <v>2056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3"/>
        <v/>
      </c>
      <c r="C150" s="508">
        <f>IF(D93="","-",+C149+1)</f>
        <v>2057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3"/>
        <v/>
      </c>
      <c r="C151" s="508">
        <f>IF(D93="","-",+C150+1)</f>
        <v>2058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3"/>
        <v/>
      </c>
      <c r="C152" s="508">
        <f>IF(D93="","-",+C151+1)</f>
        <v>2059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3"/>
        <v/>
      </c>
      <c r="C153" s="508">
        <f>IF(D93="","-",+C152+1)</f>
        <v>2060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3"/>
        <v/>
      </c>
      <c r="C154" s="528">
        <f>IF(D93="","-",+C153+1)</f>
        <v>2061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5731607.0000000028</v>
      </c>
      <c r="F155" s="375"/>
      <c r="G155" s="375"/>
      <c r="H155" s="375">
        <f>SUM(H99:H154)</f>
        <v>20109409.807345793</v>
      </c>
      <c r="I155" s="375">
        <f>SUM(I99:I154)</f>
        <v>20109409.807345793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14 of 74</v>
      </c>
      <c r="Q1" s="454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7887.128894811628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7887.128894811628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8" t="s">
        <v>48</v>
      </c>
      <c r="D7" s="469" t="s">
        <v>233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3"/>
      <c r="D8" s="474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7" t="s">
        <v>50</v>
      </c>
      <c r="D9" s="478" t="s">
        <v>152</v>
      </c>
      <c r="E9" s="479"/>
      <c r="F9" s="479"/>
      <c r="G9" s="479"/>
      <c r="H9" s="479"/>
      <c r="I9" s="480"/>
      <c r="J9" s="481"/>
      <c r="O9" s="482"/>
      <c r="P9" s="272"/>
      <c r="R9" s="269"/>
      <c r="S9" s="269"/>
      <c r="T9" s="269"/>
      <c r="U9" s="269"/>
      <c r="V9" s="269"/>
      <c r="W9" s="269"/>
    </row>
    <row r="10" spans="1:23" ht="13">
      <c r="C10" s="483" t="s">
        <v>51</v>
      </c>
      <c r="D10" s="484">
        <v>81701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1992.7073170731708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8">
        <f>IF(D11= "","-",D11)</f>
        <v>2007</v>
      </c>
      <c r="D17" s="509">
        <v>54301</v>
      </c>
      <c r="E17" s="510">
        <v>714</v>
      </c>
      <c r="F17" s="509">
        <v>53587</v>
      </c>
      <c r="G17" s="510">
        <v>8418</v>
      </c>
      <c r="H17" s="511">
        <v>8418</v>
      </c>
      <c r="I17" s="597">
        <f t="shared" ref="I17:I48" si="0">H17-G17</f>
        <v>0</v>
      </c>
      <c r="J17" s="512"/>
      <c r="K17" s="513">
        <v>0</v>
      </c>
      <c r="L17" s="514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8">
        <f>IF(D11="","-",+C17+1)</f>
        <v>2008</v>
      </c>
      <c r="D18" s="516">
        <v>53587</v>
      </c>
      <c r="E18" s="517">
        <v>1429</v>
      </c>
      <c r="F18" s="516">
        <v>52158</v>
      </c>
      <c r="G18" s="517">
        <v>8927</v>
      </c>
      <c r="H18" s="511">
        <v>8927</v>
      </c>
      <c r="I18" s="597">
        <f t="shared" si="0"/>
        <v>0</v>
      </c>
      <c r="J18" s="512"/>
      <c r="K18" s="519">
        <v>0</v>
      </c>
      <c r="L18" s="515">
        <f t="shared" si="1"/>
        <v>0</v>
      </c>
      <c r="M18" s="519">
        <v>0</v>
      </c>
      <c r="N18" s="515">
        <f t="shared" si="2"/>
        <v>0</v>
      </c>
      <c r="O18" s="515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8">
        <f>IF(D11="","-",+C18+1)</f>
        <v>2009</v>
      </c>
      <c r="D19" s="516">
        <v>52158</v>
      </c>
      <c r="E19" s="517">
        <v>1429</v>
      </c>
      <c r="F19" s="516">
        <v>50729</v>
      </c>
      <c r="G19" s="517">
        <v>8722</v>
      </c>
      <c r="H19" s="511">
        <v>8722</v>
      </c>
      <c r="I19" s="597">
        <f t="shared" si="0"/>
        <v>0</v>
      </c>
      <c r="J19" s="512"/>
      <c r="K19" s="519">
        <f>G19</f>
        <v>8722</v>
      </c>
      <c r="L19" s="520">
        <f>IF(K19&lt;&gt;0,+G19-K19,0)</f>
        <v>0</v>
      </c>
      <c r="M19" s="519">
        <f>H19</f>
        <v>8722</v>
      </c>
      <c r="N19" s="515">
        <f>IF(M19&lt;&gt;0,+H19-M19,0)</f>
        <v>0</v>
      </c>
      <c r="O19" s="515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8">
        <f>IF(D11="","-",+C19+1)</f>
        <v>2010</v>
      </c>
      <c r="D20" s="516">
        <v>50729</v>
      </c>
      <c r="E20" s="517">
        <v>1428.9736842105262</v>
      </c>
      <c r="F20" s="516">
        <v>49300.026315789473</v>
      </c>
      <c r="G20" s="517">
        <v>8516.5919295125823</v>
      </c>
      <c r="H20" s="511">
        <v>8516.5919295125823</v>
      </c>
      <c r="I20" s="518">
        <v>0</v>
      </c>
      <c r="J20" s="512"/>
      <c r="K20" s="519">
        <f t="shared" ref="K20:K25" si="5">G20</f>
        <v>8516.5919295125823</v>
      </c>
      <c r="L20" s="520">
        <f t="shared" si="1"/>
        <v>0</v>
      </c>
      <c r="M20" s="519">
        <f t="shared" ref="M20:M25" si="6">H20</f>
        <v>8516.5919295125823</v>
      </c>
      <c r="N20" s="515">
        <f t="shared" si="2"/>
        <v>0</v>
      </c>
      <c r="O20" s="515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8">
        <f>IF(D12="","-",+C20+1)</f>
        <v>2011</v>
      </c>
      <c r="D21" s="516">
        <v>76700.026315789466</v>
      </c>
      <c r="E21" s="517">
        <v>1992.7073170731708</v>
      </c>
      <c r="F21" s="516">
        <v>74707.318998716291</v>
      </c>
      <c r="G21" s="517">
        <v>13661.406661613239</v>
      </c>
      <c r="H21" s="511">
        <v>13661.406661613239</v>
      </c>
      <c r="I21" s="518">
        <v>0</v>
      </c>
      <c r="J21" s="512"/>
      <c r="K21" s="519">
        <f t="shared" si="5"/>
        <v>13661.406661613239</v>
      </c>
      <c r="L21" s="520">
        <f t="shared" si="1"/>
        <v>0</v>
      </c>
      <c r="M21" s="519">
        <f t="shared" si="6"/>
        <v>13661.406661613239</v>
      </c>
      <c r="N21" s="515">
        <f t="shared" si="2"/>
        <v>0</v>
      </c>
      <c r="O21" s="515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8">
        <f>IF(D11="","-",+C21+1)</f>
        <v>2012</v>
      </c>
      <c r="D22" s="516">
        <v>74707.318998716291</v>
      </c>
      <c r="E22" s="521">
        <v>1945.2619047619048</v>
      </c>
      <c r="F22" s="516">
        <v>72762.057093954383</v>
      </c>
      <c r="G22" s="517">
        <v>12766.445227365637</v>
      </c>
      <c r="H22" s="511">
        <v>12766.445227365637</v>
      </c>
      <c r="I22" s="518">
        <v>0</v>
      </c>
      <c r="J22" s="512"/>
      <c r="K22" s="519">
        <f t="shared" si="5"/>
        <v>12766.445227365637</v>
      </c>
      <c r="L22" s="520">
        <f t="shared" si="1"/>
        <v>0</v>
      </c>
      <c r="M22" s="519">
        <f t="shared" si="6"/>
        <v>12766.445227365637</v>
      </c>
      <c r="N22" s="515">
        <f t="shared" si="2"/>
        <v>0</v>
      </c>
      <c r="O22" s="515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8">
        <f>IF(D11="","-",+C22+1)</f>
        <v>2013</v>
      </c>
      <c r="D23" s="609">
        <v>72762.057093954383</v>
      </c>
      <c r="E23" s="610">
        <v>1945.2619047619048</v>
      </c>
      <c r="F23" s="609">
        <v>70816.795189192475</v>
      </c>
      <c r="G23" s="610">
        <v>11858.698425256665</v>
      </c>
      <c r="H23" s="611">
        <v>11858.698425256665</v>
      </c>
      <c r="I23" s="597">
        <v>0</v>
      </c>
      <c r="J23" s="512"/>
      <c r="K23" s="519">
        <f t="shared" si="5"/>
        <v>11858.698425256665</v>
      </c>
      <c r="L23" s="520">
        <f t="shared" ref="L23:L28" si="7">IF(K23&lt;&gt;0,+G23-K23,0)</f>
        <v>0</v>
      </c>
      <c r="M23" s="519">
        <f t="shared" si="6"/>
        <v>11858.698425256665</v>
      </c>
      <c r="N23" s="515">
        <f t="shared" ref="N23:N28" si="8">IF(M23&lt;&gt;0,+H23-M23,0)</f>
        <v>0</v>
      </c>
      <c r="O23" s="515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8">
        <f>IF(D11="","-",+C23+1)</f>
        <v>2014</v>
      </c>
      <c r="D24" s="609">
        <v>70816.795189192475</v>
      </c>
      <c r="E24" s="610">
        <v>1945.2619047619048</v>
      </c>
      <c r="F24" s="609">
        <v>68871.533284430567</v>
      </c>
      <c r="G24" s="610">
        <v>11236.755464120854</v>
      </c>
      <c r="H24" s="611">
        <v>11236.755464120854</v>
      </c>
      <c r="I24" s="597">
        <v>0</v>
      </c>
      <c r="J24" s="512"/>
      <c r="K24" s="519">
        <f t="shared" si="5"/>
        <v>11236.755464120854</v>
      </c>
      <c r="L24" s="520">
        <f t="shared" si="7"/>
        <v>0</v>
      </c>
      <c r="M24" s="519">
        <f t="shared" si="6"/>
        <v>11236.755464120854</v>
      </c>
      <c r="N24" s="515">
        <f t="shared" si="8"/>
        <v>0</v>
      </c>
      <c r="O24" s="515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8">
        <f>IF(D11="","-",+C24+1)</f>
        <v>2015</v>
      </c>
      <c r="D25" s="609">
        <v>68871.533284430567</v>
      </c>
      <c r="E25" s="610">
        <v>1945.2619047619048</v>
      </c>
      <c r="F25" s="609">
        <v>66926.271379668658</v>
      </c>
      <c r="G25" s="610">
        <v>10759.773156827454</v>
      </c>
      <c r="H25" s="611">
        <v>10759.773156827454</v>
      </c>
      <c r="I25" s="512">
        <v>0</v>
      </c>
      <c r="J25" s="512"/>
      <c r="K25" s="519">
        <f t="shared" si="5"/>
        <v>10759.773156827454</v>
      </c>
      <c r="L25" s="520">
        <f t="shared" si="7"/>
        <v>0</v>
      </c>
      <c r="M25" s="519">
        <f t="shared" si="6"/>
        <v>10759.773156827454</v>
      </c>
      <c r="N25" s="515">
        <f t="shared" si="8"/>
        <v>0</v>
      </c>
      <c r="O25" s="515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8">
        <f>IF(D11="","-",+C25+1)</f>
        <v>2016</v>
      </c>
      <c r="D26" s="609">
        <v>66926.271379668658</v>
      </c>
      <c r="E26" s="610">
        <v>1945.2619047619048</v>
      </c>
      <c r="F26" s="609">
        <v>64981.00947490675</v>
      </c>
      <c r="G26" s="610">
        <v>10397.989993961875</v>
      </c>
      <c r="H26" s="611">
        <v>10397.989993961875</v>
      </c>
      <c r="I26" s="512">
        <f t="shared" si="0"/>
        <v>0</v>
      </c>
      <c r="J26" s="512"/>
      <c r="K26" s="519">
        <f>G26</f>
        <v>10397.989993961875</v>
      </c>
      <c r="L26" s="520">
        <f t="shared" si="7"/>
        <v>0</v>
      </c>
      <c r="M26" s="519">
        <f>H26</f>
        <v>10397.989993961875</v>
      </c>
      <c r="N26" s="515">
        <f t="shared" si="8"/>
        <v>0</v>
      </c>
      <c r="O26" s="515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8">
        <f>IF(D11="","-",+C26+1)</f>
        <v>2017</v>
      </c>
      <c r="D27" s="609">
        <v>64981.00947490675</v>
      </c>
      <c r="E27" s="610">
        <v>1900.0232558139535</v>
      </c>
      <c r="F27" s="609">
        <v>63080.986219092796</v>
      </c>
      <c r="G27" s="610">
        <v>9832.9858090659618</v>
      </c>
      <c r="H27" s="611">
        <v>9832.9858090659618</v>
      </c>
      <c r="I27" s="512">
        <f t="shared" si="0"/>
        <v>0</v>
      </c>
      <c r="J27" s="512"/>
      <c r="K27" s="519">
        <f>G27</f>
        <v>9832.9858090659618</v>
      </c>
      <c r="L27" s="520">
        <f t="shared" si="7"/>
        <v>0</v>
      </c>
      <c r="M27" s="519">
        <f>H27</f>
        <v>9832.9858090659618</v>
      </c>
      <c r="N27" s="515">
        <f t="shared" si="8"/>
        <v>0</v>
      </c>
      <c r="O27" s="515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8">
        <f>IF(D11="","-",+C27+1)</f>
        <v>2018</v>
      </c>
      <c r="D28" s="609">
        <v>63080.986219092796</v>
      </c>
      <c r="E28" s="610">
        <v>1992.7073170731708</v>
      </c>
      <c r="F28" s="609">
        <v>61088.278902019629</v>
      </c>
      <c r="G28" s="610">
        <v>8938.9973866530927</v>
      </c>
      <c r="H28" s="611">
        <v>8938.9973866530927</v>
      </c>
      <c r="I28" s="512">
        <f t="shared" si="0"/>
        <v>0</v>
      </c>
      <c r="J28" s="512"/>
      <c r="K28" s="519">
        <f>G28</f>
        <v>8938.9973866530927</v>
      </c>
      <c r="L28" s="520">
        <f t="shared" si="7"/>
        <v>0</v>
      </c>
      <c r="M28" s="519">
        <f>H28</f>
        <v>8938.9973866530927</v>
      </c>
      <c r="N28" s="515">
        <f t="shared" si="8"/>
        <v>0</v>
      </c>
      <c r="O28" s="515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8">
        <f>IF(D11="","-",+C28+1)</f>
        <v>2019</v>
      </c>
      <c r="D29" s="609">
        <v>61088.278902019629</v>
      </c>
      <c r="E29" s="610">
        <v>1900.0232558139535</v>
      </c>
      <c r="F29" s="609">
        <v>59188.255646205675</v>
      </c>
      <c r="G29" s="610">
        <v>7887.128894811628</v>
      </c>
      <c r="H29" s="611">
        <v>7887.128894811628</v>
      </c>
      <c r="I29" s="512">
        <f t="shared" si="0"/>
        <v>0</v>
      </c>
      <c r="J29" s="512"/>
      <c r="K29" s="519">
        <f>G29</f>
        <v>7887.128894811628</v>
      </c>
      <c r="L29" s="520">
        <f t="shared" ref="L29" si="10">IF(K29&lt;&gt;0,+G29-K29,0)</f>
        <v>0</v>
      </c>
      <c r="M29" s="519">
        <f>H29</f>
        <v>7887.128894811628</v>
      </c>
      <c r="N29" s="515">
        <f t="shared" ref="N29" si="11">IF(M29&lt;&gt;0,+H29-M29,0)</f>
        <v>0</v>
      </c>
      <c r="O29" s="515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8">
        <f>IF(D11="","-",+C29+1)</f>
        <v>2020</v>
      </c>
      <c r="D30" s="524">
        <f>IF(F29+SUM(E$17:E29)=D$10,F29,D$10-SUM(E$17:E29))</f>
        <v>59188.255646205675</v>
      </c>
      <c r="E30" s="523">
        <f>IF(+I14&lt;F29,I14,D30)</f>
        <v>1992.7073170731708</v>
      </c>
      <c r="F30" s="524">
        <f t="shared" ref="F30:F48" si="12">+D30-E30</f>
        <v>57195.548329132507</v>
      </c>
      <c r="G30" s="525">
        <f t="shared" ref="G30:G72" si="13">+I$12*((D30+F30)/2)+E30</f>
        <v>9388.5546651175591</v>
      </c>
      <c r="H30" s="492">
        <f t="shared" ref="H30:H72" si="14">+I$13*((D30+F30)/2)+E30</f>
        <v>9388.5546651175591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/>
      </c>
      <c r="C31" s="508">
        <f>IF(D11="","-",+C30+1)</f>
        <v>2021</v>
      </c>
      <c r="D31" s="524">
        <f>IF(F30+SUM(E$17:E30)=D$10,F30,D$10-SUM(E$17:E30))</f>
        <v>57195.548329132507</v>
      </c>
      <c r="E31" s="523">
        <f>IF(+I14&lt;F30,I14,D31)</f>
        <v>1992.7073170731708</v>
      </c>
      <c r="F31" s="524">
        <f t="shared" si="12"/>
        <v>55202.84101205934</v>
      </c>
      <c r="G31" s="525">
        <f t="shared" si="13"/>
        <v>9135.2933242263971</v>
      </c>
      <c r="H31" s="492">
        <f t="shared" si="14"/>
        <v>9135.2933242263971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/>
      </c>
      <c r="C32" s="508">
        <f>IF(D11="","-",+C31+1)</f>
        <v>2022</v>
      </c>
      <c r="D32" s="524">
        <f>IF(F31+SUM(E$17:E31)=D$10,F31,D$10-SUM(E$17:E31))</f>
        <v>55202.84101205934</v>
      </c>
      <c r="E32" s="523">
        <f>IF(+I14&lt;F31,I14,D32)</f>
        <v>1992.7073170731708</v>
      </c>
      <c r="F32" s="524">
        <f t="shared" si="12"/>
        <v>53210.133694986172</v>
      </c>
      <c r="G32" s="525">
        <f t="shared" si="13"/>
        <v>8882.0319833352314</v>
      </c>
      <c r="H32" s="492">
        <f t="shared" si="14"/>
        <v>8882.0319833352314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3" t="str">
        <f t="shared" si="4"/>
        <v/>
      </c>
      <c r="C33" s="508">
        <f>IF(D11="","-",+C32+1)</f>
        <v>2023</v>
      </c>
      <c r="D33" s="524">
        <f>IF(F32+SUM(E$17:E32)=D$10,F32,D$10-SUM(E$17:E32))</f>
        <v>53210.133694986172</v>
      </c>
      <c r="E33" s="523">
        <f>IF(+I14&lt;F32,I14,D33)</f>
        <v>1992.7073170731708</v>
      </c>
      <c r="F33" s="524">
        <f t="shared" si="12"/>
        <v>51217.426377913005</v>
      </c>
      <c r="G33" s="525">
        <f t="shared" si="13"/>
        <v>8628.7706424440694</v>
      </c>
      <c r="H33" s="492">
        <f t="shared" si="14"/>
        <v>8628.7706424440694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8">
        <f>IF(D11="","-",+C33+1)</f>
        <v>2024</v>
      </c>
      <c r="D34" s="524">
        <f>IF(F33+SUM(E$17:E33)=D$10,F33,D$10-SUM(E$17:E33))</f>
        <v>51217.426377913005</v>
      </c>
      <c r="E34" s="523">
        <f>IF(+I14&lt;F33,I14,D34)</f>
        <v>1992.7073170731708</v>
      </c>
      <c r="F34" s="524">
        <f t="shared" si="12"/>
        <v>49224.719060839838</v>
      </c>
      <c r="G34" s="525">
        <f t="shared" si="13"/>
        <v>8375.5093015529055</v>
      </c>
      <c r="H34" s="492">
        <f t="shared" si="14"/>
        <v>8375.5093015529055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8">
        <f>IF(D11="","-",+C34+1)</f>
        <v>2025</v>
      </c>
      <c r="D35" s="524">
        <f>IF(F34+SUM(E$17:E34)=D$10,F34,D$10-SUM(E$17:E34))</f>
        <v>49224.719060839838</v>
      </c>
      <c r="E35" s="523">
        <f>IF(+I14&lt;F34,I14,D35)</f>
        <v>1992.7073170731708</v>
      </c>
      <c r="F35" s="524">
        <f t="shared" si="12"/>
        <v>47232.01174376667</v>
      </c>
      <c r="G35" s="525">
        <f t="shared" si="13"/>
        <v>8122.2479606617426</v>
      </c>
      <c r="H35" s="492">
        <f t="shared" si="14"/>
        <v>8122.2479606617426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8">
        <f>IF(D11="","-",+C35+1)</f>
        <v>2026</v>
      </c>
      <c r="D36" s="524">
        <f>IF(F35+SUM(E$17:E35)=D$10,F35,D$10-SUM(E$17:E35))</f>
        <v>47232.01174376667</v>
      </c>
      <c r="E36" s="523">
        <f>IF(+I14&lt;F35,I14,D36)</f>
        <v>1992.7073170731708</v>
      </c>
      <c r="F36" s="524">
        <f t="shared" si="12"/>
        <v>45239.304426693503</v>
      </c>
      <c r="G36" s="525">
        <f t="shared" si="13"/>
        <v>7868.9866197705787</v>
      </c>
      <c r="H36" s="492">
        <f t="shared" si="14"/>
        <v>7868.9866197705787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8">
        <f>IF(D11="","-",+C36+1)</f>
        <v>2027</v>
      </c>
      <c r="D37" s="524">
        <f>IF(F36+SUM(E$17:E36)=D$10,F36,D$10-SUM(E$17:E36))</f>
        <v>45239.304426693503</v>
      </c>
      <c r="E37" s="523">
        <f>IF(+I14&lt;F36,I14,D37)</f>
        <v>1992.7073170731708</v>
      </c>
      <c r="F37" s="524">
        <f t="shared" si="12"/>
        <v>43246.597109620336</v>
      </c>
      <c r="G37" s="525">
        <f t="shared" si="13"/>
        <v>7615.7252788794158</v>
      </c>
      <c r="H37" s="492">
        <f t="shared" si="14"/>
        <v>7615.7252788794158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8">
        <f>IF(D11="","-",+C37+1)</f>
        <v>2028</v>
      </c>
      <c r="D38" s="524">
        <f>IF(F37+SUM(E$17:E37)=D$10,F37,D$10-SUM(E$17:E37))</f>
        <v>43246.597109620336</v>
      </c>
      <c r="E38" s="523">
        <f>IF(+I14&lt;F37,I14,D38)</f>
        <v>1992.7073170731708</v>
      </c>
      <c r="F38" s="524">
        <f t="shared" si="12"/>
        <v>41253.889792547168</v>
      </c>
      <c r="G38" s="525">
        <f t="shared" si="13"/>
        <v>7362.4639379882519</v>
      </c>
      <c r="H38" s="492">
        <f t="shared" si="14"/>
        <v>7362.4639379882519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8">
        <f>IF(D11="","-",+C38+1)</f>
        <v>2029</v>
      </c>
      <c r="D39" s="524">
        <f>IF(F38+SUM(E$17:E38)=D$10,F38,D$10-SUM(E$17:E38))</f>
        <v>41253.889792547168</v>
      </c>
      <c r="E39" s="523">
        <f>IF(+I14&lt;F38,I14,D39)</f>
        <v>1992.7073170731708</v>
      </c>
      <c r="F39" s="524">
        <f t="shared" si="12"/>
        <v>39261.182475474001</v>
      </c>
      <c r="G39" s="525">
        <f t="shared" si="13"/>
        <v>7109.202597097089</v>
      </c>
      <c r="H39" s="492">
        <f t="shared" si="14"/>
        <v>7109.202597097089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8">
        <f>IF(D11="","-",+C39+1)</f>
        <v>2030</v>
      </c>
      <c r="D40" s="524">
        <f>IF(F39+SUM(E$17:E39)=D$10,F39,D$10-SUM(E$17:E39))</f>
        <v>39261.182475474001</v>
      </c>
      <c r="E40" s="523">
        <f>IF(+I14&lt;F39,I14,D40)</f>
        <v>1992.7073170731708</v>
      </c>
      <c r="F40" s="524">
        <f t="shared" si="12"/>
        <v>37268.475158400834</v>
      </c>
      <c r="G40" s="525">
        <f t="shared" si="13"/>
        <v>6855.9412562059251</v>
      </c>
      <c r="H40" s="492">
        <f t="shared" si="14"/>
        <v>6855.9412562059251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8">
        <f>IF(D11="","-",+C40+1)</f>
        <v>2031</v>
      </c>
      <c r="D41" s="524">
        <f>IF(F40+SUM(E$17:E40)=D$10,F40,D$10-SUM(E$17:E40))</f>
        <v>37268.475158400834</v>
      </c>
      <c r="E41" s="523">
        <f>IF(+I14&lt;F40,I14,D41)</f>
        <v>1992.7073170731708</v>
      </c>
      <c r="F41" s="524">
        <f t="shared" si="12"/>
        <v>35275.767841327666</v>
      </c>
      <c r="G41" s="525">
        <f t="shared" si="13"/>
        <v>6602.6799153147622</v>
      </c>
      <c r="H41" s="492">
        <f t="shared" si="14"/>
        <v>6602.6799153147622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8">
        <f>IF(D11="","-",+C41+1)</f>
        <v>2032</v>
      </c>
      <c r="D42" s="524">
        <f>IF(F41+SUM(E$17:E41)=D$10,F41,D$10-SUM(E$17:E41))</f>
        <v>35275.767841327666</v>
      </c>
      <c r="E42" s="523">
        <f>IF(+I14&lt;F41,I14,D42)</f>
        <v>1992.7073170731708</v>
      </c>
      <c r="F42" s="524">
        <f t="shared" si="12"/>
        <v>33283.060524254499</v>
      </c>
      <c r="G42" s="525">
        <f t="shared" si="13"/>
        <v>6349.4185744235974</v>
      </c>
      <c r="H42" s="492">
        <f t="shared" si="14"/>
        <v>6349.4185744235974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8">
        <f>IF(D11="","-",+C42+1)</f>
        <v>2033</v>
      </c>
      <c r="D43" s="524">
        <f>IF(F42+SUM(E$17:E42)=D$10,F42,D$10-SUM(E$17:E42))</f>
        <v>33283.060524254499</v>
      </c>
      <c r="E43" s="523">
        <f>IF(+I14&lt;F42,I14,D43)</f>
        <v>1992.7073170731708</v>
      </c>
      <c r="F43" s="524">
        <f t="shared" si="12"/>
        <v>31290.353207181328</v>
      </c>
      <c r="G43" s="525">
        <f t="shared" si="13"/>
        <v>6096.1572335324345</v>
      </c>
      <c r="H43" s="492">
        <f t="shared" si="14"/>
        <v>6096.1572335324345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8">
        <f>IF(D11="","-",+C43+1)</f>
        <v>2034</v>
      </c>
      <c r="D44" s="524">
        <f>IF(F43+SUM(E$17:E43)=D$10,F43,D$10-SUM(E$17:E43))</f>
        <v>31290.353207181328</v>
      </c>
      <c r="E44" s="523">
        <f>IF(+I14&lt;F43,I14,D44)</f>
        <v>1992.7073170731708</v>
      </c>
      <c r="F44" s="524">
        <f t="shared" si="12"/>
        <v>29297.645890108157</v>
      </c>
      <c r="G44" s="525">
        <f t="shared" si="13"/>
        <v>5842.8958926412706</v>
      </c>
      <c r="H44" s="492">
        <f t="shared" si="14"/>
        <v>5842.8958926412706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8">
        <f>IF(D11="","-",+C44+1)</f>
        <v>2035</v>
      </c>
      <c r="D45" s="524">
        <f>IF(F44+SUM(E$17:E44)=D$10,F44,D$10-SUM(E$17:E44))</f>
        <v>29297.645890108157</v>
      </c>
      <c r="E45" s="523">
        <f>IF(+I14&lt;F44,I14,D45)</f>
        <v>1992.7073170731708</v>
      </c>
      <c r="F45" s="524">
        <f t="shared" si="12"/>
        <v>27304.938573034986</v>
      </c>
      <c r="G45" s="525">
        <f t="shared" si="13"/>
        <v>5589.6345517501068</v>
      </c>
      <c r="H45" s="492">
        <f t="shared" si="14"/>
        <v>5589.6345517501068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8">
        <f>IF(D11="","-",+C45+1)</f>
        <v>2036</v>
      </c>
      <c r="D46" s="524">
        <f>IF(F45+SUM(E$17:E45)=D$10,F45,D$10-SUM(E$17:E45))</f>
        <v>27304.938573034986</v>
      </c>
      <c r="E46" s="523">
        <f>IF(+I14&lt;F45,I14,D46)</f>
        <v>1992.7073170731708</v>
      </c>
      <c r="F46" s="524">
        <f t="shared" si="12"/>
        <v>25312.231255961815</v>
      </c>
      <c r="G46" s="525">
        <f t="shared" si="13"/>
        <v>5336.3732108589429</v>
      </c>
      <c r="H46" s="492">
        <f t="shared" si="14"/>
        <v>5336.3732108589429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8">
        <f>IF(D11="","-",+C46+1)</f>
        <v>2037</v>
      </c>
      <c r="D47" s="524">
        <f>IF(F46+SUM(E$17:E46)=D$10,F46,D$10-SUM(E$17:E46))</f>
        <v>25312.231255961815</v>
      </c>
      <c r="E47" s="523">
        <f>IF(+I14&lt;F46,I14,D47)</f>
        <v>1992.7073170731708</v>
      </c>
      <c r="F47" s="524">
        <f t="shared" si="12"/>
        <v>23319.523938888644</v>
      </c>
      <c r="G47" s="525">
        <f t="shared" si="13"/>
        <v>5083.1118699677781</v>
      </c>
      <c r="H47" s="492">
        <f t="shared" si="14"/>
        <v>5083.1118699677781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8">
        <f>IF(D11="","-",+C47+1)</f>
        <v>2038</v>
      </c>
      <c r="D48" s="524">
        <f>IF(F47+SUM(E$17:E47)=D$10,F47,D$10-SUM(E$17:E47))</f>
        <v>23319.523938888644</v>
      </c>
      <c r="E48" s="523">
        <f>IF(+I14&lt;F47,I14,D48)</f>
        <v>1992.7073170731708</v>
      </c>
      <c r="F48" s="524">
        <f t="shared" si="12"/>
        <v>21326.816621815473</v>
      </c>
      <c r="G48" s="525">
        <f t="shared" si="13"/>
        <v>4829.8505290766152</v>
      </c>
      <c r="H48" s="492">
        <f t="shared" si="14"/>
        <v>4829.8505290766152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8">
        <f>IF(D11="","-",+C48+1)</f>
        <v>2039</v>
      </c>
      <c r="D49" s="524">
        <f>IF(F48+SUM(E$17:E48)=D$10,F48,D$10-SUM(E$17:E48))</f>
        <v>21326.816621815473</v>
      </c>
      <c r="E49" s="523">
        <f>IF(+I14&lt;F48,I14,D49)</f>
        <v>1992.7073170731708</v>
      </c>
      <c r="F49" s="524">
        <f t="shared" ref="F49:F72" si="15">+D49-E49</f>
        <v>19334.109304742302</v>
      </c>
      <c r="G49" s="525">
        <f t="shared" si="13"/>
        <v>4576.5891881854504</v>
      </c>
      <c r="H49" s="492">
        <f t="shared" si="14"/>
        <v>4576.5891881854504</v>
      </c>
      <c r="I49" s="512">
        <f t="shared" ref="I49:I72" si="16">H49-G49</f>
        <v>0</v>
      </c>
      <c r="J49" s="512"/>
      <c r="K49" s="526"/>
      <c r="L49" s="515">
        <f t="shared" ref="L49:L72" si="17">IF(K49&lt;&gt;0,+G49-K49,0)</f>
        <v>0</v>
      </c>
      <c r="M49" s="526"/>
      <c r="N49" s="515">
        <f t="shared" ref="N49:N72" si="18">IF(M49&lt;&gt;0,+H49-M49,0)</f>
        <v>0</v>
      </c>
      <c r="O49" s="515">
        <f t="shared" ref="O49:O72" si="19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8">
        <f>IF(D11="","-",+C49+1)</f>
        <v>2040</v>
      </c>
      <c r="D50" s="524">
        <f>IF(F49+SUM(E$17:E49)=D$10,F49,D$10-SUM(E$17:E49))</f>
        <v>19334.109304742302</v>
      </c>
      <c r="E50" s="523">
        <f>IF(+I14&lt;F49,I14,D50)</f>
        <v>1992.7073170731708</v>
      </c>
      <c r="F50" s="524">
        <f t="shared" si="15"/>
        <v>17341.401987669131</v>
      </c>
      <c r="G50" s="525">
        <f t="shared" si="13"/>
        <v>4323.3278472942875</v>
      </c>
      <c r="H50" s="492">
        <f t="shared" si="14"/>
        <v>4323.3278472942875</v>
      </c>
      <c r="I50" s="512">
        <f t="shared" si="16"/>
        <v>0</v>
      </c>
      <c r="J50" s="512"/>
      <c r="K50" s="526"/>
      <c r="L50" s="515">
        <f t="shared" si="17"/>
        <v>0</v>
      </c>
      <c r="M50" s="526"/>
      <c r="N50" s="515">
        <f t="shared" si="18"/>
        <v>0</v>
      </c>
      <c r="O50" s="515">
        <f t="shared" si="19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8">
        <f>IF(D11="","-",+C50+1)</f>
        <v>2041</v>
      </c>
      <c r="D51" s="524">
        <f>IF(F50+SUM(E$17:E50)=D$10,F50,D$10-SUM(E$17:E50))</f>
        <v>17341.401987669131</v>
      </c>
      <c r="E51" s="523">
        <f>IF(+I14&lt;F50,I14,D51)</f>
        <v>1992.7073170731708</v>
      </c>
      <c r="F51" s="524">
        <f t="shared" si="15"/>
        <v>15348.69467059596</v>
      </c>
      <c r="G51" s="525">
        <f t="shared" si="13"/>
        <v>4070.0665064031227</v>
      </c>
      <c r="H51" s="492">
        <f t="shared" si="14"/>
        <v>4070.0665064031227</v>
      </c>
      <c r="I51" s="512">
        <f t="shared" si="16"/>
        <v>0</v>
      </c>
      <c r="J51" s="512"/>
      <c r="K51" s="526"/>
      <c r="L51" s="515">
        <f t="shared" si="17"/>
        <v>0</v>
      </c>
      <c r="M51" s="526"/>
      <c r="N51" s="515">
        <f t="shared" si="18"/>
        <v>0</v>
      </c>
      <c r="O51" s="515">
        <f t="shared" si="19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8">
        <f>IF(D11="","-",+C51+1)</f>
        <v>2042</v>
      </c>
      <c r="D52" s="524">
        <f>IF(F51+SUM(E$17:E51)=D$10,F51,D$10-SUM(E$17:E51))</f>
        <v>15348.69467059596</v>
      </c>
      <c r="E52" s="523">
        <f>IF(+I14&lt;F51,I14,D52)</f>
        <v>1992.7073170731708</v>
      </c>
      <c r="F52" s="524">
        <f t="shared" si="15"/>
        <v>13355.987353522789</v>
      </c>
      <c r="G52" s="525">
        <f t="shared" si="13"/>
        <v>3816.8051655119589</v>
      </c>
      <c r="H52" s="492">
        <f t="shared" si="14"/>
        <v>3816.8051655119589</v>
      </c>
      <c r="I52" s="512">
        <f t="shared" si="16"/>
        <v>0</v>
      </c>
      <c r="J52" s="512"/>
      <c r="K52" s="526"/>
      <c r="L52" s="515">
        <f t="shared" si="17"/>
        <v>0</v>
      </c>
      <c r="M52" s="526"/>
      <c r="N52" s="515">
        <f t="shared" si="18"/>
        <v>0</v>
      </c>
      <c r="O52" s="515">
        <f t="shared" si="19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8">
        <f>IF(D11="","-",+C52+1)</f>
        <v>2043</v>
      </c>
      <c r="D53" s="524">
        <f>IF(F52+SUM(E$17:E52)=D$10,F52,D$10-SUM(E$17:E52))</f>
        <v>13355.987353522789</v>
      </c>
      <c r="E53" s="523">
        <f>IF(+I14&lt;F52,I14,D53)</f>
        <v>1992.7073170731708</v>
      </c>
      <c r="F53" s="524">
        <f t="shared" si="15"/>
        <v>11363.280036449618</v>
      </c>
      <c r="G53" s="525">
        <f t="shared" si="13"/>
        <v>3563.543824620795</v>
      </c>
      <c r="H53" s="492">
        <f t="shared" si="14"/>
        <v>3563.543824620795</v>
      </c>
      <c r="I53" s="512">
        <f t="shared" si="16"/>
        <v>0</v>
      </c>
      <c r="J53" s="512"/>
      <c r="K53" s="526"/>
      <c r="L53" s="515">
        <f t="shared" si="17"/>
        <v>0</v>
      </c>
      <c r="M53" s="526"/>
      <c r="N53" s="515">
        <f t="shared" si="18"/>
        <v>0</v>
      </c>
      <c r="O53" s="515">
        <f t="shared" si="19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8">
        <f>IF(D11="","-",+C53+1)</f>
        <v>2044</v>
      </c>
      <c r="D54" s="524">
        <f>IF(F53+SUM(E$17:E53)=D$10,F53,D$10-SUM(E$17:E53))</f>
        <v>11363.280036449618</v>
      </c>
      <c r="E54" s="523">
        <f>IF(+I14&lt;F53,I14,D54)</f>
        <v>1992.7073170731708</v>
      </c>
      <c r="F54" s="524">
        <f t="shared" si="15"/>
        <v>9370.5727193764469</v>
      </c>
      <c r="G54" s="525">
        <f t="shared" si="13"/>
        <v>3310.2824837296312</v>
      </c>
      <c r="H54" s="492">
        <f t="shared" si="14"/>
        <v>3310.2824837296312</v>
      </c>
      <c r="I54" s="512">
        <f t="shared" si="16"/>
        <v>0</v>
      </c>
      <c r="J54" s="512"/>
      <c r="K54" s="526"/>
      <c r="L54" s="515">
        <f t="shared" si="17"/>
        <v>0</v>
      </c>
      <c r="M54" s="526"/>
      <c r="N54" s="515">
        <f t="shared" si="18"/>
        <v>0</v>
      </c>
      <c r="O54" s="515">
        <f t="shared" si="19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8">
        <f>IF(D11="","-",+C54+1)</f>
        <v>2045</v>
      </c>
      <c r="D55" s="524">
        <f>IF(F54+SUM(E$17:E54)=D$10,F54,D$10-SUM(E$17:E54))</f>
        <v>9370.5727193764469</v>
      </c>
      <c r="E55" s="523">
        <f>IF(+I14&lt;F54,I14,D55)</f>
        <v>1992.7073170731708</v>
      </c>
      <c r="F55" s="524">
        <f t="shared" si="15"/>
        <v>7377.8654023032759</v>
      </c>
      <c r="G55" s="525">
        <f t="shared" si="13"/>
        <v>3057.0211428384673</v>
      </c>
      <c r="H55" s="492">
        <f t="shared" si="14"/>
        <v>3057.0211428384673</v>
      </c>
      <c r="I55" s="512">
        <f t="shared" si="16"/>
        <v>0</v>
      </c>
      <c r="J55" s="512"/>
      <c r="K55" s="526"/>
      <c r="L55" s="515">
        <f t="shared" si="17"/>
        <v>0</v>
      </c>
      <c r="M55" s="526"/>
      <c r="N55" s="515">
        <f t="shared" si="18"/>
        <v>0</v>
      </c>
      <c r="O55" s="515">
        <f t="shared" si="19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8">
        <f>IF(D11="","-",+C55+1)</f>
        <v>2046</v>
      </c>
      <c r="D56" s="524">
        <f>IF(F55+SUM(E$17:E55)=D$10,F55,D$10-SUM(E$17:E55))</f>
        <v>7377.8654023032759</v>
      </c>
      <c r="E56" s="523">
        <f>IF(+I14&lt;F55,I14,D56)</f>
        <v>1992.7073170731708</v>
      </c>
      <c r="F56" s="524">
        <f t="shared" si="15"/>
        <v>5385.1580852301049</v>
      </c>
      <c r="G56" s="525">
        <f t="shared" si="13"/>
        <v>2803.7598019473035</v>
      </c>
      <c r="H56" s="492">
        <f t="shared" si="14"/>
        <v>2803.7598019473035</v>
      </c>
      <c r="I56" s="512">
        <f t="shared" si="16"/>
        <v>0</v>
      </c>
      <c r="J56" s="512"/>
      <c r="K56" s="526"/>
      <c r="L56" s="515">
        <f t="shared" si="17"/>
        <v>0</v>
      </c>
      <c r="M56" s="526"/>
      <c r="N56" s="515">
        <f t="shared" si="18"/>
        <v>0</v>
      </c>
      <c r="O56" s="515">
        <f t="shared" si="19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8">
        <f>IF(D11="","-",+C56+1)</f>
        <v>2047</v>
      </c>
      <c r="D57" s="524">
        <f>IF(F56+SUM(E$17:E56)=D$10,F56,D$10-SUM(E$17:E56))</f>
        <v>5385.1580852301049</v>
      </c>
      <c r="E57" s="523">
        <f>IF(+I14&lt;F56,I14,D57)</f>
        <v>1992.7073170731708</v>
      </c>
      <c r="F57" s="524">
        <f t="shared" si="15"/>
        <v>3392.4507681569339</v>
      </c>
      <c r="G57" s="525">
        <f t="shared" si="13"/>
        <v>2550.4984610561396</v>
      </c>
      <c r="H57" s="492">
        <f t="shared" si="14"/>
        <v>2550.4984610561396</v>
      </c>
      <c r="I57" s="512">
        <f t="shared" si="16"/>
        <v>0</v>
      </c>
      <c r="J57" s="512"/>
      <c r="K57" s="526"/>
      <c r="L57" s="515">
        <f t="shared" si="17"/>
        <v>0</v>
      </c>
      <c r="M57" s="526"/>
      <c r="N57" s="515">
        <f t="shared" si="18"/>
        <v>0</v>
      </c>
      <c r="O57" s="515">
        <f t="shared" si="19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8">
        <f>IF(D11="","-",+C57+1)</f>
        <v>2048</v>
      </c>
      <c r="D58" s="524">
        <f>IF(F57+SUM(E$17:E57)=D$10,F57,D$10-SUM(E$17:E57))</f>
        <v>3392.4507681569339</v>
      </c>
      <c r="E58" s="523">
        <f>IF(+I14&lt;F57,I14,D58)</f>
        <v>1992.7073170731708</v>
      </c>
      <c r="F58" s="524">
        <f t="shared" si="15"/>
        <v>1399.7434510837631</v>
      </c>
      <c r="G58" s="525">
        <f t="shared" si="13"/>
        <v>2297.2371201649757</v>
      </c>
      <c r="H58" s="492">
        <f t="shared" si="14"/>
        <v>2297.2371201649757</v>
      </c>
      <c r="I58" s="512">
        <f t="shared" si="16"/>
        <v>0</v>
      </c>
      <c r="J58" s="512"/>
      <c r="K58" s="526"/>
      <c r="L58" s="515">
        <f t="shared" si="17"/>
        <v>0</v>
      </c>
      <c r="M58" s="526"/>
      <c r="N58" s="515">
        <f t="shared" si="18"/>
        <v>0</v>
      </c>
      <c r="O58" s="515">
        <f t="shared" si="19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3" t="str">
        <f t="shared" si="4"/>
        <v/>
      </c>
      <c r="C59" s="508">
        <f>IF(D11="","-",+C58+1)</f>
        <v>2049</v>
      </c>
      <c r="D59" s="524">
        <f>IF(F58+SUM(E$17:E58)=D$10,F58,D$10-SUM(E$17:E58))</f>
        <v>1399.7434510837631</v>
      </c>
      <c r="E59" s="523">
        <f>IF(+I14&lt;F58,I14,D59)</f>
        <v>1399.7434510837631</v>
      </c>
      <c r="F59" s="524">
        <f t="shared" si="15"/>
        <v>0</v>
      </c>
      <c r="G59" s="525">
        <f t="shared" si="13"/>
        <v>1488.6930174068746</v>
      </c>
      <c r="H59" s="492">
        <f t="shared" si="14"/>
        <v>1488.6930174068746</v>
      </c>
      <c r="I59" s="512">
        <f t="shared" si="16"/>
        <v>0</v>
      </c>
      <c r="J59" s="512"/>
      <c r="K59" s="526"/>
      <c r="L59" s="515">
        <f t="shared" si="17"/>
        <v>0</v>
      </c>
      <c r="M59" s="526"/>
      <c r="N59" s="515">
        <f t="shared" si="18"/>
        <v>0</v>
      </c>
      <c r="O59" s="515">
        <f t="shared" si="19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8">
        <f>IF(D11="","-",+C59+1)</f>
        <v>2050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5"/>
        <v>0</v>
      </c>
      <c r="G60" s="525">
        <f t="shared" si="13"/>
        <v>0</v>
      </c>
      <c r="H60" s="492">
        <f t="shared" si="14"/>
        <v>0</v>
      </c>
      <c r="I60" s="512">
        <f t="shared" si="16"/>
        <v>0</v>
      </c>
      <c r="J60" s="512"/>
      <c r="K60" s="526"/>
      <c r="L60" s="515">
        <f t="shared" si="17"/>
        <v>0</v>
      </c>
      <c r="M60" s="526"/>
      <c r="N60" s="515">
        <f t="shared" si="18"/>
        <v>0</v>
      </c>
      <c r="O60" s="515">
        <f t="shared" si="19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5"/>
        <v>0</v>
      </c>
      <c r="G61" s="525">
        <f t="shared" si="13"/>
        <v>0</v>
      </c>
      <c r="H61" s="492">
        <f t="shared" si="14"/>
        <v>0</v>
      </c>
      <c r="I61" s="512">
        <f t="shared" si="16"/>
        <v>0</v>
      </c>
      <c r="J61" s="512"/>
      <c r="K61" s="526"/>
      <c r="L61" s="515">
        <f t="shared" si="17"/>
        <v>0</v>
      </c>
      <c r="M61" s="526"/>
      <c r="N61" s="515">
        <f t="shared" si="18"/>
        <v>0</v>
      </c>
      <c r="O61" s="515">
        <f t="shared" si="19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5"/>
        <v>0</v>
      </c>
      <c r="G62" s="525">
        <f t="shared" si="13"/>
        <v>0</v>
      </c>
      <c r="H62" s="492">
        <f t="shared" si="14"/>
        <v>0</v>
      </c>
      <c r="I62" s="512">
        <f t="shared" si="16"/>
        <v>0</v>
      </c>
      <c r="J62" s="512"/>
      <c r="K62" s="526"/>
      <c r="L62" s="515">
        <f t="shared" si="17"/>
        <v>0</v>
      </c>
      <c r="M62" s="526"/>
      <c r="N62" s="515">
        <f t="shared" si="18"/>
        <v>0</v>
      </c>
      <c r="O62" s="515">
        <f t="shared" si="19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5"/>
        <v>0</v>
      </c>
      <c r="G63" s="525">
        <f t="shared" si="13"/>
        <v>0</v>
      </c>
      <c r="H63" s="492">
        <f t="shared" si="14"/>
        <v>0</v>
      </c>
      <c r="I63" s="512">
        <f t="shared" si="16"/>
        <v>0</v>
      </c>
      <c r="J63" s="512"/>
      <c r="K63" s="526"/>
      <c r="L63" s="515">
        <f t="shared" si="17"/>
        <v>0</v>
      </c>
      <c r="M63" s="526"/>
      <c r="N63" s="515">
        <f t="shared" si="18"/>
        <v>0</v>
      </c>
      <c r="O63" s="515">
        <f t="shared" si="19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5"/>
        <v>0</v>
      </c>
      <c r="G64" s="525">
        <f t="shared" si="13"/>
        <v>0</v>
      </c>
      <c r="H64" s="492">
        <f t="shared" si="14"/>
        <v>0</v>
      </c>
      <c r="I64" s="512">
        <f t="shared" si="16"/>
        <v>0</v>
      </c>
      <c r="J64" s="512"/>
      <c r="K64" s="526"/>
      <c r="L64" s="515">
        <f t="shared" si="17"/>
        <v>0</v>
      </c>
      <c r="M64" s="526"/>
      <c r="N64" s="515">
        <f t="shared" si="18"/>
        <v>0</v>
      </c>
      <c r="O64" s="515">
        <f t="shared" si="19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5"/>
        <v>0</v>
      </c>
      <c r="G65" s="525">
        <f t="shared" si="13"/>
        <v>0</v>
      </c>
      <c r="H65" s="492">
        <f t="shared" si="14"/>
        <v>0</v>
      </c>
      <c r="I65" s="512">
        <f t="shared" si="16"/>
        <v>0</v>
      </c>
      <c r="J65" s="512"/>
      <c r="K65" s="526"/>
      <c r="L65" s="515">
        <f t="shared" si="17"/>
        <v>0</v>
      </c>
      <c r="M65" s="526"/>
      <c r="N65" s="515">
        <f t="shared" si="18"/>
        <v>0</v>
      </c>
      <c r="O65" s="515">
        <f t="shared" si="19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5"/>
        <v>0</v>
      </c>
      <c r="G66" s="525">
        <f t="shared" si="13"/>
        <v>0</v>
      </c>
      <c r="H66" s="492">
        <f t="shared" si="14"/>
        <v>0</v>
      </c>
      <c r="I66" s="512">
        <f t="shared" si="16"/>
        <v>0</v>
      </c>
      <c r="J66" s="512"/>
      <c r="K66" s="526"/>
      <c r="L66" s="515">
        <f t="shared" si="17"/>
        <v>0</v>
      </c>
      <c r="M66" s="526"/>
      <c r="N66" s="515">
        <f t="shared" si="18"/>
        <v>0</v>
      </c>
      <c r="O66" s="515">
        <f t="shared" si="19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5"/>
        <v>0</v>
      </c>
      <c r="G67" s="525">
        <f t="shared" si="13"/>
        <v>0</v>
      </c>
      <c r="H67" s="492">
        <f t="shared" si="14"/>
        <v>0</v>
      </c>
      <c r="I67" s="512">
        <f t="shared" si="16"/>
        <v>0</v>
      </c>
      <c r="J67" s="512"/>
      <c r="K67" s="526"/>
      <c r="L67" s="515">
        <f t="shared" si="17"/>
        <v>0</v>
      </c>
      <c r="M67" s="526"/>
      <c r="N67" s="515">
        <f t="shared" si="18"/>
        <v>0</v>
      </c>
      <c r="O67" s="515">
        <f t="shared" si="19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5"/>
        <v>0</v>
      </c>
      <c r="G68" s="525">
        <f t="shared" si="13"/>
        <v>0</v>
      </c>
      <c r="H68" s="492">
        <f t="shared" si="14"/>
        <v>0</v>
      </c>
      <c r="I68" s="512">
        <f t="shared" si="16"/>
        <v>0</v>
      </c>
      <c r="J68" s="512"/>
      <c r="K68" s="526"/>
      <c r="L68" s="515">
        <f t="shared" si="17"/>
        <v>0</v>
      </c>
      <c r="M68" s="526"/>
      <c r="N68" s="515">
        <f t="shared" si="18"/>
        <v>0</v>
      </c>
      <c r="O68" s="515">
        <f t="shared" si="19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5"/>
        <v>0</v>
      </c>
      <c r="G69" s="525">
        <f t="shared" si="13"/>
        <v>0</v>
      </c>
      <c r="H69" s="492">
        <f t="shared" si="14"/>
        <v>0</v>
      </c>
      <c r="I69" s="512">
        <f t="shared" si="16"/>
        <v>0</v>
      </c>
      <c r="J69" s="512"/>
      <c r="K69" s="526"/>
      <c r="L69" s="515">
        <f t="shared" si="17"/>
        <v>0</v>
      </c>
      <c r="M69" s="526"/>
      <c r="N69" s="515">
        <f t="shared" si="18"/>
        <v>0</v>
      </c>
      <c r="O69" s="515">
        <f t="shared" si="19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5"/>
        <v>0</v>
      </c>
      <c r="G70" s="525">
        <f t="shared" si="13"/>
        <v>0</v>
      </c>
      <c r="H70" s="492">
        <f t="shared" si="14"/>
        <v>0</v>
      </c>
      <c r="I70" s="512">
        <f t="shared" si="16"/>
        <v>0</v>
      </c>
      <c r="J70" s="512"/>
      <c r="K70" s="526"/>
      <c r="L70" s="515">
        <f t="shared" si="17"/>
        <v>0</v>
      </c>
      <c r="M70" s="526"/>
      <c r="N70" s="515">
        <f t="shared" si="18"/>
        <v>0</v>
      </c>
      <c r="O70" s="515">
        <f t="shared" si="19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5"/>
        <v>0</v>
      </c>
      <c r="G71" s="525">
        <f t="shared" si="13"/>
        <v>0</v>
      </c>
      <c r="H71" s="492">
        <f t="shared" si="14"/>
        <v>0</v>
      </c>
      <c r="I71" s="512">
        <f t="shared" si="16"/>
        <v>0</v>
      </c>
      <c r="J71" s="512"/>
      <c r="K71" s="526"/>
      <c r="L71" s="515">
        <f t="shared" si="17"/>
        <v>0</v>
      </c>
      <c r="M71" s="526"/>
      <c r="N71" s="515">
        <f t="shared" si="18"/>
        <v>0</v>
      </c>
      <c r="O71" s="515">
        <f t="shared" si="19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5"/>
        <v>0</v>
      </c>
      <c r="G72" s="529">
        <f t="shared" si="13"/>
        <v>0</v>
      </c>
      <c r="H72" s="529">
        <f t="shared" si="14"/>
        <v>0</v>
      </c>
      <c r="I72" s="532">
        <f t="shared" si="16"/>
        <v>0</v>
      </c>
      <c r="J72" s="512"/>
      <c r="K72" s="533"/>
      <c r="L72" s="534">
        <f t="shared" si="17"/>
        <v>0</v>
      </c>
      <c r="M72" s="533"/>
      <c r="N72" s="534">
        <f t="shared" si="18"/>
        <v>0</v>
      </c>
      <c r="O72" s="534">
        <f t="shared" si="19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81700.999999999985</v>
      </c>
      <c r="F73" s="375"/>
      <c r="G73" s="375">
        <f>SUM(G17:G72)</f>
        <v>302856.4468531927</v>
      </c>
      <c r="H73" s="375">
        <f>SUM(H17:H72)</f>
        <v>302856.4468531927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  <c r="R77" s="269"/>
      <c r="S77" s="269"/>
      <c r="T77" s="269"/>
      <c r="U77" s="269"/>
      <c r="V77" s="269"/>
      <c r="W77" s="269"/>
    </row>
    <row r="78" spans="1:23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7887.128894811628</v>
      </c>
      <c r="N87" s="547">
        <f>IF(J92&lt;D11,0,VLOOKUP(J92,C17:O72,11))</f>
        <v>7887.128894811628</v>
      </c>
      <c r="O87" s="548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8359.3262482635964</v>
      </c>
      <c r="N88" s="551">
        <f>IF(J92&lt;D11,0,VLOOKUP(J92,C99:P154,7))</f>
        <v>8359.3262482635964</v>
      </c>
      <c r="O88" s="552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8" t="s">
        <v>84</v>
      </c>
      <c r="D89" s="553" t="str">
        <f>+D7</f>
        <v>NW Henderson - Oak Hill 138 kV line*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472.19735345196841</v>
      </c>
      <c r="N89" s="556">
        <f>+N88-N87</f>
        <v>472.19735345196841</v>
      </c>
      <c r="O89" s="557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9" t="s">
        <v>85</v>
      </c>
      <c r="D91" s="560" t="str">
        <f>+D9</f>
        <v>TP2006089</v>
      </c>
      <c r="E91" s="561"/>
      <c r="F91" s="561"/>
      <c r="G91" s="561"/>
      <c r="H91" s="561"/>
      <c r="I91" s="561"/>
      <c r="J91" s="562"/>
      <c r="K91" s="563"/>
      <c r="P91" s="482"/>
      <c r="Q91" s="269"/>
      <c r="R91" s="269"/>
      <c r="S91" s="269"/>
      <c r="T91" s="269"/>
      <c r="U91" s="269"/>
      <c r="V91" s="269"/>
      <c r="W91" s="269"/>
    </row>
    <row r="92" spans="1:23" ht="13">
      <c r="C92" s="487" t="s">
        <v>51</v>
      </c>
      <c r="D92" s="484">
        <v>81701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7" t="s">
        <v>54</v>
      </c>
      <c r="D93" s="564">
        <f>IF(D11=I10,"",D11)</f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1900.0232558139535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8">
        <f>IF(D93= "","-",D93)</f>
        <v>2007</v>
      </c>
      <c r="D99" s="509">
        <f>IF(D93=C99,0,D92)</f>
        <v>0</v>
      </c>
      <c r="E99" s="517">
        <v>0</v>
      </c>
      <c r="F99" s="516">
        <v>54301</v>
      </c>
      <c r="G99" s="575">
        <v>27151</v>
      </c>
      <c r="H99" s="576">
        <v>4328</v>
      </c>
      <c r="I99" s="577">
        <v>4328</v>
      </c>
      <c r="J99" s="614">
        <f t="shared" ref="J99:J130" si="20">+I99-H99</f>
        <v>0</v>
      </c>
      <c r="K99" s="515"/>
      <c r="L99" s="513">
        <v>0</v>
      </c>
      <c r="M99" s="514">
        <f t="shared" ref="M99:M130" si="21">IF(L99&lt;&gt;0,+H99-L99,0)</f>
        <v>0</v>
      </c>
      <c r="N99" s="513">
        <v>0</v>
      </c>
      <c r="O99" s="514">
        <f t="shared" ref="O99:O130" si="22">IF(N99&lt;&gt;0,+I99-N99,0)</f>
        <v>0</v>
      </c>
      <c r="P99" s="514">
        <f t="shared" ref="P99:P130" si="23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8">
        <f>IF(D93="","-",+C99+1)</f>
        <v>2008</v>
      </c>
      <c r="D100" s="509">
        <v>54301</v>
      </c>
      <c r="E100" s="517">
        <v>1468</v>
      </c>
      <c r="F100" s="516">
        <v>52833</v>
      </c>
      <c r="G100" s="516">
        <v>53567</v>
      </c>
      <c r="H100" s="517">
        <v>10006</v>
      </c>
      <c r="I100" s="511">
        <v>10006</v>
      </c>
      <c r="J100" s="614">
        <f t="shared" si="20"/>
        <v>0</v>
      </c>
      <c r="K100" s="515"/>
      <c r="L100" s="519">
        <v>10006</v>
      </c>
      <c r="M100" s="515">
        <f t="shared" si="21"/>
        <v>0</v>
      </c>
      <c r="N100" s="519">
        <v>10006</v>
      </c>
      <c r="O100" s="515">
        <f t="shared" si="22"/>
        <v>0</v>
      </c>
      <c r="P100" s="515">
        <f t="shared" si="23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24">IF(D101=F100,"","IU")</f>
        <v/>
      </c>
      <c r="C101" s="508">
        <f>IF(D93="","-",+C100+1)</f>
        <v>2009</v>
      </c>
      <c r="D101" s="509">
        <v>52833</v>
      </c>
      <c r="E101" s="517">
        <v>1428.9736842105262</v>
      </c>
      <c r="F101" s="516">
        <v>51404.026315789473</v>
      </c>
      <c r="G101" s="516">
        <v>52118.513157894733</v>
      </c>
      <c r="H101" s="517">
        <v>8972.4855002204786</v>
      </c>
      <c r="I101" s="511">
        <v>8972.4855002204786</v>
      </c>
      <c r="J101" s="614">
        <f t="shared" si="20"/>
        <v>0</v>
      </c>
      <c r="K101" s="515"/>
      <c r="L101" s="519">
        <f t="shared" ref="L101:L106" si="25">H101</f>
        <v>8972.4855002204786</v>
      </c>
      <c r="M101" s="520">
        <f t="shared" si="21"/>
        <v>0</v>
      </c>
      <c r="N101" s="519">
        <f t="shared" ref="N101:N106" si="26">I101</f>
        <v>8972.4855002204786</v>
      </c>
      <c r="O101" s="515">
        <f t="shared" si="22"/>
        <v>0</v>
      </c>
      <c r="P101" s="515">
        <f t="shared" si="23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24"/>
        <v>IU</v>
      </c>
      <c r="C102" s="508">
        <f>IF(D93="","-",+C101+1)</f>
        <v>2010</v>
      </c>
      <c r="D102" s="509">
        <v>78804.026315789481</v>
      </c>
      <c r="E102" s="517">
        <v>1992.7073170731708</v>
      </c>
      <c r="F102" s="516">
        <v>76811.318998716306</v>
      </c>
      <c r="G102" s="516">
        <v>77807.672657252901</v>
      </c>
      <c r="H102" s="517">
        <v>14837.671154363743</v>
      </c>
      <c r="I102" s="511">
        <v>14837.671154363743</v>
      </c>
      <c r="J102" s="614">
        <f t="shared" si="20"/>
        <v>0</v>
      </c>
      <c r="K102" s="515"/>
      <c r="L102" s="519">
        <f t="shared" si="25"/>
        <v>14837.671154363743</v>
      </c>
      <c r="M102" s="520">
        <f t="shared" si="21"/>
        <v>0</v>
      </c>
      <c r="N102" s="519">
        <f t="shared" si="26"/>
        <v>14837.671154363743</v>
      </c>
      <c r="O102" s="515">
        <f t="shared" si="22"/>
        <v>0</v>
      </c>
      <c r="P102" s="515">
        <f t="shared" si="23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24"/>
        <v/>
      </c>
      <c r="C103" s="508">
        <f>IF(D93="","-",+C102+1)</f>
        <v>2011</v>
      </c>
      <c r="D103" s="509">
        <v>76811.318998716306</v>
      </c>
      <c r="E103" s="521">
        <v>1945.2619047619048</v>
      </c>
      <c r="F103" s="516">
        <v>74866.057093954398</v>
      </c>
      <c r="G103" s="516">
        <v>75838.688046335359</v>
      </c>
      <c r="H103" s="517">
        <v>13349.876325445057</v>
      </c>
      <c r="I103" s="511">
        <v>13349.876325445057</v>
      </c>
      <c r="J103" s="614">
        <f t="shared" si="20"/>
        <v>0</v>
      </c>
      <c r="K103" s="515"/>
      <c r="L103" s="519">
        <f t="shared" si="25"/>
        <v>13349.876325445057</v>
      </c>
      <c r="M103" s="520">
        <f t="shared" si="21"/>
        <v>0</v>
      </c>
      <c r="N103" s="519">
        <f t="shared" si="26"/>
        <v>13349.876325445057</v>
      </c>
      <c r="O103" s="515">
        <f t="shared" si="22"/>
        <v>0</v>
      </c>
      <c r="P103" s="515">
        <f t="shared" si="23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24"/>
        <v/>
      </c>
      <c r="C104" s="508">
        <f>IF(D93="","-",+C103+1)</f>
        <v>2012</v>
      </c>
      <c r="D104" s="509">
        <v>74866.057093954398</v>
      </c>
      <c r="E104" s="517">
        <v>1945.2619047619048</v>
      </c>
      <c r="F104" s="516">
        <v>72920.795189192489</v>
      </c>
      <c r="G104" s="516">
        <v>73893.426141573436</v>
      </c>
      <c r="H104" s="517">
        <v>12818.97009538296</v>
      </c>
      <c r="I104" s="511">
        <v>12818.97009538296</v>
      </c>
      <c r="J104" s="614">
        <f t="shared" si="20"/>
        <v>0</v>
      </c>
      <c r="K104" s="515"/>
      <c r="L104" s="519">
        <f t="shared" si="25"/>
        <v>12818.97009538296</v>
      </c>
      <c r="M104" s="520">
        <f t="shared" si="21"/>
        <v>0</v>
      </c>
      <c r="N104" s="519">
        <f t="shared" si="26"/>
        <v>12818.97009538296</v>
      </c>
      <c r="O104" s="515">
        <f t="shared" si="22"/>
        <v>0</v>
      </c>
      <c r="P104" s="515">
        <f t="shared" si="23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24"/>
        <v/>
      </c>
      <c r="C105" s="508">
        <f>IF(D93="","-",+C104+1)</f>
        <v>2013</v>
      </c>
      <c r="D105" s="509">
        <v>72920.795189192489</v>
      </c>
      <c r="E105" s="517">
        <v>1945.2619047619048</v>
      </c>
      <c r="F105" s="516">
        <v>70975.533284430581</v>
      </c>
      <c r="G105" s="516">
        <v>71948.164236811543</v>
      </c>
      <c r="H105" s="517">
        <v>11679.251522399856</v>
      </c>
      <c r="I105" s="511">
        <v>11679.251522399856</v>
      </c>
      <c r="J105" s="614">
        <v>0</v>
      </c>
      <c r="K105" s="515"/>
      <c r="L105" s="519">
        <f t="shared" si="25"/>
        <v>11679.251522399856</v>
      </c>
      <c r="M105" s="520">
        <f t="shared" ref="M105:M110" si="27">IF(L105&lt;&gt;0,+H105-L105,0)</f>
        <v>0</v>
      </c>
      <c r="N105" s="519">
        <f t="shared" si="26"/>
        <v>11679.251522399856</v>
      </c>
      <c r="O105" s="515">
        <f t="shared" ref="O105:O110" si="28">IF(N105&lt;&gt;0,+I105-N105,0)</f>
        <v>0</v>
      </c>
      <c r="P105" s="515">
        <f t="shared" ref="P105:P110" si="29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24"/>
        <v/>
      </c>
      <c r="C106" s="508">
        <f>IF(D93="","-",+C105+1)</f>
        <v>2014</v>
      </c>
      <c r="D106" s="509">
        <v>70975.533284430581</v>
      </c>
      <c r="E106" s="517">
        <v>1945.2619047619048</v>
      </c>
      <c r="F106" s="516">
        <v>69030.271379668673</v>
      </c>
      <c r="G106" s="516">
        <v>70002.90233204962</v>
      </c>
      <c r="H106" s="517">
        <v>11460.298583288852</v>
      </c>
      <c r="I106" s="511">
        <v>11460.298583288852</v>
      </c>
      <c r="J106" s="515">
        <v>0</v>
      </c>
      <c r="K106" s="515"/>
      <c r="L106" s="519">
        <f t="shared" si="25"/>
        <v>11460.298583288852</v>
      </c>
      <c r="M106" s="520">
        <f t="shared" si="27"/>
        <v>0</v>
      </c>
      <c r="N106" s="519">
        <f t="shared" si="26"/>
        <v>11460.298583288852</v>
      </c>
      <c r="O106" s="515">
        <f t="shared" si="28"/>
        <v>0</v>
      </c>
      <c r="P106" s="515">
        <f t="shared" si="29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24"/>
        <v/>
      </c>
      <c r="C107" s="508">
        <f>IF(D93="","-",+C106+1)</f>
        <v>2015</v>
      </c>
      <c r="D107" s="509">
        <v>69030.271379668673</v>
      </c>
      <c r="E107" s="517">
        <v>1945.2619047619048</v>
      </c>
      <c r="F107" s="516">
        <v>67085.009474906765</v>
      </c>
      <c r="G107" s="516">
        <v>68057.640427287726</v>
      </c>
      <c r="H107" s="517">
        <v>10913.140814685254</v>
      </c>
      <c r="I107" s="511">
        <v>10913.140814685254</v>
      </c>
      <c r="J107" s="515">
        <f t="shared" si="20"/>
        <v>0</v>
      </c>
      <c r="K107" s="515"/>
      <c r="L107" s="519">
        <f>H107</f>
        <v>10913.140814685254</v>
      </c>
      <c r="M107" s="520">
        <f t="shared" si="27"/>
        <v>0</v>
      </c>
      <c r="N107" s="519">
        <f>I107</f>
        <v>10913.140814685254</v>
      </c>
      <c r="O107" s="515">
        <f t="shared" si="28"/>
        <v>0</v>
      </c>
      <c r="P107" s="515">
        <f t="shared" si="29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24"/>
        <v/>
      </c>
      <c r="C108" s="508">
        <f>IF(D93="","-",+C107+1)</f>
        <v>2016</v>
      </c>
      <c r="D108" s="509">
        <v>67085.009474906765</v>
      </c>
      <c r="E108" s="517">
        <v>1900.0232558139535</v>
      </c>
      <c r="F108" s="516">
        <v>65184.986219092811</v>
      </c>
      <c r="G108" s="516">
        <v>66134.997846999788</v>
      </c>
      <c r="H108" s="517">
        <v>10295.860457941419</v>
      </c>
      <c r="I108" s="511">
        <v>10295.860457941419</v>
      </c>
      <c r="J108" s="515">
        <f t="shared" si="20"/>
        <v>0</v>
      </c>
      <c r="K108" s="515"/>
      <c r="L108" s="519">
        <f>H108</f>
        <v>10295.860457941419</v>
      </c>
      <c r="M108" s="520">
        <f t="shared" si="27"/>
        <v>0</v>
      </c>
      <c r="N108" s="519">
        <f>I108</f>
        <v>10295.860457941419</v>
      </c>
      <c r="O108" s="515">
        <f t="shared" si="28"/>
        <v>0</v>
      </c>
      <c r="P108" s="515">
        <f t="shared" si="29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24"/>
        <v/>
      </c>
      <c r="C109" s="508">
        <f>IF(D93="","-",+C108+1)</f>
        <v>2017</v>
      </c>
      <c r="D109" s="509">
        <v>65184.986219092811</v>
      </c>
      <c r="E109" s="517">
        <v>1945.2619047619048</v>
      </c>
      <c r="F109" s="516">
        <v>63239.724314330902</v>
      </c>
      <c r="G109" s="516">
        <v>64212.355266711857</v>
      </c>
      <c r="H109" s="517">
        <v>9745.2303003311172</v>
      </c>
      <c r="I109" s="511">
        <v>9745.2303003311172</v>
      </c>
      <c r="J109" s="515">
        <f t="shared" si="20"/>
        <v>0</v>
      </c>
      <c r="K109" s="515"/>
      <c r="L109" s="519">
        <f>H109</f>
        <v>9745.2303003311172</v>
      </c>
      <c r="M109" s="520">
        <f t="shared" si="27"/>
        <v>0</v>
      </c>
      <c r="N109" s="519">
        <f>I109</f>
        <v>9745.2303003311172</v>
      </c>
      <c r="O109" s="515">
        <f t="shared" si="28"/>
        <v>0</v>
      </c>
      <c r="P109" s="515">
        <f t="shared" si="29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24"/>
        <v/>
      </c>
      <c r="C110" s="508">
        <f>IF(D93="","-",+C109+1)</f>
        <v>2018</v>
      </c>
      <c r="D110" s="509">
        <v>63239.724314330902</v>
      </c>
      <c r="E110" s="517">
        <v>1945.2619047619048</v>
      </c>
      <c r="F110" s="516">
        <v>61294.462409568994</v>
      </c>
      <c r="G110" s="516">
        <v>62267.093361949948</v>
      </c>
      <c r="H110" s="517">
        <v>8520.9525094527817</v>
      </c>
      <c r="I110" s="511">
        <v>8520.9525094527817</v>
      </c>
      <c r="J110" s="515">
        <f t="shared" si="20"/>
        <v>0</v>
      </c>
      <c r="K110" s="515"/>
      <c r="L110" s="519">
        <f>H110</f>
        <v>8520.9525094527817</v>
      </c>
      <c r="M110" s="520">
        <f t="shared" si="27"/>
        <v>0</v>
      </c>
      <c r="N110" s="519">
        <f>I110</f>
        <v>8520.9525094527817</v>
      </c>
      <c r="O110" s="515">
        <f t="shared" si="28"/>
        <v>0</v>
      </c>
      <c r="P110" s="515">
        <f t="shared" si="29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24"/>
        <v/>
      </c>
      <c r="C111" s="508">
        <f>IF(D93="","-",+C110+1)</f>
        <v>2019</v>
      </c>
      <c r="D111" s="374">
        <f>IF(F110+SUM(E$99:E110)=D$92,F110,D$92-SUM(E$99:E110))</f>
        <v>61294.462409568994</v>
      </c>
      <c r="E111" s="523">
        <f>IF(+J96&lt;F110,J96,D111)</f>
        <v>1900.0232558139535</v>
      </c>
      <c r="F111" s="524">
        <f t="shared" ref="F111:F130" si="30">+D111-E111</f>
        <v>59394.43915375504</v>
      </c>
      <c r="G111" s="524">
        <f t="shared" ref="G111:G130" si="31">+(F111+D111)/2</f>
        <v>60344.450781662017</v>
      </c>
      <c r="H111" s="527">
        <f>+J$94*G111+E111</f>
        <v>8359.3262482635964</v>
      </c>
      <c r="I111" s="578">
        <f>+J$95*G111+E111</f>
        <v>8359.3262482635964</v>
      </c>
      <c r="J111" s="515">
        <f t="shared" si="20"/>
        <v>0</v>
      </c>
      <c r="K111" s="515"/>
      <c r="L111" s="526"/>
      <c r="M111" s="515">
        <f t="shared" si="21"/>
        <v>0</v>
      </c>
      <c r="N111" s="526"/>
      <c r="O111" s="515">
        <f t="shared" si="22"/>
        <v>0</v>
      </c>
      <c r="P111" s="515">
        <f t="shared" si="23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24"/>
        <v/>
      </c>
      <c r="C112" s="508">
        <f>IF(D93="","-",+C111+1)</f>
        <v>2020</v>
      </c>
      <c r="D112" s="374">
        <f>IF(F111+SUM(E$99:E111)=D$92,F111,D$92-SUM(E$99:E111))</f>
        <v>59394.43915375504</v>
      </c>
      <c r="E112" s="523">
        <f>IF(+J96&lt;F111,J96,D112)</f>
        <v>1900.0232558139535</v>
      </c>
      <c r="F112" s="524">
        <f t="shared" si="30"/>
        <v>57494.415897941086</v>
      </c>
      <c r="G112" s="524">
        <f t="shared" si="31"/>
        <v>58444.427525848063</v>
      </c>
      <c r="H112" s="527">
        <f>+J$94*G112+E112</f>
        <v>8155.9467205186429</v>
      </c>
      <c r="I112" s="578">
        <f>+J$95*G112+E112</f>
        <v>8155.9467205186429</v>
      </c>
      <c r="J112" s="515">
        <f t="shared" si="20"/>
        <v>0</v>
      </c>
      <c r="K112" s="515"/>
      <c r="L112" s="526"/>
      <c r="M112" s="515">
        <f t="shared" si="21"/>
        <v>0</v>
      </c>
      <c r="N112" s="526"/>
      <c r="O112" s="515">
        <f t="shared" si="22"/>
        <v>0</v>
      </c>
      <c r="P112" s="515">
        <f t="shared" si="23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24"/>
        <v/>
      </c>
      <c r="C113" s="508">
        <f>IF(D93="","-",+C112+1)</f>
        <v>2021</v>
      </c>
      <c r="D113" s="374">
        <f>IF(F112+SUM(E$99:E112)=D$92,F112,D$92-SUM(E$99:E112))</f>
        <v>57494.415897941086</v>
      </c>
      <c r="E113" s="523">
        <f>IF(+J96&lt;F112,J96,D113)</f>
        <v>1900.0232558139535</v>
      </c>
      <c r="F113" s="524">
        <f t="shared" si="30"/>
        <v>55594.392642127132</v>
      </c>
      <c r="G113" s="524">
        <f t="shared" si="31"/>
        <v>56544.404270034109</v>
      </c>
      <c r="H113" s="527">
        <f t="shared" ref="H113:H154" si="32">+J$94*G113+E113</f>
        <v>7952.5671927736903</v>
      </c>
      <c r="I113" s="578">
        <f t="shared" ref="I113:I154" si="33">+J$95*G113+E113</f>
        <v>7952.5671927736903</v>
      </c>
      <c r="J113" s="515">
        <f t="shared" si="20"/>
        <v>0</v>
      </c>
      <c r="K113" s="515"/>
      <c r="L113" s="526"/>
      <c r="M113" s="515">
        <f t="shared" si="21"/>
        <v>0</v>
      </c>
      <c r="N113" s="526"/>
      <c r="O113" s="515">
        <f t="shared" si="22"/>
        <v>0</v>
      </c>
      <c r="P113" s="515">
        <f t="shared" si="23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24"/>
        <v/>
      </c>
      <c r="C114" s="508">
        <f>IF(D93="","-",+C113+1)</f>
        <v>2022</v>
      </c>
      <c r="D114" s="374">
        <f>IF(F113+SUM(E$99:E113)=D$92,F113,D$92-SUM(E$99:E113))</f>
        <v>55594.392642127132</v>
      </c>
      <c r="E114" s="523">
        <f>IF(+J96&lt;F113,J96,D114)</f>
        <v>1900.0232558139535</v>
      </c>
      <c r="F114" s="524">
        <f t="shared" si="30"/>
        <v>53694.369386313178</v>
      </c>
      <c r="G114" s="524">
        <f t="shared" si="31"/>
        <v>54644.381014220155</v>
      </c>
      <c r="H114" s="527">
        <f t="shared" si="32"/>
        <v>7749.1876650287368</v>
      </c>
      <c r="I114" s="578">
        <f t="shared" si="33"/>
        <v>7749.1876650287368</v>
      </c>
      <c r="J114" s="515">
        <f t="shared" si="20"/>
        <v>0</v>
      </c>
      <c r="K114" s="515"/>
      <c r="L114" s="526"/>
      <c r="M114" s="515">
        <f t="shared" si="21"/>
        <v>0</v>
      </c>
      <c r="N114" s="526"/>
      <c r="O114" s="515">
        <f t="shared" si="22"/>
        <v>0</v>
      </c>
      <c r="P114" s="515">
        <f t="shared" si="23"/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24"/>
        <v/>
      </c>
      <c r="C115" s="508">
        <f>IF(D93="","-",+C114+1)</f>
        <v>2023</v>
      </c>
      <c r="D115" s="374">
        <f>IF(F114+SUM(E$99:E114)=D$92,F114,D$92-SUM(E$99:E114))</f>
        <v>53694.369386313178</v>
      </c>
      <c r="E115" s="523">
        <f>IF(+J96&lt;F114,J96,D115)</f>
        <v>1900.0232558139535</v>
      </c>
      <c r="F115" s="524">
        <f t="shared" si="30"/>
        <v>51794.346130499223</v>
      </c>
      <c r="G115" s="524">
        <f t="shared" si="31"/>
        <v>52744.3577584062</v>
      </c>
      <c r="H115" s="527">
        <f t="shared" si="32"/>
        <v>7545.8081372837842</v>
      </c>
      <c r="I115" s="578">
        <f t="shared" si="33"/>
        <v>7545.8081372837842</v>
      </c>
      <c r="J115" s="515">
        <f t="shared" si="20"/>
        <v>0</v>
      </c>
      <c r="K115" s="515"/>
      <c r="L115" s="526"/>
      <c r="M115" s="515">
        <f t="shared" si="21"/>
        <v>0</v>
      </c>
      <c r="N115" s="526"/>
      <c r="O115" s="515">
        <f t="shared" si="22"/>
        <v>0</v>
      </c>
      <c r="P115" s="515">
        <f t="shared" si="23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24"/>
        <v/>
      </c>
      <c r="C116" s="508">
        <f>IF(D93="","-",+C115+1)</f>
        <v>2024</v>
      </c>
      <c r="D116" s="374">
        <f>IF(F115+SUM(E$99:E115)=D$92,F115,D$92-SUM(E$99:E115))</f>
        <v>51794.346130499223</v>
      </c>
      <c r="E116" s="523">
        <f>IF(+J96&lt;F115,J96,D116)</f>
        <v>1900.0232558139535</v>
      </c>
      <c r="F116" s="524">
        <f t="shared" si="30"/>
        <v>49894.322874685269</v>
      </c>
      <c r="G116" s="524">
        <f t="shared" si="31"/>
        <v>50844.334502592246</v>
      </c>
      <c r="H116" s="527">
        <f t="shared" si="32"/>
        <v>7342.4286095388306</v>
      </c>
      <c r="I116" s="578">
        <f t="shared" si="33"/>
        <v>7342.4286095388306</v>
      </c>
      <c r="J116" s="515">
        <f t="shared" si="20"/>
        <v>0</v>
      </c>
      <c r="K116" s="515"/>
      <c r="L116" s="526"/>
      <c r="M116" s="515">
        <f t="shared" si="21"/>
        <v>0</v>
      </c>
      <c r="N116" s="526"/>
      <c r="O116" s="515">
        <f t="shared" si="22"/>
        <v>0</v>
      </c>
      <c r="P116" s="515">
        <f t="shared" si="23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24"/>
        <v/>
      </c>
      <c r="C117" s="508">
        <f>IF(D93="","-",+C116+1)</f>
        <v>2025</v>
      </c>
      <c r="D117" s="374">
        <f>IF(F116+SUM(E$99:E116)=D$92,F116,D$92-SUM(E$99:E116))</f>
        <v>49894.322874685269</v>
      </c>
      <c r="E117" s="523">
        <f>IF(+J96&lt;F116,J96,D117)</f>
        <v>1900.0232558139535</v>
      </c>
      <c r="F117" s="524">
        <f t="shared" si="30"/>
        <v>47994.299618871315</v>
      </c>
      <c r="G117" s="524">
        <f t="shared" si="31"/>
        <v>48944.311246778292</v>
      </c>
      <c r="H117" s="527">
        <f t="shared" si="32"/>
        <v>7139.049081793878</v>
      </c>
      <c r="I117" s="578">
        <f t="shared" si="33"/>
        <v>7139.049081793878</v>
      </c>
      <c r="J117" s="515">
        <f t="shared" si="20"/>
        <v>0</v>
      </c>
      <c r="K117" s="515"/>
      <c r="L117" s="526"/>
      <c r="M117" s="515">
        <f t="shared" si="21"/>
        <v>0</v>
      </c>
      <c r="N117" s="526"/>
      <c r="O117" s="515">
        <f t="shared" si="22"/>
        <v>0</v>
      </c>
      <c r="P117" s="515">
        <f t="shared" si="23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24"/>
        <v/>
      </c>
      <c r="C118" s="508">
        <f>IF(D93="","-",+C117+1)</f>
        <v>2026</v>
      </c>
      <c r="D118" s="374">
        <f>IF(F117+SUM(E$99:E117)=D$92,F117,D$92-SUM(E$99:E117))</f>
        <v>47994.299618871315</v>
      </c>
      <c r="E118" s="523">
        <f>IF(+J96&lt;F117,J96,D118)</f>
        <v>1900.0232558139535</v>
      </c>
      <c r="F118" s="524">
        <f t="shared" si="30"/>
        <v>46094.276363057361</v>
      </c>
      <c r="G118" s="524">
        <f t="shared" si="31"/>
        <v>47044.287990964338</v>
      </c>
      <c r="H118" s="527">
        <f t="shared" si="32"/>
        <v>6935.6695540489245</v>
      </c>
      <c r="I118" s="578">
        <f t="shared" si="33"/>
        <v>6935.6695540489245</v>
      </c>
      <c r="J118" s="515">
        <f t="shared" si="20"/>
        <v>0</v>
      </c>
      <c r="K118" s="515"/>
      <c r="L118" s="526"/>
      <c r="M118" s="515">
        <f t="shared" si="21"/>
        <v>0</v>
      </c>
      <c r="N118" s="526"/>
      <c r="O118" s="515">
        <f t="shared" si="22"/>
        <v>0</v>
      </c>
      <c r="P118" s="515">
        <f t="shared" si="23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24"/>
        <v/>
      </c>
      <c r="C119" s="508">
        <f>IF(D93="","-",+C118+1)</f>
        <v>2027</v>
      </c>
      <c r="D119" s="374">
        <f>IF(F118+SUM(E$99:E118)=D$92,F118,D$92-SUM(E$99:E118))</f>
        <v>46094.276363057361</v>
      </c>
      <c r="E119" s="523">
        <f>IF(+J96&lt;F118,J96,D119)</f>
        <v>1900.0232558139535</v>
      </c>
      <c r="F119" s="524">
        <f t="shared" si="30"/>
        <v>44194.253107243407</v>
      </c>
      <c r="G119" s="524">
        <f t="shared" si="31"/>
        <v>45144.264735150384</v>
      </c>
      <c r="H119" s="527">
        <f t="shared" si="32"/>
        <v>6732.290026303971</v>
      </c>
      <c r="I119" s="578">
        <f t="shared" si="33"/>
        <v>6732.290026303971</v>
      </c>
      <c r="J119" s="515">
        <f t="shared" si="20"/>
        <v>0</v>
      </c>
      <c r="K119" s="515"/>
      <c r="L119" s="526"/>
      <c r="M119" s="515">
        <f t="shared" si="21"/>
        <v>0</v>
      </c>
      <c r="N119" s="526"/>
      <c r="O119" s="515">
        <f t="shared" si="22"/>
        <v>0</v>
      </c>
      <c r="P119" s="515">
        <f t="shared" si="23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24"/>
        <v/>
      </c>
      <c r="C120" s="508">
        <f>IF(D93="","-",+C119+1)</f>
        <v>2028</v>
      </c>
      <c r="D120" s="374">
        <f>IF(F119+SUM(E$99:E119)=D$92,F119,D$92-SUM(E$99:E119))</f>
        <v>44194.253107243407</v>
      </c>
      <c r="E120" s="523">
        <f>IF(+J96&lt;F119,J96,D120)</f>
        <v>1900.0232558139535</v>
      </c>
      <c r="F120" s="524">
        <f t="shared" si="30"/>
        <v>42294.229851429453</v>
      </c>
      <c r="G120" s="524">
        <f t="shared" si="31"/>
        <v>43244.24147933643</v>
      </c>
      <c r="H120" s="527">
        <f t="shared" si="32"/>
        <v>6528.9104985590184</v>
      </c>
      <c r="I120" s="578">
        <f t="shared" si="33"/>
        <v>6528.9104985590184</v>
      </c>
      <c r="J120" s="515">
        <f t="shared" si="20"/>
        <v>0</v>
      </c>
      <c r="K120" s="515"/>
      <c r="L120" s="526"/>
      <c r="M120" s="515">
        <f t="shared" si="21"/>
        <v>0</v>
      </c>
      <c r="N120" s="526"/>
      <c r="O120" s="515">
        <f t="shared" si="22"/>
        <v>0</v>
      </c>
      <c r="P120" s="515">
        <f t="shared" si="23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24"/>
        <v/>
      </c>
      <c r="C121" s="508">
        <f>IF(D93="","-",+C120+1)</f>
        <v>2029</v>
      </c>
      <c r="D121" s="374">
        <f>IF(F120+SUM(E$99:E120)=D$92,F120,D$92-SUM(E$99:E120))</f>
        <v>42294.229851429453</v>
      </c>
      <c r="E121" s="523">
        <f>IF(+J96&lt;F120,J96,D121)</f>
        <v>1900.0232558139535</v>
      </c>
      <c r="F121" s="524">
        <f t="shared" si="30"/>
        <v>40394.206595615498</v>
      </c>
      <c r="G121" s="524">
        <f t="shared" si="31"/>
        <v>41344.218223522475</v>
      </c>
      <c r="H121" s="527">
        <f t="shared" si="32"/>
        <v>6325.5309708140649</v>
      </c>
      <c r="I121" s="578">
        <f t="shared" si="33"/>
        <v>6325.5309708140649</v>
      </c>
      <c r="J121" s="515">
        <f t="shared" si="20"/>
        <v>0</v>
      </c>
      <c r="K121" s="515"/>
      <c r="L121" s="526"/>
      <c r="M121" s="515">
        <f t="shared" si="21"/>
        <v>0</v>
      </c>
      <c r="N121" s="526"/>
      <c r="O121" s="515">
        <f t="shared" si="22"/>
        <v>0</v>
      </c>
      <c r="P121" s="515">
        <f t="shared" si="23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24"/>
        <v/>
      </c>
      <c r="C122" s="508">
        <f>IF(D93="","-",+C121+1)</f>
        <v>2030</v>
      </c>
      <c r="D122" s="374">
        <f>IF(F121+SUM(E$99:E121)=D$92,F121,D$92-SUM(E$99:E121))</f>
        <v>40394.206595615498</v>
      </c>
      <c r="E122" s="523">
        <f>IF(+J96&lt;F121,J96,D122)</f>
        <v>1900.0232558139535</v>
      </c>
      <c r="F122" s="524">
        <f t="shared" si="30"/>
        <v>38494.183339801544</v>
      </c>
      <c r="G122" s="524">
        <f t="shared" si="31"/>
        <v>39444.194967708521</v>
      </c>
      <c r="H122" s="527">
        <f t="shared" si="32"/>
        <v>6122.1514430691122</v>
      </c>
      <c r="I122" s="578">
        <f t="shared" si="33"/>
        <v>6122.1514430691122</v>
      </c>
      <c r="J122" s="515">
        <f t="shared" si="20"/>
        <v>0</v>
      </c>
      <c r="K122" s="515"/>
      <c r="L122" s="526"/>
      <c r="M122" s="515">
        <f t="shared" si="21"/>
        <v>0</v>
      </c>
      <c r="N122" s="526"/>
      <c r="O122" s="515">
        <f t="shared" si="22"/>
        <v>0</v>
      </c>
      <c r="P122" s="515">
        <f t="shared" si="23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24"/>
        <v/>
      </c>
      <c r="C123" s="508">
        <f>IF(D93="","-",+C122+1)</f>
        <v>2031</v>
      </c>
      <c r="D123" s="374">
        <f>IF(F122+SUM(E$99:E122)=D$92,F122,D$92-SUM(E$99:E122))</f>
        <v>38494.183339801544</v>
      </c>
      <c r="E123" s="523">
        <f>IF(+J96&lt;F122,J96,D123)</f>
        <v>1900.0232558139535</v>
      </c>
      <c r="F123" s="524">
        <f t="shared" si="30"/>
        <v>36594.16008398759</v>
      </c>
      <c r="G123" s="524">
        <f t="shared" si="31"/>
        <v>37544.171711894567</v>
      </c>
      <c r="H123" s="527">
        <f t="shared" si="32"/>
        <v>5918.7719153241596</v>
      </c>
      <c r="I123" s="578">
        <f t="shared" si="33"/>
        <v>5918.7719153241596</v>
      </c>
      <c r="J123" s="515">
        <f t="shared" si="20"/>
        <v>0</v>
      </c>
      <c r="K123" s="515"/>
      <c r="L123" s="526"/>
      <c r="M123" s="515">
        <f t="shared" si="21"/>
        <v>0</v>
      </c>
      <c r="N123" s="526"/>
      <c r="O123" s="515">
        <f t="shared" si="22"/>
        <v>0</v>
      </c>
      <c r="P123" s="515">
        <f t="shared" si="23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24"/>
        <v/>
      </c>
      <c r="C124" s="508">
        <f>IF(D93="","-",+C123+1)</f>
        <v>2032</v>
      </c>
      <c r="D124" s="374">
        <f>IF(F123+SUM(E$99:E123)=D$92,F123,D$92-SUM(E$99:E123))</f>
        <v>36594.16008398759</v>
      </c>
      <c r="E124" s="523">
        <f>IF(+J96&lt;F123,J96,D124)</f>
        <v>1900.0232558139535</v>
      </c>
      <c r="F124" s="524">
        <f t="shared" si="30"/>
        <v>34694.136828173636</v>
      </c>
      <c r="G124" s="524">
        <f t="shared" si="31"/>
        <v>35644.148456080613</v>
      </c>
      <c r="H124" s="527">
        <f t="shared" si="32"/>
        <v>5715.3923875792061</v>
      </c>
      <c r="I124" s="578">
        <f t="shared" si="33"/>
        <v>5715.3923875792061</v>
      </c>
      <c r="J124" s="515">
        <f t="shared" si="20"/>
        <v>0</v>
      </c>
      <c r="K124" s="515"/>
      <c r="L124" s="526"/>
      <c r="M124" s="515">
        <f t="shared" si="21"/>
        <v>0</v>
      </c>
      <c r="N124" s="526"/>
      <c r="O124" s="515">
        <f t="shared" si="22"/>
        <v>0</v>
      </c>
      <c r="P124" s="515">
        <f t="shared" si="23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24"/>
        <v/>
      </c>
      <c r="C125" s="508">
        <f>IF(D93="","-",+C124+1)</f>
        <v>2033</v>
      </c>
      <c r="D125" s="374">
        <f>IF(F124+SUM(E$99:E124)=D$92,F124,D$92-SUM(E$99:E124))</f>
        <v>34694.136828173636</v>
      </c>
      <c r="E125" s="523">
        <f>IF(+J96&lt;F124,J96,D125)</f>
        <v>1900.0232558139535</v>
      </c>
      <c r="F125" s="524">
        <f t="shared" si="30"/>
        <v>32794.113572359682</v>
      </c>
      <c r="G125" s="524">
        <f t="shared" si="31"/>
        <v>33744.125200266659</v>
      </c>
      <c r="H125" s="527">
        <f t="shared" si="32"/>
        <v>5512.0128598342526</v>
      </c>
      <c r="I125" s="578">
        <f t="shared" si="33"/>
        <v>5512.0128598342526</v>
      </c>
      <c r="J125" s="515">
        <f t="shared" si="20"/>
        <v>0</v>
      </c>
      <c r="K125" s="515"/>
      <c r="L125" s="526"/>
      <c r="M125" s="515">
        <f t="shared" si="21"/>
        <v>0</v>
      </c>
      <c r="N125" s="526"/>
      <c r="O125" s="515">
        <f t="shared" si="22"/>
        <v>0</v>
      </c>
      <c r="P125" s="515">
        <f t="shared" si="23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24"/>
        <v/>
      </c>
      <c r="C126" s="508">
        <f>IF(D93="","-",+C125+1)</f>
        <v>2034</v>
      </c>
      <c r="D126" s="374">
        <f>IF(F125+SUM(E$99:E125)=D$92,F125,D$92-SUM(E$99:E125))</f>
        <v>32794.113572359682</v>
      </c>
      <c r="E126" s="523">
        <f>IF(+J96&lt;F125,J96,D126)</f>
        <v>1900.0232558139535</v>
      </c>
      <c r="F126" s="524">
        <f t="shared" si="30"/>
        <v>30894.090316545728</v>
      </c>
      <c r="G126" s="524">
        <f t="shared" si="31"/>
        <v>31844.101944452705</v>
      </c>
      <c r="H126" s="527">
        <f t="shared" si="32"/>
        <v>5308.6333320893</v>
      </c>
      <c r="I126" s="578">
        <f t="shared" si="33"/>
        <v>5308.6333320893</v>
      </c>
      <c r="J126" s="515">
        <f t="shared" si="20"/>
        <v>0</v>
      </c>
      <c r="K126" s="515"/>
      <c r="L126" s="526"/>
      <c r="M126" s="515">
        <f t="shared" si="21"/>
        <v>0</v>
      </c>
      <c r="N126" s="526"/>
      <c r="O126" s="515">
        <f t="shared" si="22"/>
        <v>0</v>
      </c>
      <c r="P126" s="515">
        <f t="shared" si="23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24"/>
        <v/>
      </c>
      <c r="C127" s="508">
        <f>IF(D93="","-",+C126+1)</f>
        <v>2035</v>
      </c>
      <c r="D127" s="374">
        <f>IF(F126+SUM(E$99:E126)=D$92,F126,D$92-SUM(E$99:E126))</f>
        <v>30894.090316545728</v>
      </c>
      <c r="E127" s="523">
        <f>IF(+J96&lt;F126,J96,D127)</f>
        <v>1900.0232558139535</v>
      </c>
      <c r="F127" s="524">
        <f t="shared" si="30"/>
        <v>28994.067060731773</v>
      </c>
      <c r="G127" s="524">
        <f t="shared" si="31"/>
        <v>29944.07868863875</v>
      </c>
      <c r="H127" s="527">
        <f t="shared" si="32"/>
        <v>5105.2538043443465</v>
      </c>
      <c r="I127" s="578">
        <f t="shared" si="33"/>
        <v>5105.2538043443465</v>
      </c>
      <c r="J127" s="515">
        <f t="shared" si="20"/>
        <v>0</v>
      </c>
      <c r="K127" s="515"/>
      <c r="L127" s="526"/>
      <c r="M127" s="515">
        <f t="shared" si="21"/>
        <v>0</v>
      </c>
      <c r="N127" s="526"/>
      <c r="O127" s="515">
        <f t="shared" si="22"/>
        <v>0</v>
      </c>
      <c r="P127" s="515">
        <f t="shared" si="23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24"/>
        <v/>
      </c>
      <c r="C128" s="508">
        <f>IF(D93="","-",+C127+1)</f>
        <v>2036</v>
      </c>
      <c r="D128" s="374">
        <f>IF(F127+SUM(E$99:E127)=D$92,F127,D$92-SUM(E$99:E127))</f>
        <v>28994.067060731773</v>
      </c>
      <c r="E128" s="523">
        <f>IF(+J96&lt;F127,J96,D128)</f>
        <v>1900.0232558139535</v>
      </c>
      <c r="F128" s="524">
        <f t="shared" si="30"/>
        <v>27094.043804917819</v>
      </c>
      <c r="G128" s="524">
        <f t="shared" si="31"/>
        <v>28044.055432824796</v>
      </c>
      <c r="H128" s="527">
        <f t="shared" si="32"/>
        <v>4901.8742765993939</v>
      </c>
      <c r="I128" s="578">
        <f t="shared" si="33"/>
        <v>4901.8742765993939</v>
      </c>
      <c r="J128" s="515">
        <f t="shared" si="20"/>
        <v>0</v>
      </c>
      <c r="K128" s="515"/>
      <c r="L128" s="526"/>
      <c r="M128" s="515">
        <f t="shared" si="21"/>
        <v>0</v>
      </c>
      <c r="N128" s="526"/>
      <c r="O128" s="515">
        <f t="shared" si="22"/>
        <v>0</v>
      </c>
      <c r="P128" s="515">
        <f t="shared" si="23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24"/>
        <v/>
      </c>
      <c r="C129" s="508">
        <f>IF(D93="","-",+C128+1)</f>
        <v>2037</v>
      </c>
      <c r="D129" s="374">
        <f>IF(F128+SUM(E$99:E128)=D$92,F128,D$92-SUM(E$99:E128))</f>
        <v>27094.043804917819</v>
      </c>
      <c r="E129" s="523">
        <f>IF(+J96&lt;F128,J96,D129)</f>
        <v>1900.0232558139535</v>
      </c>
      <c r="F129" s="524">
        <f t="shared" si="30"/>
        <v>25194.020549103865</v>
      </c>
      <c r="G129" s="524">
        <f t="shared" si="31"/>
        <v>26144.032177010842</v>
      </c>
      <c r="H129" s="527">
        <f t="shared" si="32"/>
        <v>4698.4947488544403</v>
      </c>
      <c r="I129" s="578">
        <f t="shared" si="33"/>
        <v>4698.4947488544403</v>
      </c>
      <c r="J129" s="515">
        <f t="shared" si="20"/>
        <v>0</v>
      </c>
      <c r="K129" s="515"/>
      <c r="L129" s="526"/>
      <c r="M129" s="515">
        <f t="shared" si="21"/>
        <v>0</v>
      </c>
      <c r="N129" s="526"/>
      <c r="O129" s="515">
        <f t="shared" si="22"/>
        <v>0</v>
      </c>
      <c r="P129" s="515">
        <f t="shared" si="23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24"/>
        <v/>
      </c>
      <c r="C130" s="508">
        <f>IF(D93="","-",+C129+1)</f>
        <v>2038</v>
      </c>
      <c r="D130" s="374">
        <f>IF(F129+SUM(E$99:E129)=D$92,F129,D$92-SUM(E$99:E129))</f>
        <v>25194.020549103865</v>
      </c>
      <c r="E130" s="523">
        <f>IF(+J96&lt;F129,J96,D130)</f>
        <v>1900.0232558139535</v>
      </c>
      <c r="F130" s="524">
        <f t="shared" si="30"/>
        <v>23293.997293289911</v>
      </c>
      <c r="G130" s="524">
        <f t="shared" si="31"/>
        <v>24244.008921196888</v>
      </c>
      <c r="H130" s="527">
        <f t="shared" si="32"/>
        <v>4495.1152211094877</v>
      </c>
      <c r="I130" s="578">
        <f t="shared" si="33"/>
        <v>4495.1152211094877</v>
      </c>
      <c r="J130" s="515">
        <f t="shared" si="20"/>
        <v>0</v>
      </c>
      <c r="K130" s="515"/>
      <c r="L130" s="526"/>
      <c r="M130" s="515">
        <f t="shared" si="21"/>
        <v>0</v>
      </c>
      <c r="N130" s="526"/>
      <c r="O130" s="515">
        <f t="shared" si="22"/>
        <v>0</v>
      </c>
      <c r="P130" s="515">
        <f t="shared" si="23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24"/>
        <v/>
      </c>
      <c r="C131" s="508">
        <f>IF(D93="","-",+C130+1)</f>
        <v>2039</v>
      </c>
      <c r="D131" s="374">
        <f>IF(F130+SUM(E$99:E130)=D$92,F130,D$92-SUM(E$99:E130))</f>
        <v>23293.997293289911</v>
      </c>
      <c r="E131" s="523">
        <f>IF(+J96&lt;F130,J96,D131)</f>
        <v>1900.0232558139535</v>
      </c>
      <c r="F131" s="524">
        <f t="shared" ref="F131:F154" si="34">+D131-E131</f>
        <v>21393.974037475957</v>
      </c>
      <c r="G131" s="524">
        <f t="shared" ref="G131:G154" si="35">+(F131+D131)/2</f>
        <v>22343.985665382934</v>
      </c>
      <c r="H131" s="527">
        <f t="shared" si="32"/>
        <v>4291.7356933645342</v>
      </c>
      <c r="I131" s="578">
        <f t="shared" si="33"/>
        <v>4291.7356933645342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24"/>
        <v/>
      </c>
      <c r="C132" s="508">
        <f>IF(D93="","-",+C131+1)</f>
        <v>2040</v>
      </c>
      <c r="D132" s="374">
        <f>IF(F131+SUM(E$99:E131)=D$92,F131,D$92-SUM(E$99:E131))</f>
        <v>21393.974037475957</v>
      </c>
      <c r="E132" s="523">
        <f>IF(+J96&lt;F131,J96,D132)</f>
        <v>1900.0232558139535</v>
      </c>
      <c r="F132" s="524">
        <f t="shared" si="34"/>
        <v>19493.950781662003</v>
      </c>
      <c r="G132" s="524">
        <f t="shared" si="35"/>
        <v>20443.96240956898</v>
      </c>
      <c r="H132" s="527">
        <f t="shared" si="32"/>
        <v>4088.3561656195816</v>
      </c>
      <c r="I132" s="578">
        <f t="shared" si="33"/>
        <v>4088.3561656195816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24"/>
        <v/>
      </c>
      <c r="C133" s="508">
        <f>IF(D93="","-",+C132+1)</f>
        <v>2041</v>
      </c>
      <c r="D133" s="374">
        <f>IF(F132+SUM(E$99:E132)=D$92,F132,D$92-SUM(E$99:E132))</f>
        <v>19493.950781662003</v>
      </c>
      <c r="E133" s="523">
        <f>IF(+J96&lt;F132,J96,D133)</f>
        <v>1900.0232558139535</v>
      </c>
      <c r="F133" s="524">
        <f t="shared" si="34"/>
        <v>17593.927525848048</v>
      </c>
      <c r="G133" s="524">
        <f t="shared" si="35"/>
        <v>18543.939153755025</v>
      </c>
      <c r="H133" s="527">
        <f t="shared" si="32"/>
        <v>3884.9766378746281</v>
      </c>
      <c r="I133" s="578">
        <f t="shared" si="33"/>
        <v>3884.9766378746281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24"/>
        <v/>
      </c>
      <c r="C134" s="508">
        <f>IF(D93="","-",+C133+1)</f>
        <v>2042</v>
      </c>
      <c r="D134" s="374">
        <f>IF(F133+SUM(E$99:E133)=D$92,F133,D$92-SUM(E$99:E133))</f>
        <v>17593.927525848048</v>
      </c>
      <c r="E134" s="523">
        <f>IF(+J96&lt;F133,J96,D134)</f>
        <v>1900.0232558139535</v>
      </c>
      <c r="F134" s="524">
        <f t="shared" si="34"/>
        <v>15693.904270034094</v>
      </c>
      <c r="G134" s="524">
        <f t="shared" si="35"/>
        <v>16643.915897941071</v>
      </c>
      <c r="H134" s="527">
        <f t="shared" si="32"/>
        <v>3681.597110129675</v>
      </c>
      <c r="I134" s="578">
        <f t="shared" si="33"/>
        <v>3681.597110129675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24"/>
        <v/>
      </c>
      <c r="C135" s="508">
        <f>IF(D93="","-",+C134+1)</f>
        <v>2043</v>
      </c>
      <c r="D135" s="374">
        <f>IF(F134+SUM(E$99:E134)=D$92,F134,D$92-SUM(E$99:E134))</f>
        <v>15693.904270034094</v>
      </c>
      <c r="E135" s="523">
        <f>IF(+J96&lt;F134,J96,D135)</f>
        <v>1900.0232558139535</v>
      </c>
      <c r="F135" s="524">
        <f t="shared" si="34"/>
        <v>13793.88101422014</v>
      </c>
      <c r="G135" s="524">
        <f t="shared" si="35"/>
        <v>14743.892642127117</v>
      </c>
      <c r="H135" s="527">
        <f t="shared" si="32"/>
        <v>3478.2175823847219</v>
      </c>
      <c r="I135" s="578">
        <f t="shared" si="33"/>
        <v>3478.2175823847219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24"/>
        <v/>
      </c>
      <c r="C136" s="508">
        <f>IF(D93="","-",+C135+1)</f>
        <v>2044</v>
      </c>
      <c r="D136" s="374">
        <f>IF(F135+SUM(E$99:E135)=D$92,F135,D$92-SUM(E$99:E135))</f>
        <v>13793.88101422014</v>
      </c>
      <c r="E136" s="523">
        <f>IF(+J96&lt;F135,J96,D136)</f>
        <v>1900.0232558139535</v>
      </c>
      <c r="F136" s="524">
        <f t="shared" si="34"/>
        <v>11893.857758406186</v>
      </c>
      <c r="G136" s="524">
        <f t="shared" si="35"/>
        <v>12843.869386313163</v>
      </c>
      <c r="H136" s="527">
        <f t="shared" si="32"/>
        <v>3274.8380546397684</v>
      </c>
      <c r="I136" s="578">
        <f t="shared" si="33"/>
        <v>3274.8380546397684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24"/>
        <v/>
      </c>
      <c r="C137" s="508">
        <f>IF(D93="","-",+C136+1)</f>
        <v>2045</v>
      </c>
      <c r="D137" s="374">
        <f>IF(F136+SUM(E$99:E136)=D$92,F136,D$92-SUM(E$99:E136))</f>
        <v>11893.857758406186</v>
      </c>
      <c r="E137" s="523">
        <f>IF(+J96&lt;F136,J96,D137)</f>
        <v>1900.0232558139535</v>
      </c>
      <c r="F137" s="524">
        <f t="shared" si="34"/>
        <v>9993.8345025922317</v>
      </c>
      <c r="G137" s="524">
        <f t="shared" si="35"/>
        <v>10943.846130499209</v>
      </c>
      <c r="H137" s="527">
        <f t="shared" si="32"/>
        <v>3071.4585268948158</v>
      </c>
      <c r="I137" s="578">
        <f t="shared" si="33"/>
        <v>3071.4585268948158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24"/>
        <v/>
      </c>
      <c r="C138" s="508">
        <f>IF(D93="","-",+C137+1)</f>
        <v>2046</v>
      </c>
      <c r="D138" s="374">
        <f>IF(F137+SUM(E$99:E137)=D$92,F137,D$92-SUM(E$99:E137))</f>
        <v>9993.8345025922317</v>
      </c>
      <c r="E138" s="523">
        <f>IF(+J96&lt;F137,J96,D138)</f>
        <v>1900.0232558139535</v>
      </c>
      <c r="F138" s="524">
        <f t="shared" si="34"/>
        <v>8093.8112467782785</v>
      </c>
      <c r="G138" s="524">
        <f t="shared" si="35"/>
        <v>9043.8228746852546</v>
      </c>
      <c r="H138" s="527">
        <f t="shared" si="32"/>
        <v>2868.0789991498623</v>
      </c>
      <c r="I138" s="578">
        <f t="shared" si="33"/>
        <v>2868.0789991498623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24"/>
        <v/>
      </c>
      <c r="C139" s="508">
        <f>IF(D93="","-",+C138+1)</f>
        <v>2047</v>
      </c>
      <c r="D139" s="374">
        <f>IF(F138+SUM(E$99:E138)=D$92,F138,D$92-SUM(E$99:E138))</f>
        <v>8093.8112467782785</v>
      </c>
      <c r="E139" s="523">
        <f>IF(+J96&lt;F138,J96,D139)</f>
        <v>1900.0232558139535</v>
      </c>
      <c r="F139" s="524">
        <f t="shared" si="34"/>
        <v>6193.7879909643252</v>
      </c>
      <c r="G139" s="524">
        <f t="shared" si="35"/>
        <v>7143.7996188713023</v>
      </c>
      <c r="H139" s="527">
        <f t="shared" si="32"/>
        <v>2664.6994714049097</v>
      </c>
      <c r="I139" s="578">
        <f t="shared" si="33"/>
        <v>2664.6994714049097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24"/>
        <v/>
      </c>
      <c r="C140" s="508">
        <f>IF(D93="","-",+C139+1)</f>
        <v>2048</v>
      </c>
      <c r="D140" s="374">
        <f>IF(F139+SUM(E$99:E139)=D$92,F139,D$92-SUM(E$99:E139))</f>
        <v>6193.7879909643252</v>
      </c>
      <c r="E140" s="523">
        <f>IF(+J96&lt;F139,J96,D140)</f>
        <v>1900.0232558139535</v>
      </c>
      <c r="F140" s="524">
        <f t="shared" si="34"/>
        <v>4293.764735150372</v>
      </c>
      <c r="G140" s="524">
        <f t="shared" si="35"/>
        <v>5243.7763630573481</v>
      </c>
      <c r="H140" s="527">
        <f t="shared" si="32"/>
        <v>2461.3199436599566</v>
      </c>
      <c r="I140" s="578">
        <f t="shared" si="33"/>
        <v>2461.3199436599566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3" t="str">
        <f t="shared" si="24"/>
        <v/>
      </c>
      <c r="C141" s="508">
        <f>IF(D93="","-",+C140+1)</f>
        <v>2049</v>
      </c>
      <c r="D141" s="374">
        <f>IF(F140+SUM(E$99:E140)=D$92,F140,D$92-SUM(E$99:E140))</f>
        <v>4293.764735150372</v>
      </c>
      <c r="E141" s="523">
        <f>IF(+J96&lt;F140,J96,D141)</f>
        <v>1900.0232558139535</v>
      </c>
      <c r="F141" s="524">
        <f t="shared" si="34"/>
        <v>2393.7414793364187</v>
      </c>
      <c r="G141" s="524">
        <f t="shared" si="35"/>
        <v>3343.7531072433953</v>
      </c>
      <c r="H141" s="527">
        <f t="shared" si="32"/>
        <v>2257.9404159150035</v>
      </c>
      <c r="I141" s="578">
        <f t="shared" si="33"/>
        <v>2257.9404159150035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24"/>
        <v/>
      </c>
      <c r="C142" s="508">
        <f>IF(D93="","-",+C141+1)</f>
        <v>2050</v>
      </c>
      <c r="D142" s="374">
        <f>IF(F141+SUM(E$99:E141)=D$92,F141,D$92-SUM(E$99:E141))</f>
        <v>2393.7414793364187</v>
      </c>
      <c r="E142" s="523">
        <f>IF(+J96&lt;F141,J96,D142)</f>
        <v>1900.0232558139535</v>
      </c>
      <c r="F142" s="524">
        <f t="shared" si="34"/>
        <v>493.71822352246522</v>
      </c>
      <c r="G142" s="524">
        <f t="shared" si="35"/>
        <v>1443.7298514294421</v>
      </c>
      <c r="H142" s="527">
        <f t="shared" si="32"/>
        <v>2054.5608881700505</v>
      </c>
      <c r="I142" s="578">
        <f t="shared" si="33"/>
        <v>2054.5608881700505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24"/>
        <v/>
      </c>
      <c r="C143" s="508">
        <f>IF(D93="","-",+C142+1)</f>
        <v>2051</v>
      </c>
      <c r="D143" s="374">
        <f>IF(F142+SUM(E$99:E142)=D$92,F142,D$92-SUM(E$99:E142))</f>
        <v>493.71822352246522</v>
      </c>
      <c r="E143" s="523">
        <f>IF(+J96&lt;F142,J96,D143)</f>
        <v>493.71822352246522</v>
      </c>
      <c r="F143" s="524">
        <f t="shared" si="34"/>
        <v>0</v>
      </c>
      <c r="G143" s="524">
        <f t="shared" si="35"/>
        <v>246.85911176123261</v>
      </c>
      <c r="H143" s="527">
        <f t="shared" si="32"/>
        <v>520.14215776427545</v>
      </c>
      <c r="I143" s="578">
        <f t="shared" si="33"/>
        <v>520.14215776427545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24"/>
        <v/>
      </c>
      <c r="C144" s="508">
        <f>IF(D93="","-",+C143+1)</f>
        <v>2052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4"/>
        <v>0</v>
      </c>
      <c r="G144" s="524">
        <f t="shared" si="35"/>
        <v>0</v>
      </c>
      <c r="H144" s="527">
        <f t="shared" si="32"/>
        <v>0</v>
      </c>
      <c r="I144" s="578">
        <f t="shared" si="33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24"/>
        <v/>
      </c>
      <c r="C145" s="508">
        <f>IF(D93="","-",+C144+1)</f>
        <v>2053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4"/>
        <v>0</v>
      </c>
      <c r="G145" s="524">
        <f t="shared" si="35"/>
        <v>0</v>
      </c>
      <c r="H145" s="527">
        <f t="shared" si="32"/>
        <v>0</v>
      </c>
      <c r="I145" s="578">
        <f t="shared" si="33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24"/>
        <v/>
      </c>
      <c r="C146" s="508">
        <f>IF(D93="","-",+C145+1)</f>
        <v>2054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4"/>
        <v>0</v>
      </c>
      <c r="G146" s="524">
        <f t="shared" si="35"/>
        <v>0</v>
      </c>
      <c r="H146" s="527">
        <f t="shared" si="32"/>
        <v>0</v>
      </c>
      <c r="I146" s="578">
        <f t="shared" si="33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24"/>
        <v/>
      </c>
      <c r="C147" s="508">
        <f>IF(D93="","-",+C146+1)</f>
        <v>2055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4"/>
        <v>0</v>
      </c>
      <c r="G147" s="524">
        <f t="shared" si="35"/>
        <v>0</v>
      </c>
      <c r="H147" s="527">
        <f t="shared" si="32"/>
        <v>0</v>
      </c>
      <c r="I147" s="578">
        <f t="shared" si="33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24"/>
        <v/>
      </c>
      <c r="C148" s="508">
        <f>IF(D93="","-",+C147+1)</f>
        <v>2056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4"/>
        <v>0</v>
      </c>
      <c r="G148" s="524">
        <f t="shared" si="35"/>
        <v>0</v>
      </c>
      <c r="H148" s="527">
        <f t="shared" si="32"/>
        <v>0</v>
      </c>
      <c r="I148" s="578">
        <f t="shared" si="33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24"/>
        <v/>
      </c>
      <c r="C149" s="508">
        <f>IF(D93="","-",+C148+1)</f>
        <v>2057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4"/>
        <v>0</v>
      </c>
      <c r="G149" s="524">
        <f t="shared" si="35"/>
        <v>0</v>
      </c>
      <c r="H149" s="527">
        <f t="shared" si="32"/>
        <v>0</v>
      </c>
      <c r="I149" s="578">
        <f t="shared" si="33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24"/>
        <v/>
      </c>
      <c r="C150" s="508">
        <f>IF(D93="","-",+C149+1)</f>
        <v>2058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4"/>
        <v>0</v>
      </c>
      <c r="G150" s="524">
        <f t="shared" si="35"/>
        <v>0</v>
      </c>
      <c r="H150" s="527">
        <f t="shared" si="32"/>
        <v>0</v>
      </c>
      <c r="I150" s="578">
        <f t="shared" si="33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24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4"/>
        <v>0</v>
      </c>
      <c r="G151" s="524">
        <f t="shared" si="35"/>
        <v>0</v>
      </c>
      <c r="H151" s="527">
        <f t="shared" si="32"/>
        <v>0</v>
      </c>
      <c r="I151" s="578">
        <f t="shared" si="33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24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4"/>
        <v>0</v>
      </c>
      <c r="G152" s="524">
        <f t="shared" si="35"/>
        <v>0</v>
      </c>
      <c r="H152" s="527">
        <f t="shared" si="32"/>
        <v>0</v>
      </c>
      <c r="I152" s="578">
        <f t="shared" si="33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24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4"/>
        <v>0</v>
      </c>
      <c r="G153" s="524">
        <f t="shared" si="35"/>
        <v>0</v>
      </c>
      <c r="H153" s="527">
        <f t="shared" si="32"/>
        <v>0</v>
      </c>
      <c r="I153" s="578">
        <f t="shared" si="33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24"/>
        <v/>
      </c>
      <c r="C154" s="528">
        <f>IF(D93="","-",+C153+1)</f>
        <v>2062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4"/>
        <v>0</v>
      </c>
      <c r="G154" s="529">
        <f t="shared" si="35"/>
        <v>0</v>
      </c>
      <c r="H154" s="531">
        <f t="shared" si="32"/>
        <v>0</v>
      </c>
      <c r="I154" s="580">
        <f t="shared" si="33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81700.999999999971</v>
      </c>
      <c r="F155" s="375"/>
      <c r="G155" s="375"/>
      <c r="H155" s="375">
        <f>SUM(H99:H154)</f>
        <v>294070.07360421383</v>
      </c>
      <c r="I155" s="375">
        <f>SUM(I99:I154)</f>
        <v>294070.07360421383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tabSelected="1" view="pageBreakPreview" topLeftCell="A4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15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34874.405853202261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34874.405853202261</v>
      </c>
      <c r="O6" s="269"/>
      <c r="P6" s="269"/>
    </row>
    <row r="7" spans="1:17" ht="13.5" thickBot="1">
      <c r="C7" s="468" t="s">
        <v>48</v>
      </c>
      <c r="D7" s="469" t="s">
        <v>244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153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372149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7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9076.8048780487807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2007</v>
      </c>
      <c r="D17" s="509">
        <v>367119</v>
      </c>
      <c r="E17" s="510">
        <v>10058</v>
      </c>
      <c r="F17" s="509">
        <v>357061</v>
      </c>
      <c r="G17" s="510">
        <v>37924</v>
      </c>
      <c r="H17" s="511">
        <v>37924</v>
      </c>
      <c r="I17" s="597">
        <f t="shared" ref="I17:I48" si="0">H17-G17</f>
        <v>0</v>
      </c>
      <c r="J17" s="512"/>
      <c r="K17" s="513">
        <v>0</v>
      </c>
      <c r="L17" s="514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2008</v>
      </c>
      <c r="D18" s="516">
        <v>357061</v>
      </c>
      <c r="E18" s="517">
        <v>10058</v>
      </c>
      <c r="F18" s="516">
        <v>347003</v>
      </c>
      <c r="G18" s="517">
        <v>63360</v>
      </c>
      <c r="H18" s="511">
        <v>63360</v>
      </c>
      <c r="I18" s="597">
        <f t="shared" si="0"/>
        <v>0</v>
      </c>
      <c r="J18" s="512"/>
      <c r="K18" s="519">
        <v>63360</v>
      </c>
      <c r="L18" s="515">
        <f t="shared" si="1"/>
        <v>0</v>
      </c>
      <c r="M18" s="519">
        <v>63360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2009</v>
      </c>
      <c r="D19" s="516">
        <v>238456</v>
      </c>
      <c r="E19" s="517">
        <v>6701</v>
      </c>
      <c r="F19" s="516">
        <v>231755</v>
      </c>
      <c r="G19" s="517">
        <v>42221</v>
      </c>
      <c r="H19" s="511">
        <v>42221</v>
      </c>
      <c r="I19" s="597">
        <f t="shared" si="0"/>
        <v>0</v>
      </c>
      <c r="J19" s="512"/>
      <c r="K19" s="519">
        <v>42221</v>
      </c>
      <c r="L19" s="520">
        <f t="shared" si="1"/>
        <v>0</v>
      </c>
      <c r="M19" s="519">
        <v>42221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8">
        <f>IF(D11="","-",+C19+1)</f>
        <v>2010</v>
      </c>
      <c r="D20" s="516">
        <v>221133</v>
      </c>
      <c r="E20" s="517">
        <v>6525</v>
      </c>
      <c r="F20" s="516">
        <v>214608</v>
      </c>
      <c r="G20" s="517">
        <v>37378.118954636928</v>
      </c>
      <c r="H20" s="511">
        <v>37378.118954636928</v>
      </c>
      <c r="I20" s="518">
        <v>0</v>
      </c>
      <c r="J20" s="512"/>
      <c r="K20" s="519">
        <f t="shared" ref="K20:K25" si="5">G20</f>
        <v>37378.118954636928</v>
      </c>
      <c r="L20" s="520">
        <f t="shared" si="1"/>
        <v>0</v>
      </c>
      <c r="M20" s="519">
        <f t="shared" ref="M20:M25" si="6">H20</f>
        <v>37378.118954636928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>IU</v>
      </c>
      <c r="C21" s="508">
        <f>IF(D12="","-",+C20+1)</f>
        <v>2011</v>
      </c>
      <c r="D21" s="516">
        <v>338807</v>
      </c>
      <c r="E21" s="517">
        <v>9076.8048780487807</v>
      </c>
      <c r="F21" s="516">
        <v>329730.19512195123</v>
      </c>
      <c r="G21" s="517">
        <v>60578.084314414227</v>
      </c>
      <c r="H21" s="511">
        <v>60578.084314414227</v>
      </c>
      <c r="I21" s="518">
        <v>0</v>
      </c>
      <c r="J21" s="512"/>
      <c r="K21" s="519">
        <f t="shared" si="5"/>
        <v>60578.084314414227</v>
      </c>
      <c r="L21" s="520">
        <f t="shared" si="1"/>
        <v>0</v>
      </c>
      <c r="M21" s="519">
        <f t="shared" si="6"/>
        <v>60578.084314414227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2012</v>
      </c>
      <c r="D22" s="516">
        <v>329730.19512195123</v>
      </c>
      <c r="E22" s="521">
        <v>8860.6904761904771</v>
      </c>
      <c r="F22" s="516">
        <v>320869.50464576075</v>
      </c>
      <c r="G22" s="517">
        <v>56580.448150459459</v>
      </c>
      <c r="H22" s="511">
        <v>56580.448150459459</v>
      </c>
      <c r="I22" s="518">
        <v>0</v>
      </c>
      <c r="J22" s="512"/>
      <c r="K22" s="519">
        <f t="shared" si="5"/>
        <v>56580.448150459459</v>
      </c>
      <c r="L22" s="520">
        <f t="shared" si="1"/>
        <v>0</v>
      </c>
      <c r="M22" s="519">
        <f t="shared" si="6"/>
        <v>56580.448150459459</v>
      </c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2013</v>
      </c>
      <c r="D23" s="609">
        <v>320869.50464576075</v>
      </c>
      <c r="E23" s="610">
        <v>8860.6904761904771</v>
      </c>
      <c r="F23" s="609">
        <v>312008.81416957028</v>
      </c>
      <c r="G23" s="610">
        <v>52537.893953719817</v>
      </c>
      <c r="H23" s="611">
        <v>52537.893953719817</v>
      </c>
      <c r="I23" s="597">
        <v>0</v>
      </c>
      <c r="J23" s="512"/>
      <c r="K23" s="519">
        <f t="shared" si="5"/>
        <v>52537.893953719817</v>
      </c>
      <c r="L23" s="520">
        <f t="shared" ref="L23:L28" si="7">IF(K23&lt;&gt;0,+G23-K23,0)</f>
        <v>0</v>
      </c>
      <c r="M23" s="519">
        <f t="shared" si="6"/>
        <v>52537.893953719817</v>
      </c>
      <c r="N23" s="515">
        <f t="shared" ref="N23:N28" si="8">IF(M23&lt;&gt;0,+H23-M23,0)</f>
        <v>0</v>
      </c>
      <c r="O23" s="515">
        <f t="shared" ref="O23:O28" si="9">+N23-L23</f>
        <v>0</v>
      </c>
      <c r="P23" s="272"/>
    </row>
    <row r="24" spans="2:16" ht="12.5">
      <c r="B24" s="195" t="str">
        <f t="shared" si="4"/>
        <v/>
      </c>
      <c r="C24" s="508">
        <f>IF(D11="","-",+C23+1)</f>
        <v>2014</v>
      </c>
      <c r="D24" s="609">
        <v>312008.81416957028</v>
      </c>
      <c r="E24" s="610">
        <v>8860.6904761904771</v>
      </c>
      <c r="F24" s="609">
        <v>303148.12369337981</v>
      </c>
      <c r="G24" s="610">
        <v>49758.557918696577</v>
      </c>
      <c r="H24" s="611">
        <v>49758.557918696577</v>
      </c>
      <c r="I24" s="597">
        <v>0</v>
      </c>
      <c r="J24" s="512"/>
      <c r="K24" s="519">
        <f t="shared" si="5"/>
        <v>49758.557918696577</v>
      </c>
      <c r="L24" s="520">
        <f t="shared" si="7"/>
        <v>0</v>
      </c>
      <c r="M24" s="519">
        <f t="shared" si="6"/>
        <v>49758.557918696577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4"/>
        <v/>
      </c>
      <c r="C25" s="508">
        <f>IF(D11="","-",+C24+1)</f>
        <v>2015</v>
      </c>
      <c r="D25" s="609">
        <v>303148.12369337981</v>
      </c>
      <c r="E25" s="610">
        <v>8860.6904761904771</v>
      </c>
      <c r="F25" s="609">
        <v>294287.43321718933</v>
      </c>
      <c r="G25" s="610">
        <v>47619.758297536755</v>
      </c>
      <c r="H25" s="611">
        <v>47619.758297536755</v>
      </c>
      <c r="I25" s="512">
        <v>0</v>
      </c>
      <c r="J25" s="512"/>
      <c r="K25" s="519">
        <f t="shared" si="5"/>
        <v>47619.758297536755</v>
      </c>
      <c r="L25" s="520">
        <f t="shared" si="7"/>
        <v>0</v>
      </c>
      <c r="M25" s="519">
        <f t="shared" si="6"/>
        <v>47619.758297536755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4"/>
        <v/>
      </c>
      <c r="C26" s="508">
        <f>IF(D11="","-",+C25+1)</f>
        <v>2016</v>
      </c>
      <c r="D26" s="609">
        <v>294287.43321718933</v>
      </c>
      <c r="E26" s="610">
        <v>8860.6904761904771</v>
      </c>
      <c r="F26" s="609">
        <v>285426.74274099886</v>
      </c>
      <c r="G26" s="610">
        <v>45988.994041670856</v>
      </c>
      <c r="H26" s="611">
        <v>45988.994041670856</v>
      </c>
      <c r="I26" s="512">
        <f t="shared" si="0"/>
        <v>0</v>
      </c>
      <c r="J26" s="512"/>
      <c r="K26" s="519">
        <f>G26</f>
        <v>45988.994041670856</v>
      </c>
      <c r="L26" s="520">
        <f t="shared" si="7"/>
        <v>0</v>
      </c>
      <c r="M26" s="519">
        <f>H26</f>
        <v>45988.994041670856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4"/>
        <v/>
      </c>
      <c r="C27" s="508">
        <f>IF(D11="","-",+C26+1)</f>
        <v>2017</v>
      </c>
      <c r="D27" s="609">
        <v>285426.74274099886</v>
      </c>
      <c r="E27" s="610">
        <v>8654.6279069767443</v>
      </c>
      <c r="F27" s="609">
        <v>276772.11483402213</v>
      </c>
      <c r="G27" s="610">
        <v>43480.748337588419</v>
      </c>
      <c r="H27" s="611">
        <v>43480.748337588419</v>
      </c>
      <c r="I27" s="512">
        <f t="shared" si="0"/>
        <v>0</v>
      </c>
      <c r="J27" s="512"/>
      <c r="K27" s="519">
        <f>G27</f>
        <v>43480.748337588419</v>
      </c>
      <c r="L27" s="520">
        <f t="shared" si="7"/>
        <v>0</v>
      </c>
      <c r="M27" s="519">
        <f>H27</f>
        <v>43480.748337588419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4"/>
        <v/>
      </c>
      <c r="C28" s="508">
        <f>IF(D11="","-",+C27+1)</f>
        <v>2018</v>
      </c>
      <c r="D28" s="609">
        <v>276772.11483402213</v>
      </c>
      <c r="E28" s="610">
        <v>9076.8048780487807</v>
      </c>
      <c r="F28" s="609">
        <v>267695.30995597335</v>
      </c>
      <c r="G28" s="610">
        <v>39535.458735261971</v>
      </c>
      <c r="H28" s="611">
        <v>39535.458735261971</v>
      </c>
      <c r="I28" s="512">
        <f t="shared" si="0"/>
        <v>0</v>
      </c>
      <c r="J28" s="512"/>
      <c r="K28" s="519">
        <f>G28</f>
        <v>39535.458735261971</v>
      </c>
      <c r="L28" s="520">
        <f t="shared" si="7"/>
        <v>0</v>
      </c>
      <c r="M28" s="519">
        <f>H28</f>
        <v>39535.458735261971</v>
      </c>
      <c r="N28" s="515">
        <f t="shared" si="8"/>
        <v>0</v>
      </c>
      <c r="O28" s="515">
        <f t="shared" si="9"/>
        <v>0</v>
      </c>
      <c r="P28" s="272"/>
    </row>
    <row r="29" spans="2:16" ht="12.5">
      <c r="B29" s="195" t="str">
        <f t="shared" si="4"/>
        <v/>
      </c>
      <c r="C29" s="508">
        <f>IF(D11="","-",+C28+1)</f>
        <v>2019</v>
      </c>
      <c r="D29" s="609">
        <v>267695.30995597335</v>
      </c>
      <c r="E29" s="610">
        <v>8654.6279069767443</v>
      </c>
      <c r="F29" s="609">
        <v>259040.68204899662</v>
      </c>
      <c r="G29" s="610">
        <v>34874.405853202261</v>
      </c>
      <c r="H29" s="611">
        <v>34874.405853202261</v>
      </c>
      <c r="I29" s="512">
        <f t="shared" si="0"/>
        <v>0</v>
      </c>
      <c r="J29" s="512"/>
      <c r="K29" s="519">
        <f>G29</f>
        <v>34874.405853202261</v>
      </c>
      <c r="L29" s="520">
        <f t="shared" ref="L29" si="10">IF(K29&lt;&gt;0,+G29-K29,0)</f>
        <v>0</v>
      </c>
      <c r="M29" s="519">
        <f>H29</f>
        <v>34874.405853202261</v>
      </c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2020</v>
      </c>
      <c r="D30" s="524">
        <f>IF(F29+SUM(E$17:E29)=D$10,F29,D$10-SUM(E$17:E29))</f>
        <v>259040.68204899662</v>
      </c>
      <c r="E30" s="523">
        <f>IF(+I14&lt;F29,I14,D30)</f>
        <v>9076.8048780487807</v>
      </c>
      <c r="F30" s="524">
        <f t="shared" ref="F30:F48" si="11">+D30-E30</f>
        <v>249963.87717094785</v>
      </c>
      <c r="G30" s="525">
        <f t="shared" ref="G30:G72" si="12">+I$12*((D30+F30)/2)+E30</f>
        <v>41422.542780266122</v>
      </c>
      <c r="H30" s="492">
        <f t="shared" ref="H30:H72" si="13">+I$13*((D30+F30)/2)+E30</f>
        <v>41422.542780266122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2021</v>
      </c>
      <c r="D31" s="524">
        <f>IF(F30+SUM(E$17:E30)=D$10,F30,D$10-SUM(E$17:E30))</f>
        <v>249963.87717094785</v>
      </c>
      <c r="E31" s="523">
        <f>IF(+I14&lt;F30,I14,D31)</f>
        <v>9076.8048780487807</v>
      </c>
      <c r="F31" s="524">
        <f t="shared" si="11"/>
        <v>240887.07229289907</v>
      </c>
      <c r="G31" s="525">
        <f t="shared" si="12"/>
        <v>40268.934443142884</v>
      </c>
      <c r="H31" s="492">
        <f t="shared" si="13"/>
        <v>40268.934443142884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2022</v>
      </c>
      <c r="D32" s="524">
        <f>IF(F31+SUM(E$17:E31)=D$10,F31,D$10-SUM(E$17:E31))</f>
        <v>240887.07229289907</v>
      </c>
      <c r="E32" s="523">
        <f>IF(+I14&lt;F31,I14,D32)</f>
        <v>9076.8048780487807</v>
      </c>
      <c r="F32" s="524">
        <f t="shared" si="11"/>
        <v>231810.2674148503</v>
      </c>
      <c r="G32" s="525">
        <f t="shared" si="12"/>
        <v>39115.326106019646</v>
      </c>
      <c r="H32" s="492">
        <f t="shared" si="13"/>
        <v>39115.326106019646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2023</v>
      </c>
      <c r="D33" s="524">
        <f>IF(F32+SUM(E$17:E32)=D$10,F32,D$10-SUM(E$17:E32))</f>
        <v>231810.2674148503</v>
      </c>
      <c r="E33" s="523">
        <f>IF(+I14&lt;F32,I14,D33)</f>
        <v>9076.8048780487807</v>
      </c>
      <c r="F33" s="524">
        <f t="shared" si="11"/>
        <v>222733.46253680153</v>
      </c>
      <c r="G33" s="525">
        <f t="shared" si="12"/>
        <v>37961.717768896408</v>
      </c>
      <c r="H33" s="492">
        <f t="shared" si="13"/>
        <v>37961.717768896408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2024</v>
      </c>
      <c r="D34" s="524">
        <f>IF(F33+SUM(E$17:E33)=D$10,F33,D$10-SUM(E$17:E33))</f>
        <v>222733.46253680153</v>
      </c>
      <c r="E34" s="523">
        <f>IF(+I14&lt;F33,I14,D34)</f>
        <v>9076.8048780487807</v>
      </c>
      <c r="F34" s="524">
        <f t="shared" si="11"/>
        <v>213656.65765875275</v>
      </c>
      <c r="G34" s="525">
        <f t="shared" si="12"/>
        <v>36808.109431773169</v>
      </c>
      <c r="H34" s="492">
        <f t="shared" si="13"/>
        <v>36808.109431773169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2025</v>
      </c>
      <c r="D35" s="524">
        <f>IF(F34+SUM(E$17:E34)=D$10,F34,D$10-SUM(E$17:E34))</f>
        <v>213656.65765875275</v>
      </c>
      <c r="E35" s="523">
        <f>IF(+I14&lt;F34,I14,D35)</f>
        <v>9076.8048780487807</v>
      </c>
      <c r="F35" s="524">
        <f t="shared" si="11"/>
        <v>204579.85278070398</v>
      </c>
      <c r="G35" s="525">
        <f t="shared" si="12"/>
        <v>35654.501094649931</v>
      </c>
      <c r="H35" s="492">
        <f t="shared" si="13"/>
        <v>35654.501094649931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2026</v>
      </c>
      <c r="D36" s="524">
        <f>IF(F35+SUM(E$17:E35)=D$10,F35,D$10-SUM(E$17:E35))</f>
        <v>204579.85278070398</v>
      </c>
      <c r="E36" s="523">
        <f>IF(+I14&lt;F35,I14,D36)</f>
        <v>9076.8048780487807</v>
      </c>
      <c r="F36" s="524">
        <f t="shared" si="11"/>
        <v>195503.04790265521</v>
      </c>
      <c r="G36" s="525">
        <f t="shared" si="12"/>
        <v>34500.892757526693</v>
      </c>
      <c r="H36" s="492">
        <f t="shared" si="13"/>
        <v>34500.892757526693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2027</v>
      </c>
      <c r="D37" s="524">
        <f>IF(F36+SUM(E$17:E36)=D$10,F36,D$10-SUM(E$17:E36))</f>
        <v>195503.04790265521</v>
      </c>
      <c r="E37" s="523">
        <f>IF(+I14&lt;F36,I14,D37)</f>
        <v>9076.8048780487807</v>
      </c>
      <c r="F37" s="524">
        <f t="shared" si="11"/>
        <v>186426.24302460643</v>
      </c>
      <c r="G37" s="525">
        <f t="shared" si="12"/>
        <v>33347.284420403455</v>
      </c>
      <c r="H37" s="492">
        <f t="shared" si="13"/>
        <v>33347.284420403455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2028</v>
      </c>
      <c r="D38" s="524">
        <f>IF(F37+SUM(E$17:E37)=D$10,F37,D$10-SUM(E$17:E37))</f>
        <v>186426.24302460643</v>
      </c>
      <c r="E38" s="523">
        <f>IF(+I14&lt;F37,I14,D38)</f>
        <v>9076.8048780487807</v>
      </c>
      <c r="F38" s="524">
        <f t="shared" si="11"/>
        <v>177349.43814655766</v>
      </c>
      <c r="G38" s="525">
        <f t="shared" si="12"/>
        <v>32193.676083280217</v>
      </c>
      <c r="H38" s="492">
        <f t="shared" si="13"/>
        <v>32193.676083280217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2029</v>
      </c>
      <c r="D39" s="524">
        <f>IF(F38+SUM(E$17:E38)=D$10,F38,D$10-SUM(E$17:E38))</f>
        <v>177349.43814655766</v>
      </c>
      <c r="E39" s="523">
        <f>IF(+I14&lt;F38,I14,D39)</f>
        <v>9076.8048780487807</v>
      </c>
      <c r="F39" s="524">
        <f t="shared" si="11"/>
        <v>168272.63326850889</v>
      </c>
      <c r="G39" s="525">
        <f t="shared" si="12"/>
        <v>31040.067746156979</v>
      </c>
      <c r="H39" s="492">
        <f t="shared" si="13"/>
        <v>31040.067746156979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2030</v>
      </c>
      <c r="D40" s="524">
        <f>IF(F39+SUM(E$17:E39)=D$10,F39,D$10-SUM(E$17:E39))</f>
        <v>168272.63326850889</v>
      </c>
      <c r="E40" s="523">
        <f>IF(+I14&lt;F39,I14,D40)</f>
        <v>9076.8048780487807</v>
      </c>
      <c r="F40" s="524">
        <f t="shared" si="11"/>
        <v>159195.82839046011</v>
      </c>
      <c r="G40" s="525">
        <f t="shared" si="12"/>
        <v>29886.459409033741</v>
      </c>
      <c r="H40" s="492">
        <f t="shared" si="13"/>
        <v>29886.459409033741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2031</v>
      </c>
      <c r="D41" s="524">
        <f>IF(F40+SUM(E$17:E40)=D$10,F40,D$10-SUM(E$17:E40))</f>
        <v>159195.82839046011</v>
      </c>
      <c r="E41" s="523">
        <f>IF(+I14&lt;F40,I14,D41)</f>
        <v>9076.8048780487807</v>
      </c>
      <c r="F41" s="524">
        <f t="shared" si="11"/>
        <v>150119.02351241134</v>
      </c>
      <c r="G41" s="525">
        <f t="shared" si="12"/>
        <v>28732.8510719105</v>
      </c>
      <c r="H41" s="492">
        <f t="shared" si="13"/>
        <v>28732.8510719105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2032</v>
      </c>
      <c r="D42" s="524">
        <f>IF(F41+SUM(E$17:E41)=D$10,F41,D$10-SUM(E$17:E41))</f>
        <v>150119.02351241134</v>
      </c>
      <c r="E42" s="523">
        <f>IF(+I14&lt;F41,I14,D42)</f>
        <v>9076.8048780487807</v>
      </c>
      <c r="F42" s="524">
        <f t="shared" si="11"/>
        <v>141042.21863436257</v>
      </c>
      <c r="G42" s="525">
        <f t="shared" si="12"/>
        <v>27579.242734787262</v>
      </c>
      <c r="H42" s="492">
        <f t="shared" si="13"/>
        <v>27579.242734787262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2033</v>
      </c>
      <c r="D43" s="524">
        <f>IF(F42+SUM(E$17:E42)=D$10,F42,D$10-SUM(E$17:E42))</f>
        <v>141042.21863436257</v>
      </c>
      <c r="E43" s="523">
        <f>IF(+I14&lt;F42,I14,D43)</f>
        <v>9076.8048780487807</v>
      </c>
      <c r="F43" s="524">
        <f t="shared" si="11"/>
        <v>131965.41375631379</v>
      </c>
      <c r="G43" s="525">
        <f t="shared" si="12"/>
        <v>26425.634397664024</v>
      </c>
      <c r="H43" s="492">
        <f t="shared" si="13"/>
        <v>26425.634397664024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2034</v>
      </c>
      <c r="D44" s="524">
        <f>IF(F43+SUM(E$17:E43)=D$10,F43,D$10-SUM(E$17:E43))</f>
        <v>131965.41375631379</v>
      </c>
      <c r="E44" s="523">
        <f>IF(+I14&lt;F43,I14,D44)</f>
        <v>9076.8048780487807</v>
      </c>
      <c r="F44" s="524">
        <f t="shared" si="11"/>
        <v>122888.60887826502</v>
      </c>
      <c r="G44" s="525">
        <f t="shared" si="12"/>
        <v>25272.026060540789</v>
      </c>
      <c r="H44" s="492">
        <f t="shared" si="13"/>
        <v>25272.026060540789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2035</v>
      </c>
      <c r="D45" s="524">
        <f>IF(F44+SUM(E$17:E44)=D$10,F44,D$10-SUM(E$17:E44))</f>
        <v>122888.60887826502</v>
      </c>
      <c r="E45" s="523">
        <f>IF(+I14&lt;F44,I14,D45)</f>
        <v>9076.8048780487807</v>
      </c>
      <c r="F45" s="524">
        <f t="shared" si="11"/>
        <v>113811.80400021625</v>
      </c>
      <c r="G45" s="525">
        <f t="shared" si="12"/>
        <v>24118.417723417551</v>
      </c>
      <c r="H45" s="492">
        <f t="shared" si="13"/>
        <v>24118.417723417551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2036</v>
      </c>
      <c r="D46" s="524">
        <f>IF(F45+SUM(E$17:E45)=D$10,F45,D$10-SUM(E$17:E45))</f>
        <v>113811.80400021625</v>
      </c>
      <c r="E46" s="523">
        <f>IF(+I14&lt;F45,I14,D46)</f>
        <v>9076.8048780487807</v>
      </c>
      <c r="F46" s="524">
        <f t="shared" si="11"/>
        <v>104734.99912216747</v>
      </c>
      <c r="G46" s="525">
        <f t="shared" si="12"/>
        <v>22964.809386294313</v>
      </c>
      <c r="H46" s="492">
        <f t="shared" si="13"/>
        <v>22964.809386294313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2037</v>
      </c>
      <c r="D47" s="524">
        <f>IF(F46+SUM(E$17:E46)=D$10,F46,D$10-SUM(E$17:E46))</f>
        <v>104734.99912216747</v>
      </c>
      <c r="E47" s="523">
        <f>IF(+I14&lt;F46,I14,D47)</f>
        <v>9076.8048780487807</v>
      </c>
      <c r="F47" s="524">
        <f t="shared" si="11"/>
        <v>95658.194244118698</v>
      </c>
      <c r="G47" s="525">
        <f t="shared" si="12"/>
        <v>21811.201049171075</v>
      </c>
      <c r="H47" s="492">
        <f t="shared" si="13"/>
        <v>21811.201049171075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2038</v>
      </c>
      <c r="D48" s="524">
        <f>IF(F47+SUM(E$17:E47)=D$10,F47,D$10-SUM(E$17:E47))</f>
        <v>95658.194244118698</v>
      </c>
      <c r="E48" s="523">
        <f>IF(+I14&lt;F47,I14,D48)</f>
        <v>9076.8048780487807</v>
      </c>
      <c r="F48" s="524">
        <f t="shared" si="11"/>
        <v>86581.389366069925</v>
      </c>
      <c r="G48" s="525">
        <f t="shared" si="12"/>
        <v>20657.592712047837</v>
      </c>
      <c r="H48" s="492">
        <f t="shared" si="13"/>
        <v>20657.592712047837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4"/>
        <v/>
      </c>
      <c r="C49" s="508">
        <f>IF(D11="","-",+C48+1)</f>
        <v>2039</v>
      </c>
      <c r="D49" s="524">
        <f>IF(F48+SUM(E$17:E48)=D$10,F48,D$10-SUM(E$17:E48))</f>
        <v>86581.389366069925</v>
      </c>
      <c r="E49" s="523">
        <f>IF(+I14&lt;F48,I14,D49)</f>
        <v>9076.8048780487807</v>
      </c>
      <c r="F49" s="524">
        <f t="shared" ref="F49:F72" si="14">+D49-E49</f>
        <v>77504.584488021152</v>
      </c>
      <c r="G49" s="525">
        <f t="shared" si="12"/>
        <v>19503.984374924599</v>
      </c>
      <c r="H49" s="492">
        <f t="shared" si="13"/>
        <v>19503.984374924599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4"/>
        <v/>
      </c>
      <c r="C50" s="508">
        <f>IF(D11="","-",+C49+1)</f>
        <v>2040</v>
      </c>
      <c r="D50" s="524">
        <f>IF(F49+SUM(E$17:E49)=D$10,F49,D$10-SUM(E$17:E49))</f>
        <v>77504.584488021152</v>
      </c>
      <c r="E50" s="523">
        <f>IF(+I14&lt;F49,I14,D50)</f>
        <v>9076.8048780487807</v>
      </c>
      <c r="F50" s="524">
        <f t="shared" si="14"/>
        <v>68427.779609972378</v>
      </c>
      <c r="G50" s="525">
        <f t="shared" si="12"/>
        <v>18350.376037801361</v>
      </c>
      <c r="H50" s="492">
        <f t="shared" si="13"/>
        <v>18350.376037801361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4"/>
        <v/>
      </c>
      <c r="C51" s="508">
        <f>IF(D11="","-",+C50+1)</f>
        <v>2041</v>
      </c>
      <c r="D51" s="524">
        <f>IF(F50+SUM(E$17:E50)=D$10,F50,D$10-SUM(E$17:E50))</f>
        <v>68427.779609972378</v>
      </c>
      <c r="E51" s="523">
        <f>IF(+I14&lt;F50,I14,D51)</f>
        <v>9076.8048780487807</v>
      </c>
      <c r="F51" s="524">
        <f t="shared" si="14"/>
        <v>59350.974731923598</v>
      </c>
      <c r="G51" s="525">
        <f t="shared" si="12"/>
        <v>17196.76770067812</v>
      </c>
      <c r="H51" s="492">
        <f t="shared" si="13"/>
        <v>17196.76770067812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4"/>
        <v/>
      </c>
      <c r="C52" s="508">
        <f>IF(D11="","-",+C51+1)</f>
        <v>2042</v>
      </c>
      <c r="D52" s="524">
        <f>IF(F51+SUM(E$17:E51)=D$10,F51,D$10-SUM(E$17:E51))</f>
        <v>59350.974731923598</v>
      </c>
      <c r="E52" s="523">
        <f>IF(+I14&lt;F51,I14,D52)</f>
        <v>9076.8048780487807</v>
      </c>
      <c r="F52" s="524">
        <f t="shared" si="14"/>
        <v>50274.169853874817</v>
      </c>
      <c r="G52" s="525">
        <f t="shared" si="12"/>
        <v>16043.159363554882</v>
      </c>
      <c r="H52" s="492">
        <f t="shared" si="13"/>
        <v>16043.159363554882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4"/>
        <v/>
      </c>
      <c r="C53" s="508">
        <f>IF(D11="","-",+C52+1)</f>
        <v>2043</v>
      </c>
      <c r="D53" s="524">
        <f>IF(F52+SUM(E$17:E52)=D$10,F52,D$10-SUM(E$17:E52))</f>
        <v>50274.169853874817</v>
      </c>
      <c r="E53" s="523">
        <f>IF(+I14&lt;F52,I14,D53)</f>
        <v>9076.8048780487807</v>
      </c>
      <c r="F53" s="524">
        <f t="shared" si="14"/>
        <v>41197.364975826036</v>
      </c>
      <c r="G53" s="525">
        <f t="shared" si="12"/>
        <v>14889.551026431644</v>
      </c>
      <c r="H53" s="492">
        <f t="shared" si="13"/>
        <v>14889.551026431644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4"/>
        <v/>
      </c>
      <c r="C54" s="508">
        <f>IF(D11="","-",+C53+1)</f>
        <v>2044</v>
      </c>
      <c r="D54" s="524">
        <f>IF(F53+SUM(E$17:E53)=D$10,F53,D$10-SUM(E$17:E53))</f>
        <v>41197.364975826036</v>
      </c>
      <c r="E54" s="523">
        <f>IF(+I14&lt;F53,I14,D54)</f>
        <v>9076.8048780487807</v>
      </c>
      <c r="F54" s="524">
        <f t="shared" si="14"/>
        <v>32120.560097777256</v>
      </c>
      <c r="G54" s="525">
        <f t="shared" si="12"/>
        <v>13735.942689308402</v>
      </c>
      <c r="H54" s="492">
        <f t="shared" si="13"/>
        <v>13735.942689308402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4"/>
        <v/>
      </c>
      <c r="C55" s="508">
        <f>IF(D11="","-",+C54+1)</f>
        <v>2045</v>
      </c>
      <c r="D55" s="524">
        <f>IF(F54+SUM(E$17:E54)=D$10,F54,D$10-SUM(E$17:E54))</f>
        <v>32120.560097777256</v>
      </c>
      <c r="E55" s="523">
        <f>IF(+I14&lt;F54,I14,D55)</f>
        <v>9076.8048780487807</v>
      </c>
      <c r="F55" s="524">
        <f t="shared" si="14"/>
        <v>23043.755219728475</v>
      </c>
      <c r="G55" s="525">
        <f t="shared" si="12"/>
        <v>12582.334352185164</v>
      </c>
      <c r="H55" s="492">
        <f t="shared" si="13"/>
        <v>12582.334352185164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4"/>
        <v/>
      </c>
      <c r="C56" s="508">
        <f>IF(D11="","-",+C55+1)</f>
        <v>2046</v>
      </c>
      <c r="D56" s="524">
        <f>IF(F55+SUM(E$17:E55)=D$10,F55,D$10-SUM(E$17:E55))</f>
        <v>23043.755219728475</v>
      </c>
      <c r="E56" s="523">
        <f>IF(+I14&lt;F55,I14,D56)</f>
        <v>9076.8048780487807</v>
      </c>
      <c r="F56" s="524">
        <f t="shared" si="14"/>
        <v>13966.950341679694</v>
      </c>
      <c r="G56" s="525">
        <f t="shared" si="12"/>
        <v>11428.726015061926</v>
      </c>
      <c r="H56" s="492">
        <f t="shared" si="13"/>
        <v>11428.726015061926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4"/>
        <v/>
      </c>
      <c r="C57" s="508">
        <f>IF(D11="","-",+C56+1)</f>
        <v>2047</v>
      </c>
      <c r="D57" s="524">
        <f>IF(F56+SUM(E$17:E56)=D$10,F56,D$10-SUM(E$17:E56))</f>
        <v>13966.950341679694</v>
      </c>
      <c r="E57" s="523">
        <f>IF(+I14&lt;F56,I14,D57)</f>
        <v>9076.8048780487807</v>
      </c>
      <c r="F57" s="524">
        <f t="shared" si="14"/>
        <v>4890.1454636309136</v>
      </c>
      <c r="G57" s="525">
        <f t="shared" si="12"/>
        <v>10275.117677938686</v>
      </c>
      <c r="H57" s="492">
        <f t="shared" si="13"/>
        <v>10275.117677938686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4"/>
        <v/>
      </c>
      <c r="C58" s="508">
        <f>IF(D11="","-",+C57+1)</f>
        <v>2048</v>
      </c>
      <c r="D58" s="524">
        <f>IF(F57+SUM(E$17:E57)=D$10,F57,D$10-SUM(E$17:E57))</f>
        <v>4890.1454636309136</v>
      </c>
      <c r="E58" s="523">
        <f>IF(+I14&lt;F57,I14,D58)</f>
        <v>4890.1454636309136</v>
      </c>
      <c r="F58" s="524">
        <f t="shared" si="14"/>
        <v>0</v>
      </c>
      <c r="G58" s="525">
        <f t="shared" si="12"/>
        <v>5200.8997792950568</v>
      </c>
      <c r="H58" s="492">
        <f t="shared" si="13"/>
        <v>5200.8997792950568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8">
        <f>IF(D11="","-",+C58+1)</f>
        <v>2049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2"/>
        <v>0</v>
      </c>
      <c r="H59" s="492">
        <f t="shared" si="13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4"/>
        <v/>
      </c>
      <c r="C60" s="508">
        <f>IF(D11="","-",+C59+1)</f>
        <v>2050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4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4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4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4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4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4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4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4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4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4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4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4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372149</v>
      </c>
      <c r="F73" s="375"/>
      <c r="G73" s="375">
        <f>SUM(G17:G72)</f>
        <v>1340805.6147513494</v>
      </c>
      <c r="H73" s="375">
        <f>SUM(H17:H72)</f>
        <v>1340805.6147513494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34874.405853202261</v>
      </c>
      <c r="N87" s="547">
        <f>IF(J92&lt;D11,0,VLOOKUP(J92,C17:O72,11))</f>
        <v>34874.405853202261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36647.12505132259</v>
      </c>
      <c r="N88" s="551">
        <f>IF(J92&lt;D11,0,VLOOKUP(J92,C99:P154,7))</f>
        <v>36647.12505132259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Arsenal Hill 138kV Device (Cap. Bank)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1772.7191981203287</v>
      </c>
      <c r="N89" s="556">
        <f>+N88-N87</f>
        <v>1772.7191981203287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TP2004148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372149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7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8654.6279069767443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2007</v>
      </c>
      <c r="D99" s="509">
        <v>367119</v>
      </c>
      <c r="E99" s="517">
        <v>10058</v>
      </c>
      <c r="F99" s="516">
        <v>357061</v>
      </c>
      <c r="G99" s="575">
        <v>362090</v>
      </c>
      <c r="H99" s="576">
        <v>69474</v>
      </c>
      <c r="I99" s="577">
        <v>69474</v>
      </c>
      <c r="J99" s="614">
        <f t="shared" ref="J99:J130" si="19">+I99-H99</f>
        <v>0</v>
      </c>
      <c r="K99" s="515"/>
      <c r="L99" s="513">
        <v>0</v>
      </c>
      <c r="M99" s="598">
        <f t="shared" ref="M99:M130" si="20">IF(L99&lt;&gt;0,+H99-L99,0)</f>
        <v>0</v>
      </c>
      <c r="N99" s="513">
        <v>0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2008</v>
      </c>
      <c r="D100" s="509">
        <v>245158</v>
      </c>
      <c r="E100" s="517">
        <v>6701</v>
      </c>
      <c r="F100" s="516">
        <v>238456</v>
      </c>
      <c r="G100" s="516">
        <v>241807</v>
      </c>
      <c r="H100" s="517">
        <v>45246</v>
      </c>
      <c r="I100" s="511">
        <v>45246</v>
      </c>
      <c r="J100" s="614">
        <f t="shared" si="19"/>
        <v>0</v>
      </c>
      <c r="K100" s="515"/>
      <c r="L100" s="519">
        <v>45246</v>
      </c>
      <c r="M100" s="515">
        <f t="shared" si="20"/>
        <v>0</v>
      </c>
      <c r="N100" s="519">
        <v>45246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3">IF(D101=F100,"","IU")</f>
        <v>IU</v>
      </c>
      <c r="C101" s="508">
        <f>IF(D93="","-",+C100+1)</f>
        <v>2009</v>
      </c>
      <c r="D101" s="509">
        <v>355390</v>
      </c>
      <c r="E101" s="517">
        <v>9793.394736842105</v>
      </c>
      <c r="F101" s="516">
        <v>345596.60526315792</v>
      </c>
      <c r="G101" s="516">
        <v>350493.30263157899</v>
      </c>
      <c r="H101" s="517">
        <v>60522.976408209717</v>
      </c>
      <c r="I101" s="511">
        <v>60522.976408209717</v>
      </c>
      <c r="J101" s="614">
        <f t="shared" si="19"/>
        <v>0</v>
      </c>
      <c r="K101" s="515"/>
      <c r="L101" s="519">
        <f t="shared" ref="L101:L106" si="24">H101</f>
        <v>60522.976408209717</v>
      </c>
      <c r="M101" s="520">
        <f t="shared" si="20"/>
        <v>0</v>
      </c>
      <c r="N101" s="519">
        <f t="shared" ref="N101:N106" si="25">I101</f>
        <v>60522.976408209717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3"/>
        <v/>
      </c>
      <c r="C102" s="508">
        <f>IF(D93="","-",+C101+1)</f>
        <v>2010</v>
      </c>
      <c r="D102" s="509">
        <v>345596.60526315792</v>
      </c>
      <c r="E102" s="517">
        <v>9076.8048780487807</v>
      </c>
      <c r="F102" s="516">
        <v>336519.80038510915</v>
      </c>
      <c r="G102" s="516">
        <v>341058.20282413356</v>
      </c>
      <c r="H102" s="517">
        <v>65380.767354671472</v>
      </c>
      <c r="I102" s="511">
        <v>65380.767354671472</v>
      </c>
      <c r="J102" s="614">
        <f t="shared" si="19"/>
        <v>0</v>
      </c>
      <c r="K102" s="515"/>
      <c r="L102" s="519">
        <f t="shared" si="24"/>
        <v>65380.767354671472</v>
      </c>
      <c r="M102" s="520">
        <f t="shared" si="20"/>
        <v>0</v>
      </c>
      <c r="N102" s="519">
        <f t="shared" si="25"/>
        <v>65380.767354671472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3"/>
        <v/>
      </c>
      <c r="C103" s="508">
        <f>IF(D93="","-",+C102+1)</f>
        <v>2011</v>
      </c>
      <c r="D103" s="509">
        <v>336519.80038510915</v>
      </c>
      <c r="E103" s="521">
        <v>8860.6904761904771</v>
      </c>
      <c r="F103" s="516">
        <v>327659.10990891868</v>
      </c>
      <c r="G103" s="516">
        <v>332089.45514701388</v>
      </c>
      <c r="H103" s="517">
        <v>58800.269953257346</v>
      </c>
      <c r="I103" s="511">
        <v>58800.269953257346</v>
      </c>
      <c r="J103" s="614">
        <f t="shared" si="19"/>
        <v>0</v>
      </c>
      <c r="K103" s="515"/>
      <c r="L103" s="519">
        <f t="shared" si="24"/>
        <v>58800.269953257346</v>
      </c>
      <c r="M103" s="520">
        <f t="shared" si="20"/>
        <v>0</v>
      </c>
      <c r="N103" s="519">
        <f t="shared" si="25"/>
        <v>58800.269953257346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3"/>
        <v/>
      </c>
      <c r="C104" s="508">
        <f>IF(D93="","-",+C103+1)</f>
        <v>2012</v>
      </c>
      <c r="D104" s="509">
        <v>327659.10990891868</v>
      </c>
      <c r="E104" s="517">
        <v>8860.6904761904771</v>
      </c>
      <c r="F104" s="516">
        <v>318798.4194327282</v>
      </c>
      <c r="G104" s="516">
        <v>323228.76467082347</v>
      </c>
      <c r="H104" s="517">
        <v>56425.074067115129</v>
      </c>
      <c r="I104" s="511">
        <v>56425.074067115129</v>
      </c>
      <c r="J104" s="614">
        <f t="shared" si="19"/>
        <v>0</v>
      </c>
      <c r="K104" s="515"/>
      <c r="L104" s="519">
        <f t="shared" si="24"/>
        <v>56425.074067115129</v>
      </c>
      <c r="M104" s="520">
        <f t="shared" si="20"/>
        <v>0</v>
      </c>
      <c r="N104" s="519">
        <f t="shared" si="25"/>
        <v>56425.074067115129</v>
      </c>
      <c r="O104" s="515">
        <f t="shared" si="21"/>
        <v>0</v>
      </c>
      <c r="P104" s="515">
        <f t="shared" si="22"/>
        <v>0</v>
      </c>
      <c r="Q104" s="269"/>
    </row>
    <row r="105" spans="1:17" ht="12.5">
      <c r="B105" s="195" t="str">
        <f t="shared" si="23"/>
        <v/>
      </c>
      <c r="C105" s="508">
        <f>IF(D93="","-",+C104+1)</f>
        <v>2013</v>
      </c>
      <c r="D105" s="509">
        <v>318798.4194327282</v>
      </c>
      <c r="E105" s="517">
        <v>8860.6904761904771</v>
      </c>
      <c r="F105" s="516">
        <v>309937.72895653773</v>
      </c>
      <c r="G105" s="516">
        <v>314368.07419463294</v>
      </c>
      <c r="H105" s="517">
        <v>51392.082385725094</v>
      </c>
      <c r="I105" s="511">
        <v>51392.082385725094</v>
      </c>
      <c r="J105" s="614">
        <v>0</v>
      </c>
      <c r="K105" s="515"/>
      <c r="L105" s="519">
        <f t="shared" si="24"/>
        <v>51392.082385725094</v>
      </c>
      <c r="M105" s="520">
        <f t="shared" ref="M105:M110" si="26">IF(L105&lt;&gt;0,+H105-L105,0)</f>
        <v>0</v>
      </c>
      <c r="N105" s="519">
        <f t="shared" si="25"/>
        <v>51392.082385725094</v>
      </c>
      <c r="O105" s="515">
        <f t="shared" ref="O105:O110" si="27">IF(N105&lt;&gt;0,+I105-N105,0)</f>
        <v>0</v>
      </c>
      <c r="P105" s="515">
        <f t="shared" ref="P105:P110" si="28">+O105-M105</f>
        <v>0</v>
      </c>
      <c r="Q105" s="269"/>
    </row>
    <row r="106" spans="1:17" ht="12.5">
      <c r="B106" s="195" t="str">
        <f t="shared" si="23"/>
        <v/>
      </c>
      <c r="C106" s="508">
        <f>IF(D93="","-",+C105+1)</f>
        <v>2014</v>
      </c>
      <c r="D106" s="509">
        <v>309937.72895653773</v>
      </c>
      <c r="E106" s="517">
        <v>8860.6904761904771</v>
      </c>
      <c r="F106" s="516">
        <v>301077.03848034726</v>
      </c>
      <c r="G106" s="516">
        <v>305507.38371844252</v>
      </c>
      <c r="H106" s="517">
        <v>50386.311054794773</v>
      </c>
      <c r="I106" s="511">
        <v>50386.311054794773</v>
      </c>
      <c r="J106" s="515">
        <v>0</v>
      </c>
      <c r="K106" s="515"/>
      <c r="L106" s="519">
        <f t="shared" si="24"/>
        <v>50386.311054794773</v>
      </c>
      <c r="M106" s="520">
        <f t="shared" si="26"/>
        <v>0</v>
      </c>
      <c r="N106" s="519">
        <f t="shared" si="25"/>
        <v>50386.311054794773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3"/>
        <v/>
      </c>
      <c r="C107" s="508">
        <f>IF(D93="","-",+C106+1)</f>
        <v>2015</v>
      </c>
      <c r="D107" s="509">
        <v>301077.03848034726</v>
      </c>
      <c r="E107" s="517">
        <v>8860.6904761904771</v>
      </c>
      <c r="F107" s="516">
        <v>292216.34800415678</v>
      </c>
      <c r="G107" s="516">
        <v>296646.69324225199</v>
      </c>
      <c r="H107" s="517">
        <v>47949.4923700488</v>
      </c>
      <c r="I107" s="511">
        <v>47949.4923700488</v>
      </c>
      <c r="J107" s="515">
        <f t="shared" si="19"/>
        <v>0</v>
      </c>
      <c r="K107" s="515"/>
      <c r="L107" s="519">
        <f>H107</f>
        <v>47949.4923700488</v>
      </c>
      <c r="M107" s="520">
        <f t="shared" si="26"/>
        <v>0</v>
      </c>
      <c r="N107" s="519">
        <f>I107</f>
        <v>47949.4923700488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3"/>
        <v/>
      </c>
      <c r="C108" s="508">
        <f>IF(D93="","-",+C107+1)</f>
        <v>2016</v>
      </c>
      <c r="D108" s="509">
        <v>292216.34800415678</v>
      </c>
      <c r="E108" s="517">
        <v>8654.6279069767443</v>
      </c>
      <c r="F108" s="516">
        <v>283561.72009718005</v>
      </c>
      <c r="G108" s="516">
        <v>287889.03405066842</v>
      </c>
      <c r="H108" s="517">
        <v>45202.137408056922</v>
      </c>
      <c r="I108" s="511">
        <v>45202.137408056922</v>
      </c>
      <c r="J108" s="515">
        <f t="shared" si="19"/>
        <v>0</v>
      </c>
      <c r="K108" s="515"/>
      <c r="L108" s="519">
        <f>H108</f>
        <v>45202.137408056922</v>
      </c>
      <c r="M108" s="520">
        <f t="shared" si="26"/>
        <v>0</v>
      </c>
      <c r="N108" s="519">
        <f>I108</f>
        <v>45202.137408056922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3"/>
        <v/>
      </c>
      <c r="C109" s="508">
        <f>IF(D93="","-",+C108+1)</f>
        <v>2017</v>
      </c>
      <c r="D109" s="509">
        <v>283561.72009718005</v>
      </c>
      <c r="E109" s="517">
        <v>8860.6904761904771</v>
      </c>
      <c r="F109" s="516">
        <v>274701.02962098958</v>
      </c>
      <c r="G109" s="516">
        <v>279131.37485908484</v>
      </c>
      <c r="H109" s="517">
        <v>42767.185465657531</v>
      </c>
      <c r="I109" s="511">
        <v>42767.185465657531</v>
      </c>
      <c r="J109" s="515">
        <f t="shared" si="19"/>
        <v>0</v>
      </c>
      <c r="K109" s="515"/>
      <c r="L109" s="519">
        <f>H109</f>
        <v>42767.185465657531</v>
      </c>
      <c r="M109" s="520">
        <f t="shared" si="26"/>
        <v>0</v>
      </c>
      <c r="N109" s="519">
        <f>I109</f>
        <v>42767.185465657531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3"/>
        <v/>
      </c>
      <c r="C110" s="508">
        <f>IF(D93="","-",+C109+1)</f>
        <v>2018</v>
      </c>
      <c r="D110" s="509">
        <v>274701.02962098958</v>
      </c>
      <c r="E110" s="517">
        <v>8860.6904761904771</v>
      </c>
      <c r="F110" s="516">
        <v>265840.3391447991</v>
      </c>
      <c r="G110" s="516">
        <v>270270.68438289431</v>
      </c>
      <c r="H110" s="517">
        <v>37402.514159677034</v>
      </c>
      <c r="I110" s="511">
        <v>37402.514159677034</v>
      </c>
      <c r="J110" s="515">
        <f t="shared" si="19"/>
        <v>0</v>
      </c>
      <c r="K110" s="515"/>
      <c r="L110" s="519">
        <f>H110</f>
        <v>37402.514159677034</v>
      </c>
      <c r="M110" s="520">
        <f t="shared" si="26"/>
        <v>0</v>
      </c>
      <c r="N110" s="519">
        <f>I110</f>
        <v>37402.514159677034</v>
      </c>
      <c r="O110" s="515">
        <f t="shared" si="27"/>
        <v>0</v>
      </c>
      <c r="P110" s="515">
        <f t="shared" si="28"/>
        <v>0</v>
      </c>
      <c r="Q110" s="269"/>
    </row>
    <row r="111" spans="1:17" ht="12.5">
      <c r="B111" s="195" t="str">
        <f t="shared" si="23"/>
        <v/>
      </c>
      <c r="C111" s="508">
        <f>IF(D93="","-",+C110+1)</f>
        <v>2019</v>
      </c>
      <c r="D111" s="374">
        <f>IF(F110+SUM(E$99:E110)=D$92,F110,D$92-SUM(E$99:E110))</f>
        <v>265840.3391447991</v>
      </c>
      <c r="E111" s="523">
        <f>IF(+J96&lt;F110,J96,D111)</f>
        <v>8654.6279069767443</v>
      </c>
      <c r="F111" s="524">
        <f t="shared" ref="F111:F130" si="29">+D111-E111</f>
        <v>257185.71123782237</v>
      </c>
      <c r="G111" s="524">
        <f t="shared" ref="G111:G130" si="30">+(F111+D111)/2</f>
        <v>261513.02519131073</v>
      </c>
      <c r="H111" s="527">
        <f>+J$94*G111+E111</f>
        <v>36647.12505132259</v>
      </c>
      <c r="I111" s="578">
        <f>+J$95*G111+E111</f>
        <v>36647.12505132259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3"/>
        <v/>
      </c>
      <c r="C112" s="508">
        <f>IF(D93="","-",+C111+1)</f>
        <v>2020</v>
      </c>
      <c r="D112" s="374">
        <f>IF(F111+SUM(E$99:E111)=D$92,F111,D$92-SUM(E$99:E111))</f>
        <v>257185.71123782237</v>
      </c>
      <c r="E112" s="523">
        <f>IF(+J96&lt;F111,J96,D112)</f>
        <v>8654.6279069767443</v>
      </c>
      <c r="F112" s="524">
        <f t="shared" si="29"/>
        <v>248531.08333084563</v>
      </c>
      <c r="G112" s="524">
        <f t="shared" si="30"/>
        <v>252858.397284334</v>
      </c>
      <c r="H112" s="527">
        <f>+J$94*G112+E112</f>
        <v>35720.728950041623</v>
      </c>
      <c r="I112" s="578">
        <f>+J$95*G112+E112</f>
        <v>35720.728950041623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3"/>
        <v/>
      </c>
      <c r="C113" s="508">
        <f>IF(D93="","-",+C112+1)</f>
        <v>2021</v>
      </c>
      <c r="D113" s="374">
        <f>IF(F112+SUM(E$99:E112)=D$92,F112,D$92-SUM(E$99:E112))</f>
        <v>248531.08333084563</v>
      </c>
      <c r="E113" s="523">
        <f>IF(+J96&lt;F112,J96,D113)</f>
        <v>8654.6279069767443</v>
      </c>
      <c r="F113" s="524">
        <f t="shared" si="29"/>
        <v>239876.4554238689</v>
      </c>
      <c r="G113" s="524">
        <f t="shared" si="30"/>
        <v>244203.76937735727</v>
      </c>
      <c r="H113" s="527">
        <f t="shared" ref="H113:H154" si="31">+J$94*G113+E113</f>
        <v>34794.332848760649</v>
      </c>
      <c r="I113" s="578">
        <f t="shared" ref="I113:I154" si="32">+J$95*G113+E113</f>
        <v>34794.332848760649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3"/>
        <v/>
      </c>
      <c r="C114" s="508">
        <f>IF(D93="","-",+C113+1)</f>
        <v>2022</v>
      </c>
      <c r="D114" s="374">
        <f>IF(F113+SUM(E$99:E113)=D$92,F113,D$92-SUM(E$99:E113))</f>
        <v>239876.4554238689</v>
      </c>
      <c r="E114" s="523">
        <f>IF(+J96&lt;F113,J96,D114)</f>
        <v>8654.6279069767443</v>
      </c>
      <c r="F114" s="524">
        <f t="shared" si="29"/>
        <v>231221.82751689217</v>
      </c>
      <c r="G114" s="524">
        <f t="shared" si="30"/>
        <v>235549.14147038053</v>
      </c>
      <c r="H114" s="527">
        <f t="shared" si="31"/>
        <v>33867.936747479682</v>
      </c>
      <c r="I114" s="578">
        <f t="shared" si="32"/>
        <v>33867.936747479682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3"/>
        <v/>
      </c>
      <c r="C115" s="508">
        <f>IF(D93="","-",+C114+1)</f>
        <v>2023</v>
      </c>
      <c r="D115" s="374">
        <f>IF(F114+SUM(E$99:E114)=D$92,F114,D$92-SUM(E$99:E114))</f>
        <v>231221.82751689217</v>
      </c>
      <c r="E115" s="523">
        <f>IF(+J96&lt;F114,J96,D115)</f>
        <v>8654.6279069767443</v>
      </c>
      <c r="F115" s="524">
        <f t="shared" si="29"/>
        <v>222567.19960991543</v>
      </c>
      <c r="G115" s="524">
        <f t="shared" si="30"/>
        <v>226894.5135634038</v>
      </c>
      <c r="H115" s="527">
        <f t="shared" si="31"/>
        <v>32941.540646198715</v>
      </c>
      <c r="I115" s="578">
        <f t="shared" si="32"/>
        <v>32941.540646198715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3"/>
        <v/>
      </c>
      <c r="C116" s="508">
        <f>IF(D93="","-",+C115+1)</f>
        <v>2024</v>
      </c>
      <c r="D116" s="374">
        <f>IF(F115+SUM(E$99:E115)=D$92,F115,D$92-SUM(E$99:E115))</f>
        <v>222567.19960991543</v>
      </c>
      <c r="E116" s="523">
        <f>IF(+J96&lt;F115,J96,D116)</f>
        <v>8654.6279069767443</v>
      </c>
      <c r="F116" s="524">
        <f t="shared" si="29"/>
        <v>213912.5717029387</v>
      </c>
      <c r="G116" s="524">
        <f t="shared" si="30"/>
        <v>218239.88565642707</v>
      </c>
      <c r="H116" s="527">
        <f t="shared" si="31"/>
        <v>32015.144544917744</v>
      </c>
      <c r="I116" s="578">
        <f t="shared" si="32"/>
        <v>32015.144544917744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3"/>
        <v/>
      </c>
      <c r="C117" s="508">
        <f>IF(D93="","-",+C116+1)</f>
        <v>2025</v>
      </c>
      <c r="D117" s="374">
        <f>IF(F116+SUM(E$99:E116)=D$92,F116,D$92-SUM(E$99:E116))</f>
        <v>213912.5717029387</v>
      </c>
      <c r="E117" s="523">
        <f>IF(+J96&lt;F116,J96,D117)</f>
        <v>8654.6279069767443</v>
      </c>
      <c r="F117" s="524">
        <f t="shared" si="29"/>
        <v>205257.94379596197</v>
      </c>
      <c r="G117" s="524">
        <f t="shared" si="30"/>
        <v>209585.25774945033</v>
      </c>
      <c r="H117" s="527">
        <f t="shared" si="31"/>
        <v>31088.748443636774</v>
      </c>
      <c r="I117" s="578">
        <f t="shared" si="32"/>
        <v>31088.748443636774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3"/>
        <v/>
      </c>
      <c r="C118" s="508">
        <f>IF(D93="","-",+C117+1)</f>
        <v>2026</v>
      </c>
      <c r="D118" s="374">
        <f>IF(F117+SUM(E$99:E117)=D$92,F117,D$92-SUM(E$99:E117))</f>
        <v>205257.94379596197</v>
      </c>
      <c r="E118" s="523">
        <f>IF(+J96&lt;F117,J96,D118)</f>
        <v>8654.6279069767443</v>
      </c>
      <c r="F118" s="524">
        <f t="shared" si="29"/>
        <v>196603.31588898523</v>
      </c>
      <c r="G118" s="524">
        <f t="shared" si="30"/>
        <v>200930.6298424736</v>
      </c>
      <c r="H118" s="527">
        <f t="shared" si="31"/>
        <v>30162.352342355807</v>
      </c>
      <c r="I118" s="578">
        <f t="shared" si="32"/>
        <v>30162.352342355807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3"/>
        <v/>
      </c>
      <c r="C119" s="508">
        <f>IF(D93="","-",+C118+1)</f>
        <v>2027</v>
      </c>
      <c r="D119" s="374">
        <f>IF(F118+SUM(E$99:E118)=D$92,F118,D$92-SUM(E$99:E118))</f>
        <v>196603.31588898523</v>
      </c>
      <c r="E119" s="523">
        <f>IF(+J96&lt;F118,J96,D119)</f>
        <v>8654.6279069767443</v>
      </c>
      <c r="F119" s="524">
        <f t="shared" si="29"/>
        <v>187948.6879820085</v>
      </c>
      <c r="G119" s="524">
        <f t="shared" si="30"/>
        <v>192276.00193549687</v>
      </c>
      <c r="H119" s="527">
        <f t="shared" si="31"/>
        <v>29235.956241074837</v>
      </c>
      <c r="I119" s="578">
        <f t="shared" si="32"/>
        <v>29235.956241074837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3"/>
        <v/>
      </c>
      <c r="C120" s="508">
        <f>IF(D93="","-",+C119+1)</f>
        <v>2028</v>
      </c>
      <c r="D120" s="374">
        <f>IF(F119+SUM(E$99:E119)=D$92,F119,D$92-SUM(E$99:E119))</f>
        <v>187948.6879820085</v>
      </c>
      <c r="E120" s="523">
        <f>IF(+J96&lt;F119,J96,D120)</f>
        <v>8654.6279069767443</v>
      </c>
      <c r="F120" s="524">
        <f t="shared" si="29"/>
        <v>179294.06007503177</v>
      </c>
      <c r="G120" s="524">
        <f t="shared" si="30"/>
        <v>183621.37402852013</v>
      </c>
      <c r="H120" s="527">
        <f t="shared" si="31"/>
        <v>28309.56013979387</v>
      </c>
      <c r="I120" s="578">
        <f t="shared" si="32"/>
        <v>28309.56013979387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3"/>
        <v/>
      </c>
      <c r="C121" s="508">
        <f>IF(D93="","-",+C120+1)</f>
        <v>2029</v>
      </c>
      <c r="D121" s="374">
        <f>IF(F120+SUM(E$99:E120)=D$92,F120,D$92-SUM(E$99:E120))</f>
        <v>179294.06007503177</v>
      </c>
      <c r="E121" s="523">
        <f>IF(+J96&lt;F120,J96,D121)</f>
        <v>8654.6279069767443</v>
      </c>
      <c r="F121" s="524">
        <f t="shared" si="29"/>
        <v>170639.43216805503</v>
      </c>
      <c r="G121" s="524">
        <f t="shared" si="30"/>
        <v>174966.7461215434</v>
      </c>
      <c r="H121" s="527">
        <f t="shared" si="31"/>
        <v>27383.164038512899</v>
      </c>
      <c r="I121" s="578">
        <f t="shared" si="32"/>
        <v>27383.164038512899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3"/>
        <v/>
      </c>
      <c r="C122" s="508">
        <f>IF(D93="","-",+C121+1)</f>
        <v>2030</v>
      </c>
      <c r="D122" s="374">
        <f>IF(F121+SUM(E$99:E121)=D$92,F121,D$92-SUM(E$99:E121))</f>
        <v>170639.43216805503</v>
      </c>
      <c r="E122" s="523">
        <f>IF(+J96&lt;F121,J96,D122)</f>
        <v>8654.6279069767443</v>
      </c>
      <c r="F122" s="524">
        <f t="shared" si="29"/>
        <v>161984.8042610783</v>
      </c>
      <c r="G122" s="524">
        <f t="shared" si="30"/>
        <v>166312.11821456667</v>
      </c>
      <c r="H122" s="527">
        <f t="shared" si="31"/>
        <v>26456.767937231929</v>
      </c>
      <c r="I122" s="578">
        <f t="shared" si="32"/>
        <v>26456.767937231929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3"/>
        <v/>
      </c>
      <c r="C123" s="508">
        <f>IF(D93="","-",+C122+1)</f>
        <v>2031</v>
      </c>
      <c r="D123" s="374">
        <f>IF(F122+SUM(E$99:E122)=D$92,F122,D$92-SUM(E$99:E122))</f>
        <v>161984.8042610783</v>
      </c>
      <c r="E123" s="523">
        <f>IF(+J96&lt;F122,J96,D123)</f>
        <v>8654.6279069767443</v>
      </c>
      <c r="F123" s="524">
        <f t="shared" si="29"/>
        <v>153330.17635410157</v>
      </c>
      <c r="G123" s="524">
        <f t="shared" si="30"/>
        <v>157657.49030758993</v>
      </c>
      <c r="H123" s="527">
        <f t="shared" si="31"/>
        <v>25530.371835950962</v>
      </c>
      <c r="I123" s="578">
        <f t="shared" si="32"/>
        <v>25530.371835950962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3"/>
        <v/>
      </c>
      <c r="C124" s="508">
        <f>IF(D93="","-",+C123+1)</f>
        <v>2032</v>
      </c>
      <c r="D124" s="374">
        <f>IF(F123+SUM(E$99:E123)=D$92,F123,D$92-SUM(E$99:E123))</f>
        <v>153330.17635410157</v>
      </c>
      <c r="E124" s="523">
        <f>IF(+J96&lt;F123,J96,D124)</f>
        <v>8654.6279069767443</v>
      </c>
      <c r="F124" s="524">
        <f t="shared" si="29"/>
        <v>144675.54844712483</v>
      </c>
      <c r="G124" s="524">
        <f t="shared" si="30"/>
        <v>149002.8624006132</v>
      </c>
      <c r="H124" s="527">
        <f t="shared" si="31"/>
        <v>24603.975734669992</v>
      </c>
      <c r="I124" s="578">
        <f t="shared" si="32"/>
        <v>24603.975734669992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3"/>
        <v/>
      </c>
      <c r="C125" s="508">
        <f>IF(D93="","-",+C124+1)</f>
        <v>2033</v>
      </c>
      <c r="D125" s="374">
        <f>IF(F124+SUM(E$99:E124)=D$92,F124,D$92-SUM(E$99:E124))</f>
        <v>144675.54844712483</v>
      </c>
      <c r="E125" s="523">
        <f>IF(+J96&lt;F124,J96,D125)</f>
        <v>8654.6279069767443</v>
      </c>
      <c r="F125" s="524">
        <f t="shared" si="29"/>
        <v>136020.9205401481</v>
      </c>
      <c r="G125" s="524">
        <f t="shared" si="30"/>
        <v>140348.23449363647</v>
      </c>
      <c r="H125" s="527">
        <f t="shared" si="31"/>
        <v>23677.579633389025</v>
      </c>
      <c r="I125" s="578">
        <f t="shared" si="32"/>
        <v>23677.579633389025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3"/>
        <v/>
      </c>
      <c r="C126" s="508">
        <f>IF(D93="","-",+C125+1)</f>
        <v>2034</v>
      </c>
      <c r="D126" s="374">
        <f>IF(F125+SUM(E$99:E125)=D$92,F125,D$92-SUM(E$99:E125))</f>
        <v>136020.9205401481</v>
      </c>
      <c r="E126" s="523">
        <f>IF(+J96&lt;F125,J96,D126)</f>
        <v>8654.6279069767443</v>
      </c>
      <c r="F126" s="524">
        <f t="shared" si="29"/>
        <v>127366.29263317135</v>
      </c>
      <c r="G126" s="524">
        <f t="shared" si="30"/>
        <v>131693.60658665973</v>
      </c>
      <c r="H126" s="527">
        <f t="shared" si="31"/>
        <v>22751.183532108058</v>
      </c>
      <c r="I126" s="578">
        <f t="shared" si="32"/>
        <v>22751.183532108058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3"/>
        <v/>
      </c>
      <c r="C127" s="508">
        <f>IF(D93="","-",+C126+1)</f>
        <v>2035</v>
      </c>
      <c r="D127" s="374">
        <f>IF(F126+SUM(E$99:E126)=D$92,F126,D$92-SUM(E$99:E126))</f>
        <v>127366.29263317135</v>
      </c>
      <c r="E127" s="523">
        <f>IF(+J96&lt;F126,J96,D127)</f>
        <v>8654.6279069767443</v>
      </c>
      <c r="F127" s="524">
        <f t="shared" si="29"/>
        <v>118711.66472619461</v>
      </c>
      <c r="G127" s="524">
        <f t="shared" si="30"/>
        <v>123038.97867968297</v>
      </c>
      <c r="H127" s="527">
        <f t="shared" si="31"/>
        <v>21824.787430827084</v>
      </c>
      <c r="I127" s="578">
        <f t="shared" si="32"/>
        <v>21824.787430827084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3"/>
        <v/>
      </c>
      <c r="C128" s="508">
        <f>IF(D93="","-",+C127+1)</f>
        <v>2036</v>
      </c>
      <c r="D128" s="374">
        <f>IF(F127+SUM(E$99:E127)=D$92,F127,D$92-SUM(E$99:E127))</f>
        <v>118711.66472619461</v>
      </c>
      <c r="E128" s="523">
        <f>IF(+J96&lt;F127,J96,D128)</f>
        <v>8654.6279069767443</v>
      </c>
      <c r="F128" s="524">
        <f t="shared" si="29"/>
        <v>110057.03681921786</v>
      </c>
      <c r="G128" s="524">
        <f t="shared" si="30"/>
        <v>114384.35077270624</v>
      </c>
      <c r="H128" s="527">
        <f t="shared" si="31"/>
        <v>20898.391329546117</v>
      </c>
      <c r="I128" s="578">
        <f t="shared" si="32"/>
        <v>20898.391329546117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3"/>
        <v/>
      </c>
      <c r="C129" s="508">
        <f>IF(D93="","-",+C128+1)</f>
        <v>2037</v>
      </c>
      <c r="D129" s="374">
        <f>IF(F128+SUM(E$99:E128)=D$92,F128,D$92-SUM(E$99:E128))</f>
        <v>110057.03681921786</v>
      </c>
      <c r="E129" s="523">
        <f>IF(+J96&lt;F128,J96,D129)</f>
        <v>8654.6279069767443</v>
      </c>
      <c r="F129" s="524">
        <f t="shared" si="29"/>
        <v>101402.40891224111</v>
      </c>
      <c r="G129" s="524">
        <f t="shared" si="30"/>
        <v>105729.72286572948</v>
      </c>
      <c r="H129" s="527">
        <f t="shared" si="31"/>
        <v>19971.995228265143</v>
      </c>
      <c r="I129" s="578">
        <f t="shared" si="32"/>
        <v>19971.995228265143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3"/>
        <v/>
      </c>
      <c r="C130" s="508">
        <f>IF(D93="","-",+C129+1)</f>
        <v>2038</v>
      </c>
      <c r="D130" s="374">
        <f>IF(F129+SUM(E$99:E129)=D$92,F129,D$92-SUM(E$99:E129))</f>
        <v>101402.40891224111</v>
      </c>
      <c r="E130" s="523">
        <f>IF(+J96&lt;F129,J96,D130)</f>
        <v>8654.6279069767443</v>
      </c>
      <c r="F130" s="524">
        <f t="shared" si="29"/>
        <v>92747.781005264362</v>
      </c>
      <c r="G130" s="524">
        <f t="shared" si="30"/>
        <v>97075.094958752743</v>
      </c>
      <c r="H130" s="527">
        <f t="shared" si="31"/>
        <v>19045.599126984176</v>
      </c>
      <c r="I130" s="578">
        <f t="shared" si="32"/>
        <v>19045.599126984176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3"/>
        <v/>
      </c>
      <c r="C131" s="508">
        <f>IF(D93="","-",+C130+1)</f>
        <v>2039</v>
      </c>
      <c r="D131" s="374">
        <f>IF(F130+SUM(E$99:E130)=D$92,F130,D$92-SUM(E$99:E130))</f>
        <v>92747.781005264362</v>
      </c>
      <c r="E131" s="523">
        <f>IF(+J96&lt;F130,J96,D131)</f>
        <v>8654.6279069767443</v>
      </c>
      <c r="F131" s="524">
        <f t="shared" ref="F131:F154" si="33">+D131-E131</f>
        <v>84093.153098287614</v>
      </c>
      <c r="G131" s="524">
        <f t="shared" ref="G131:G154" si="34">+(F131+D131)/2</f>
        <v>88420.467051775981</v>
      </c>
      <c r="H131" s="527">
        <f t="shared" si="31"/>
        <v>18119.203025703202</v>
      </c>
      <c r="I131" s="578">
        <f t="shared" si="32"/>
        <v>18119.203025703202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3"/>
        <v/>
      </c>
      <c r="C132" s="508">
        <f>IF(D93="","-",+C131+1)</f>
        <v>2040</v>
      </c>
      <c r="D132" s="374">
        <f>IF(F131+SUM(E$99:E131)=D$92,F131,D$92-SUM(E$99:E131))</f>
        <v>84093.153098287614</v>
      </c>
      <c r="E132" s="523">
        <f>IF(+J96&lt;F131,J96,D132)</f>
        <v>8654.6279069767443</v>
      </c>
      <c r="F132" s="524">
        <f t="shared" si="33"/>
        <v>75438.525191310866</v>
      </c>
      <c r="G132" s="524">
        <f t="shared" si="34"/>
        <v>79765.839144799247</v>
      </c>
      <c r="H132" s="527">
        <f t="shared" si="31"/>
        <v>17192.806924422235</v>
      </c>
      <c r="I132" s="578">
        <f t="shared" si="32"/>
        <v>17192.806924422235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3"/>
        <v/>
      </c>
      <c r="C133" s="508">
        <f>IF(D93="","-",+C132+1)</f>
        <v>2041</v>
      </c>
      <c r="D133" s="374">
        <f>IF(F132+SUM(E$99:E132)=D$92,F132,D$92-SUM(E$99:E132))</f>
        <v>75438.525191310866</v>
      </c>
      <c r="E133" s="523">
        <f>IF(+J96&lt;F132,J96,D133)</f>
        <v>8654.6279069767443</v>
      </c>
      <c r="F133" s="524">
        <f t="shared" si="33"/>
        <v>66783.897284334118</v>
      </c>
      <c r="G133" s="524">
        <f t="shared" si="34"/>
        <v>71111.211237822485</v>
      </c>
      <c r="H133" s="527">
        <f t="shared" si="31"/>
        <v>16266.410823141261</v>
      </c>
      <c r="I133" s="578">
        <f t="shared" si="32"/>
        <v>16266.410823141261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3"/>
        <v/>
      </c>
      <c r="C134" s="508">
        <f>IF(D93="","-",+C133+1)</f>
        <v>2042</v>
      </c>
      <c r="D134" s="374">
        <f>IF(F133+SUM(E$99:E133)=D$92,F133,D$92-SUM(E$99:E133))</f>
        <v>66783.897284334118</v>
      </c>
      <c r="E134" s="523">
        <f>IF(+J96&lt;F133,J96,D134)</f>
        <v>8654.6279069767443</v>
      </c>
      <c r="F134" s="524">
        <f t="shared" si="33"/>
        <v>58129.26937735737</v>
      </c>
      <c r="G134" s="524">
        <f t="shared" si="34"/>
        <v>62456.583330845744</v>
      </c>
      <c r="H134" s="527">
        <f t="shared" si="31"/>
        <v>15340.014721860291</v>
      </c>
      <c r="I134" s="578">
        <f t="shared" si="32"/>
        <v>15340.014721860291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3"/>
        <v/>
      </c>
      <c r="C135" s="508">
        <f>IF(D93="","-",+C134+1)</f>
        <v>2043</v>
      </c>
      <c r="D135" s="374">
        <f>IF(F134+SUM(E$99:E134)=D$92,F134,D$92-SUM(E$99:E134))</f>
        <v>58129.26937735737</v>
      </c>
      <c r="E135" s="523">
        <f>IF(+J96&lt;F134,J96,D135)</f>
        <v>8654.6279069767443</v>
      </c>
      <c r="F135" s="524">
        <f t="shared" si="33"/>
        <v>49474.641470380622</v>
      </c>
      <c r="G135" s="524">
        <f t="shared" si="34"/>
        <v>53801.955423868996</v>
      </c>
      <c r="H135" s="527">
        <f t="shared" si="31"/>
        <v>14413.61862057932</v>
      </c>
      <c r="I135" s="578">
        <f t="shared" si="32"/>
        <v>14413.61862057932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3"/>
        <v/>
      </c>
      <c r="C136" s="508">
        <f>IF(D93="","-",+C135+1)</f>
        <v>2044</v>
      </c>
      <c r="D136" s="374">
        <f>IF(F135+SUM(E$99:E135)=D$92,F135,D$92-SUM(E$99:E135))</f>
        <v>49474.641470380622</v>
      </c>
      <c r="E136" s="523">
        <f>IF(+J96&lt;F135,J96,D136)</f>
        <v>8654.6279069767443</v>
      </c>
      <c r="F136" s="524">
        <f t="shared" si="33"/>
        <v>40820.013563403874</v>
      </c>
      <c r="G136" s="524">
        <f t="shared" si="34"/>
        <v>45147.327516892248</v>
      </c>
      <c r="H136" s="527">
        <f t="shared" si="31"/>
        <v>13487.22251929835</v>
      </c>
      <c r="I136" s="578">
        <f t="shared" si="32"/>
        <v>13487.22251929835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3"/>
        <v/>
      </c>
      <c r="C137" s="508">
        <f>IF(D93="","-",+C136+1)</f>
        <v>2045</v>
      </c>
      <c r="D137" s="374">
        <f>IF(F136+SUM(E$99:E136)=D$92,F136,D$92-SUM(E$99:E136))</f>
        <v>40820.013563403874</v>
      </c>
      <c r="E137" s="523">
        <f>IF(+J96&lt;F136,J96,D137)</f>
        <v>8654.6279069767443</v>
      </c>
      <c r="F137" s="524">
        <f t="shared" si="33"/>
        <v>32165.38565642713</v>
      </c>
      <c r="G137" s="524">
        <f t="shared" si="34"/>
        <v>36492.6996099155</v>
      </c>
      <c r="H137" s="527">
        <f t="shared" si="31"/>
        <v>12560.826418017379</v>
      </c>
      <c r="I137" s="578">
        <f t="shared" si="32"/>
        <v>12560.826418017379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3"/>
        <v/>
      </c>
      <c r="C138" s="508">
        <f>IF(D93="","-",+C137+1)</f>
        <v>2046</v>
      </c>
      <c r="D138" s="374">
        <f>IF(F137+SUM(E$99:E137)=D$92,F137,D$92-SUM(E$99:E137))</f>
        <v>32165.38565642713</v>
      </c>
      <c r="E138" s="523">
        <f>IF(+J96&lt;F137,J96,D138)</f>
        <v>8654.6279069767443</v>
      </c>
      <c r="F138" s="524">
        <f t="shared" si="33"/>
        <v>23510.757749450386</v>
      </c>
      <c r="G138" s="524">
        <f t="shared" si="34"/>
        <v>27838.07170293876</v>
      </c>
      <c r="H138" s="527">
        <f t="shared" si="31"/>
        <v>11634.430316736411</v>
      </c>
      <c r="I138" s="578">
        <f t="shared" si="32"/>
        <v>11634.430316736411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3"/>
        <v/>
      </c>
      <c r="C139" s="508">
        <f>IF(D93="","-",+C138+1)</f>
        <v>2047</v>
      </c>
      <c r="D139" s="374">
        <f>IF(F138+SUM(E$99:E138)=D$92,F138,D$92-SUM(E$99:E138))</f>
        <v>23510.757749450386</v>
      </c>
      <c r="E139" s="523">
        <f>IF(+J96&lt;F138,J96,D139)</f>
        <v>8654.6279069767443</v>
      </c>
      <c r="F139" s="524">
        <f t="shared" si="33"/>
        <v>14856.129842473641</v>
      </c>
      <c r="G139" s="524">
        <f t="shared" si="34"/>
        <v>19183.443795962012</v>
      </c>
      <c r="H139" s="527">
        <f t="shared" si="31"/>
        <v>10708.03421545544</v>
      </c>
      <c r="I139" s="578">
        <f t="shared" si="32"/>
        <v>10708.03421545544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3"/>
        <v/>
      </c>
      <c r="C140" s="508">
        <f>IF(D93="","-",+C139+1)</f>
        <v>2048</v>
      </c>
      <c r="D140" s="374">
        <f>IF(F139+SUM(E$99:E139)=D$92,F139,D$92-SUM(E$99:E139))</f>
        <v>14856.129842473641</v>
      </c>
      <c r="E140" s="523">
        <f>IF(+J96&lt;F139,J96,D140)</f>
        <v>8654.6279069767443</v>
      </c>
      <c r="F140" s="524">
        <f t="shared" si="33"/>
        <v>6201.5019354968972</v>
      </c>
      <c r="G140" s="524">
        <f t="shared" si="34"/>
        <v>10528.815888985269</v>
      </c>
      <c r="H140" s="527">
        <f t="shared" si="31"/>
        <v>9781.6381141744714</v>
      </c>
      <c r="I140" s="578">
        <f t="shared" si="32"/>
        <v>9781.6381141744714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3"/>
        <v/>
      </c>
      <c r="C141" s="508">
        <f>IF(D93="","-",+C140+1)</f>
        <v>2049</v>
      </c>
      <c r="D141" s="374">
        <f>IF(F140+SUM(E$99:E140)=D$92,F140,D$92-SUM(E$99:E140))</f>
        <v>6201.5019354968972</v>
      </c>
      <c r="E141" s="523">
        <f>IF(+J96&lt;F140,J96,D141)</f>
        <v>6201.5019354968972</v>
      </c>
      <c r="F141" s="524">
        <f t="shared" si="33"/>
        <v>0</v>
      </c>
      <c r="G141" s="524">
        <f t="shared" si="34"/>
        <v>3100.7509677484486</v>
      </c>
      <c r="H141" s="527">
        <f t="shared" si="31"/>
        <v>6533.4080137755182</v>
      </c>
      <c r="I141" s="578">
        <f t="shared" si="32"/>
        <v>6533.4080137755182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3"/>
        <v/>
      </c>
      <c r="C142" s="508">
        <f>IF(D93="","-",+C141+1)</f>
        <v>2050</v>
      </c>
      <c r="D142" s="374">
        <f>IF(F141+SUM(E$99:E141)=D$92,F141,D$92-SUM(E$99:E141))</f>
        <v>0</v>
      </c>
      <c r="E142" s="523">
        <f>IF(+J96&lt;F141,J96,D142)</f>
        <v>0</v>
      </c>
      <c r="F142" s="524">
        <f t="shared" si="33"/>
        <v>0</v>
      </c>
      <c r="G142" s="524">
        <f t="shared" si="34"/>
        <v>0</v>
      </c>
      <c r="H142" s="527">
        <f t="shared" si="31"/>
        <v>0</v>
      </c>
      <c r="I142" s="578">
        <f t="shared" si="32"/>
        <v>0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3"/>
        <v/>
      </c>
      <c r="C143" s="508">
        <f>IF(D93="","-",+C142+1)</f>
        <v>2051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3"/>
        <v/>
      </c>
      <c r="C144" s="508">
        <f>IF(D93="","-",+C143+1)</f>
        <v>2052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3"/>
        <v/>
      </c>
      <c r="C145" s="508">
        <f>IF(D93="","-",+C144+1)</f>
        <v>2053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3"/>
        <v/>
      </c>
      <c r="C146" s="508">
        <f>IF(D93="","-",+C145+1)</f>
        <v>2054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3"/>
        <v/>
      </c>
      <c r="C147" s="508">
        <f>IF(D93="","-",+C146+1)</f>
        <v>2055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3"/>
        <v/>
      </c>
      <c r="C148" s="508">
        <f>IF(D93="","-",+C147+1)</f>
        <v>2056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3"/>
        <v/>
      </c>
      <c r="C149" s="508">
        <f>IF(D93="","-",+C148+1)</f>
        <v>2057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3"/>
        <v/>
      </c>
      <c r="C150" s="508">
        <f>IF(D93="","-",+C149+1)</f>
        <v>2058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3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3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3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3"/>
        <v/>
      </c>
      <c r="C154" s="528">
        <f>IF(D93="","-",+C153+1)</f>
        <v>2062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372148.99999999988</v>
      </c>
      <c r="F155" s="375"/>
      <c r="G155" s="375"/>
      <c r="H155" s="375">
        <f>SUM(H99:H154)</f>
        <v>1333913.6661234454</v>
      </c>
      <c r="I155" s="375">
        <f>SUM(I99:I154)</f>
        <v>1333913.6661234454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16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38328.893237173492</v>
      </c>
      <c r="P5" s="269"/>
    </row>
    <row r="6" spans="1:17" ht="15.5">
      <c r="C6" s="274"/>
      <c r="D6" s="615" t="s">
        <v>272</v>
      </c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38328.893237173492</v>
      </c>
      <c r="O6" s="269"/>
      <c r="P6" s="269"/>
    </row>
    <row r="7" spans="1:17" ht="13.5" thickBot="1">
      <c r="C7" s="468" t="s">
        <v>48</v>
      </c>
      <c r="D7" s="469" t="s">
        <v>237</v>
      </c>
      <c r="E7" s="269"/>
      <c r="F7" s="269"/>
      <c r="G7" s="269"/>
      <c r="H7" s="616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162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389326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9495.7560975609758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509">
        <v>310667</v>
      </c>
      <c r="E17" s="510">
        <v>0</v>
      </c>
      <c r="F17" s="509">
        <v>310667</v>
      </c>
      <c r="G17" s="510">
        <v>44663</v>
      </c>
      <c r="H17" s="511">
        <v>44663</v>
      </c>
      <c r="I17" s="617">
        <f t="shared" ref="I17:I48" si="0">H17-G17</f>
        <v>0</v>
      </c>
      <c r="J17" s="512"/>
      <c r="K17" s="513">
        <v>0</v>
      </c>
      <c r="L17" s="598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2009</v>
      </c>
      <c r="D18" s="516">
        <v>310667</v>
      </c>
      <c r="E18" s="517">
        <v>8175</v>
      </c>
      <c r="F18" s="516">
        <v>302492</v>
      </c>
      <c r="G18" s="517">
        <v>51663</v>
      </c>
      <c r="H18" s="511">
        <v>51663</v>
      </c>
      <c r="I18" s="617">
        <f t="shared" si="0"/>
        <v>0</v>
      </c>
      <c r="J18" s="512"/>
      <c r="K18" s="519">
        <v>0</v>
      </c>
      <c r="L18" s="515">
        <f t="shared" si="1"/>
        <v>0</v>
      </c>
      <c r="M18" s="519">
        <v>0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2010</v>
      </c>
      <c r="D19" s="516">
        <v>302492</v>
      </c>
      <c r="E19" s="517">
        <v>8175.4473684210525</v>
      </c>
      <c r="F19" s="516">
        <v>294316.55263157893</v>
      </c>
      <c r="G19" s="517">
        <v>50487.866330718665</v>
      </c>
      <c r="H19" s="511">
        <v>50487.866330718665</v>
      </c>
      <c r="I19" s="618">
        <v>0</v>
      </c>
      <c r="J19" s="512"/>
      <c r="K19" s="519">
        <f t="shared" ref="K19:K24" si="4">G19</f>
        <v>50487.866330718665</v>
      </c>
      <c r="L19" s="520">
        <f t="shared" si="1"/>
        <v>0</v>
      </c>
      <c r="M19" s="519">
        <f t="shared" ref="M19:M24" si="5">H19</f>
        <v>50487.866330718665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8">
        <f>IF(D11="","-",+C19+1)</f>
        <v>2011</v>
      </c>
      <c r="D20" s="516">
        <v>372975.55263157893</v>
      </c>
      <c r="E20" s="517">
        <v>9495.7560975609758</v>
      </c>
      <c r="F20" s="516">
        <v>363479.79653401795</v>
      </c>
      <c r="G20" s="517">
        <v>66268.459500863828</v>
      </c>
      <c r="H20" s="511">
        <v>66268.459500863828</v>
      </c>
      <c r="I20" s="518">
        <v>0</v>
      </c>
      <c r="J20" s="512"/>
      <c r="K20" s="519">
        <f t="shared" si="4"/>
        <v>66268.459500863828</v>
      </c>
      <c r="L20" s="520">
        <f t="shared" si="1"/>
        <v>0</v>
      </c>
      <c r="M20" s="519">
        <f t="shared" si="5"/>
        <v>66268.459500863828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2012</v>
      </c>
      <c r="D21" s="516">
        <v>363479.79653401795</v>
      </c>
      <c r="E21" s="521">
        <v>9269.6666666666661</v>
      </c>
      <c r="F21" s="516">
        <v>354210.12986735126</v>
      </c>
      <c r="G21" s="517">
        <v>61947.846793824669</v>
      </c>
      <c r="H21" s="511">
        <v>61947.846793824669</v>
      </c>
      <c r="I21" s="518">
        <v>0</v>
      </c>
      <c r="J21" s="512"/>
      <c r="K21" s="519">
        <f t="shared" si="4"/>
        <v>61947.846793824669</v>
      </c>
      <c r="L21" s="520">
        <f t="shared" si="1"/>
        <v>0</v>
      </c>
      <c r="M21" s="519">
        <f t="shared" si="5"/>
        <v>61947.846793824669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6"/>
        <v/>
      </c>
      <c r="C22" s="508">
        <f>IF(D11="","-",+C21+1)</f>
        <v>2013</v>
      </c>
      <c r="D22" s="609">
        <v>354210.12986735126</v>
      </c>
      <c r="E22" s="610">
        <v>9269.6666666666661</v>
      </c>
      <c r="F22" s="609">
        <v>344940.46320068458</v>
      </c>
      <c r="G22" s="610">
        <v>57556.875600006118</v>
      </c>
      <c r="H22" s="611">
        <v>57556.875600006118</v>
      </c>
      <c r="I22" s="597">
        <v>0</v>
      </c>
      <c r="J22" s="512"/>
      <c r="K22" s="519">
        <f t="shared" si="4"/>
        <v>57556.875600006118</v>
      </c>
      <c r="L22" s="520">
        <f t="shared" ref="L22:L27" si="7">IF(K22&lt;&gt;0,+G22-K22,0)</f>
        <v>0</v>
      </c>
      <c r="M22" s="519">
        <f t="shared" si="5"/>
        <v>57556.875600006118</v>
      </c>
      <c r="N22" s="515">
        <f t="shared" ref="N22:N27" si="8">IF(M22&lt;&gt;0,+H22-M22,0)</f>
        <v>0</v>
      </c>
      <c r="O22" s="515">
        <f t="shared" ref="O22:O27" si="9">+N22-L22</f>
        <v>0</v>
      </c>
      <c r="P22" s="272"/>
    </row>
    <row r="23" spans="2:16" ht="12.5">
      <c r="B23" s="195" t="str">
        <f t="shared" si="6"/>
        <v/>
      </c>
      <c r="C23" s="508">
        <f>IF(D11="","-",+C22+1)</f>
        <v>2014</v>
      </c>
      <c r="D23" s="609">
        <v>344940.46320068458</v>
      </c>
      <c r="E23" s="610">
        <v>9269.6666666666661</v>
      </c>
      <c r="F23" s="609">
        <v>335670.79653401789</v>
      </c>
      <c r="G23" s="610">
        <v>54555.18443175155</v>
      </c>
      <c r="H23" s="611">
        <v>54555.18443175155</v>
      </c>
      <c r="I23" s="597">
        <v>0</v>
      </c>
      <c r="J23" s="512"/>
      <c r="K23" s="519">
        <f t="shared" si="4"/>
        <v>54555.18443175155</v>
      </c>
      <c r="L23" s="520">
        <f t="shared" si="7"/>
        <v>0</v>
      </c>
      <c r="M23" s="519">
        <f t="shared" si="5"/>
        <v>54555.18443175155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2015</v>
      </c>
      <c r="D24" s="609">
        <v>335670.79653401789</v>
      </c>
      <c r="E24" s="610">
        <v>9269.6666666666661</v>
      </c>
      <c r="F24" s="609">
        <v>326401.12986735121</v>
      </c>
      <c r="G24" s="610">
        <v>52258.262513897615</v>
      </c>
      <c r="H24" s="611">
        <v>52258.262513897615</v>
      </c>
      <c r="I24" s="512">
        <v>0</v>
      </c>
      <c r="J24" s="512"/>
      <c r="K24" s="519">
        <f t="shared" si="4"/>
        <v>52258.262513897615</v>
      </c>
      <c r="L24" s="520">
        <f t="shared" si="7"/>
        <v>0</v>
      </c>
      <c r="M24" s="519">
        <f t="shared" si="5"/>
        <v>52258.262513897615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2016</v>
      </c>
      <c r="D25" s="609">
        <v>326401.12986735121</v>
      </c>
      <c r="E25" s="610">
        <v>9269.6666666666661</v>
      </c>
      <c r="F25" s="609">
        <v>317131.46320068452</v>
      </c>
      <c r="G25" s="610">
        <v>50522.11947752475</v>
      </c>
      <c r="H25" s="611">
        <v>50522.11947752475</v>
      </c>
      <c r="I25" s="512">
        <f t="shared" si="0"/>
        <v>0</v>
      </c>
      <c r="J25" s="512"/>
      <c r="K25" s="519">
        <f>G25</f>
        <v>50522.11947752475</v>
      </c>
      <c r="L25" s="520">
        <f t="shared" si="7"/>
        <v>0</v>
      </c>
      <c r="M25" s="519">
        <f>H25</f>
        <v>50522.11947752475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2017</v>
      </c>
      <c r="D26" s="609">
        <v>317131.46320068452</v>
      </c>
      <c r="E26" s="610">
        <v>9054.0930232558148</v>
      </c>
      <c r="F26" s="609">
        <v>308077.3701774287</v>
      </c>
      <c r="G26" s="610">
        <v>47783.446226544533</v>
      </c>
      <c r="H26" s="611">
        <v>47783.446226544533</v>
      </c>
      <c r="I26" s="512">
        <f t="shared" si="0"/>
        <v>0</v>
      </c>
      <c r="J26" s="512"/>
      <c r="K26" s="519">
        <f>G26</f>
        <v>47783.446226544533</v>
      </c>
      <c r="L26" s="520">
        <f t="shared" si="7"/>
        <v>0</v>
      </c>
      <c r="M26" s="519">
        <f>H26</f>
        <v>47783.446226544533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2018</v>
      </c>
      <c r="D27" s="609">
        <v>308077.3701774287</v>
      </c>
      <c r="E27" s="610">
        <v>9495.7560975609758</v>
      </c>
      <c r="F27" s="609">
        <v>298581.61407986772</v>
      </c>
      <c r="G27" s="610">
        <v>43433.536705810628</v>
      </c>
      <c r="H27" s="611">
        <v>43433.536705810628</v>
      </c>
      <c r="I27" s="512">
        <f t="shared" si="0"/>
        <v>0</v>
      </c>
      <c r="J27" s="512"/>
      <c r="K27" s="519">
        <f>G27</f>
        <v>43433.536705810628</v>
      </c>
      <c r="L27" s="520">
        <f t="shared" si="7"/>
        <v>0</v>
      </c>
      <c r="M27" s="519">
        <f>H27</f>
        <v>43433.536705810628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6"/>
        <v/>
      </c>
      <c r="C28" s="508">
        <f>IF(D11="","-",+C27+1)</f>
        <v>2019</v>
      </c>
      <c r="D28" s="609">
        <v>298581.61407986772</v>
      </c>
      <c r="E28" s="610">
        <v>9054.0930232558148</v>
      </c>
      <c r="F28" s="609">
        <v>289527.52105661191</v>
      </c>
      <c r="G28" s="610">
        <v>38328.893237173492</v>
      </c>
      <c r="H28" s="611">
        <v>38328.893237173492</v>
      </c>
      <c r="I28" s="512">
        <f t="shared" si="0"/>
        <v>0</v>
      </c>
      <c r="J28" s="512"/>
      <c r="K28" s="519">
        <f>G28</f>
        <v>38328.893237173492</v>
      </c>
      <c r="L28" s="520">
        <f t="shared" ref="L28" si="10">IF(K28&lt;&gt;0,+G28-K28,0)</f>
        <v>0</v>
      </c>
      <c r="M28" s="519">
        <f>H28</f>
        <v>38328.893237173492</v>
      </c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2020</v>
      </c>
      <c r="D29" s="524">
        <f>IF(F28+SUM(E$17:E28)=D$10,F28,D$10-SUM(E$17:E28))</f>
        <v>289527.52105661191</v>
      </c>
      <c r="E29" s="523">
        <f>IF(+I14&lt;F28,I14,D29)</f>
        <v>9495.7560975609758</v>
      </c>
      <c r="F29" s="524">
        <f t="shared" ref="F29:F48" si="11">+D29-E29</f>
        <v>280031.76495905092</v>
      </c>
      <c r="G29" s="525">
        <f t="shared" ref="G29:G72" si="12">+I$12*((D29+F29)/2)+E29</f>
        <v>45689.568218752691</v>
      </c>
      <c r="H29" s="492">
        <f t="shared" ref="H29:H72" si="13">+I$13*((D29+F29)/2)+E29</f>
        <v>45689.568218752691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2021</v>
      </c>
      <c r="D30" s="524">
        <f>IF(F29+SUM(E$17:E29)=D$10,F29,D$10-SUM(E$17:E29))</f>
        <v>280031.76495905092</v>
      </c>
      <c r="E30" s="523">
        <f>IF(+I14&lt;F29,I14,D30)</f>
        <v>9495.7560975609758</v>
      </c>
      <c r="F30" s="524">
        <f t="shared" si="11"/>
        <v>270536.00886148994</v>
      </c>
      <c r="G30" s="525">
        <f t="shared" si="12"/>
        <v>44482.713653890649</v>
      </c>
      <c r="H30" s="492">
        <f t="shared" si="13"/>
        <v>44482.713653890649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2022</v>
      </c>
      <c r="D31" s="524">
        <f>IF(F30+SUM(E$17:E30)=D$10,F30,D$10-SUM(E$17:E30))</f>
        <v>270536.00886148994</v>
      </c>
      <c r="E31" s="523">
        <f>IF(+I14&lt;F30,I14,D31)</f>
        <v>9495.7560975609758</v>
      </c>
      <c r="F31" s="524">
        <f t="shared" si="11"/>
        <v>261040.25276392896</v>
      </c>
      <c r="G31" s="525">
        <f t="shared" si="12"/>
        <v>43275.859089028614</v>
      </c>
      <c r="H31" s="492">
        <f t="shared" si="13"/>
        <v>43275.859089028614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2023</v>
      </c>
      <c r="D32" s="524">
        <f>IF(F31+SUM(E$17:E31)=D$10,F31,D$10-SUM(E$17:E31))</f>
        <v>261040.25276392896</v>
      </c>
      <c r="E32" s="523">
        <f>IF(+I14&lt;F31,I14,D32)</f>
        <v>9495.7560975609758</v>
      </c>
      <c r="F32" s="524">
        <f t="shared" si="11"/>
        <v>251544.49666636798</v>
      </c>
      <c r="G32" s="525">
        <f t="shared" si="12"/>
        <v>42069.004524166579</v>
      </c>
      <c r="H32" s="492">
        <f t="shared" si="13"/>
        <v>42069.004524166579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2024</v>
      </c>
      <c r="D33" s="524">
        <f>IF(F32+SUM(E$17:E32)=D$10,F32,D$10-SUM(E$17:E32))</f>
        <v>251544.49666636798</v>
      </c>
      <c r="E33" s="523">
        <f>IF(+I14&lt;F32,I14,D33)</f>
        <v>9495.7560975609758</v>
      </c>
      <c r="F33" s="524">
        <f t="shared" si="11"/>
        <v>242048.740568807</v>
      </c>
      <c r="G33" s="525">
        <f t="shared" si="12"/>
        <v>40862.149959304537</v>
      </c>
      <c r="H33" s="492">
        <f t="shared" si="13"/>
        <v>40862.149959304537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2025</v>
      </c>
      <c r="D34" s="524">
        <f>IF(F33+SUM(E$17:E33)=D$10,F33,D$10-SUM(E$17:E33))</f>
        <v>242048.740568807</v>
      </c>
      <c r="E34" s="523">
        <f>IF(+I14&lt;F33,I14,D34)</f>
        <v>9495.7560975609758</v>
      </c>
      <c r="F34" s="524">
        <f t="shared" si="11"/>
        <v>232552.98447124602</v>
      </c>
      <c r="G34" s="525">
        <f t="shared" si="12"/>
        <v>39655.295394442503</v>
      </c>
      <c r="H34" s="492">
        <f t="shared" si="13"/>
        <v>39655.295394442503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2026</v>
      </c>
      <c r="D35" s="524">
        <f>IF(F34+SUM(E$17:E34)=D$10,F34,D$10-SUM(E$17:E34))</f>
        <v>232552.98447124602</v>
      </c>
      <c r="E35" s="523">
        <f>IF(+I14&lt;F34,I14,D35)</f>
        <v>9495.7560975609758</v>
      </c>
      <c r="F35" s="524">
        <f t="shared" si="11"/>
        <v>223057.22837368504</v>
      </c>
      <c r="G35" s="525">
        <f t="shared" si="12"/>
        <v>38448.440829580468</v>
      </c>
      <c r="H35" s="492">
        <f t="shared" si="13"/>
        <v>38448.440829580468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2027</v>
      </c>
      <c r="D36" s="524">
        <f>IF(F35+SUM(E$17:E35)=D$10,F35,D$10-SUM(E$17:E35))</f>
        <v>223057.22837368504</v>
      </c>
      <c r="E36" s="523">
        <f>IF(+I14&lt;F35,I14,D36)</f>
        <v>9495.7560975609758</v>
      </c>
      <c r="F36" s="524">
        <f t="shared" si="11"/>
        <v>213561.47227612406</v>
      </c>
      <c r="G36" s="525">
        <f t="shared" si="12"/>
        <v>37241.586264718426</v>
      </c>
      <c r="H36" s="492">
        <f t="shared" si="13"/>
        <v>37241.586264718426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2028</v>
      </c>
      <c r="D37" s="524">
        <f>IF(F36+SUM(E$17:E36)=D$10,F36,D$10-SUM(E$17:E36))</f>
        <v>213561.47227612406</v>
      </c>
      <c r="E37" s="523">
        <f>IF(+I14&lt;F36,I14,D37)</f>
        <v>9495.7560975609758</v>
      </c>
      <c r="F37" s="524">
        <f t="shared" si="11"/>
        <v>204065.71617856307</v>
      </c>
      <c r="G37" s="525">
        <f t="shared" si="12"/>
        <v>36034.731699856391</v>
      </c>
      <c r="H37" s="492">
        <f t="shared" si="13"/>
        <v>36034.731699856391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2029</v>
      </c>
      <c r="D38" s="524">
        <f>IF(F37+SUM(E$17:E37)=D$10,F37,D$10-SUM(E$17:E37))</f>
        <v>204065.71617856307</v>
      </c>
      <c r="E38" s="523">
        <f>IF(+I14&lt;F37,I14,D38)</f>
        <v>9495.7560975609758</v>
      </c>
      <c r="F38" s="524">
        <f t="shared" si="11"/>
        <v>194569.96008100209</v>
      </c>
      <c r="G38" s="525">
        <f t="shared" si="12"/>
        <v>34827.877134994349</v>
      </c>
      <c r="H38" s="492">
        <f t="shared" si="13"/>
        <v>34827.877134994349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2030</v>
      </c>
      <c r="D39" s="524">
        <f>IF(F38+SUM(E$17:E38)=D$10,F38,D$10-SUM(E$17:E38))</f>
        <v>194569.96008100209</v>
      </c>
      <c r="E39" s="523">
        <f>IF(+I14&lt;F38,I14,D39)</f>
        <v>9495.7560975609758</v>
      </c>
      <c r="F39" s="524">
        <f t="shared" si="11"/>
        <v>185074.20398344111</v>
      </c>
      <c r="G39" s="525">
        <f t="shared" si="12"/>
        <v>33621.022570132314</v>
      </c>
      <c r="H39" s="492">
        <f t="shared" si="13"/>
        <v>33621.022570132314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2031</v>
      </c>
      <c r="D40" s="524">
        <f>IF(F39+SUM(E$17:E39)=D$10,F39,D$10-SUM(E$17:E39))</f>
        <v>185074.20398344111</v>
      </c>
      <c r="E40" s="523">
        <f>IF(+I14&lt;F39,I14,D40)</f>
        <v>9495.7560975609758</v>
      </c>
      <c r="F40" s="524">
        <f t="shared" si="11"/>
        <v>175578.44788588013</v>
      </c>
      <c r="G40" s="525">
        <f t="shared" si="12"/>
        <v>32414.16800527028</v>
      </c>
      <c r="H40" s="492">
        <f t="shared" si="13"/>
        <v>32414.16800527028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2032</v>
      </c>
      <c r="D41" s="524">
        <f>IF(F40+SUM(E$17:E40)=D$10,F40,D$10-SUM(E$17:E40))</f>
        <v>175578.44788588013</v>
      </c>
      <c r="E41" s="523">
        <f>IF(+I14&lt;F40,I14,D41)</f>
        <v>9495.7560975609758</v>
      </c>
      <c r="F41" s="524">
        <f t="shared" si="11"/>
        <v>166082.69178831915</v>
      </c>
      <c r="G41" s="525">
        <f t="shared" si="12"/>
        <v>31207.313440408238</v>
      </c>
      <c r="H41" s="492">
        <f t="shared" si="13"/>
        <v>31207.313440408238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2033</v>
      </c>
      <c r="D42" s="524">
        <f>IF(F41+SUM(E$17:E41)=D$10,F41,D$10-SUM(E$17:E41))</f>
        <v>166082.69178831915</v>
      </c>
      <c r="E42" s="523">
        <f>IF(+I14&lt;F41,I14,D42)</f>
        <v>9495.7560975609758</v>
      </c>
      <c r="F42" s="524">
        <f t="shared" si="11"/>
        <v>156586.93569075817</v>
      </c>
      <c r="G42" s="525">
        <f t="shared" si="12"/>
        <v>30000.458875546203</v>
      </c>
      <c r="H42" s="492">
        <f t="shared" si="13"/>
        <v>30000.458875546203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2034</v>
      </c>
      <c r="D43" s="524">
        <f>IF(F42+SUM(E$17:E42)=D$10,F42,D$10-SUM(E$17:E42))</f>
        <v>156586.93569075817</v>
      </c>
      <c r="E43" s="523">
        <f>IF(+I14&lt;F42,I14,D43)</f>
        <v>9495.7560975609758</v>
      </c>
      <c r="F43" s="524">
        <f t="shared" si="11"/>
        <v>147091.17959319719</v>
      </c>
      <c r="G43" s="525">
        <f t="shared" si="12"/>
        <v>28793.604310684161</v>
      </c>
      <c r="H43" s="492">
        <f t="shared" si="13"/>
        <v>28793.604310684161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2035</v>
      </c>
      <c r="D44" s="524">
        <f>IF(F43+SUM(E$17:E43)=D$10,F43,D$10-SUM(E$17:E43))</f>
        <v>147091.17959319719</v>
      </c>
      <c r="E44" s="523">
        <f>IF(+I14&lt;F43,I14,D44)</f>
        <v>9495.7560975609758</v>
      </c>
      <c r="F44" s="524">
        <f t="shared" si="11"/>
        <v>137595.42349563621</v>
      </c>
      <c r="G44" s="525">
        <f t="shared" si="12"/>
        <v>27586.749745822126</v>
      </c>
      <c r="H44" s="492">
        <f t="shared" si="13"/>
        <v>27586.749745822126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2036</v>
      </c>
      <c r="D45" s="524">
        <f>IF(F44+SUM(E$17:E44)=D$10,F44,D$10-SUM(E$17:E44))</f>
        <v>137595.42349563621</v>
      </c>
      <c r="E45" s="523">
        <f>IF(+I14&lt;F44,I14,D45)</f>
        <v>9495.7560975609758</v>
      </c>
      <c r="F45" s="524">
        <f t="shared" si="11"/>
        <v>128099.66739807522</v>
      </c>
      <c r="G45" s="525">
        <f t="shared" si="12"/>
        <v>26379.895180960091</v>
      </c>
      <c r="H45" s="492">
        <f t="shared" si="13"/>
        <v>26379.895180960091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2037</v>
      </c>
      <c r="D46" s="524">
        <f>IF(F45+SUM(E$17:E45)=D$10,F45,D$10-SUM(E$17:E45))</f>
        <v>128099.66739807522</v>
      </c>
      <c r="E46" s="523">
        <f>IF(+I14&lt;F45,I14,D46)</f>
        <v>9495.7560975609758</v>
      </c>
      <c r="F46" s="524">
        <f t="shared" si="11"/>
        <v>118603.91130051424</v>
      </c>
      <c r="G46" s="525">
        <f t="shared" si="12"/>
        <v>25173.040616098049</v>
      </c>
      <c r="H46" s="492">
        <f t="shared" si="13"/>
        <v>25173.040616098049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2038</v>
      </c>
      <c r="D47" s="524">
        <f>IF(F46+SUM(E$17:E46)=D$10,F46,D$10-SUM(E$17:E46))</f>
        <v>118603.91130051424</v>
      </c>
      <c r="E47" s="523">
        <f>IF(+I14&lt;F46,I14,D47)</f>
        <v>9495.7560975609758</v>
      </c>
      <c r="F47" s="524">
        <f t="shared" si="11"/>
        <v>109108.15520295326</v>
      </c>
      <c r="G47" s="525">
        <f t="shared" si="12"/>
        <v>23966.186051236014</v>
      </c>
      <c r="H47" s="492">
        <f t="shared" si="13"/>
        <v>23966.186051236014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2039</v>
      </c>
      <c r="D48" s="524">
        <f>IF(F47+SUM(E$17:E47)=D$10,F47,D$10-SUM(E$17:E47))</f>
        <v>109108.15520295326</v>
      </c>
      <c r="E48" s="523">
        <f>IF(+I14&lt;F47,I14,D48)</f>
        <v>9495.7560975609758</v>
      </c>
      <c r="F48" s="524">
        <f t="shared" si="11"/>
        <v>99612.39910539228</v>
      </c>
      <c r="G48" s="525">
        <f t="shared" si="12"/>
        <v>22759.331486373976</v>
      </c>
      <c r="H48" s="492">
        <f t="shared" si="13"/>
        <v>22759.331486373976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2040</v>
      </c>
      <c r="D49" s="524">
        <f>IF(F48+SUM(E$17:E48)=D$10,F48,D$10-SUM(E$17:E48))</f>
        <v>99612.39910539228</v>
      </c>
      <c r="E49" s="523">
        <f>IF(+I14&lt;F48,I14,D49)</f>
        <v>9495.7560975609758</v>
      </c>
      <c r="F49" s="524">
        <f t="shared" ref="F49:F72" si="14">+D49-E49</f>
        <v>90116.643007831299</v>
      </c>
      <c r="G49" s="525">
        <f t="shared" si="12"/>
        <v>21552.476921511938</v>
      </c>
      <c r="H49" s="492">
        <f t="shared" si="13"/>
        <v>21552.476921511938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2041</v>
      </c>
      <c r="D50" s="524">
        <f>IF(F49+SUM(E$17:E49)=D$10,F49,D$10-SUM(E$17:E49))</f>
        <v>90116.643007831299</v>
      </c>
      <c r="E50" s="523">
        <f>IF(+I14&lt;F49,I14,D50)</f>
        <v>9495.7560975609758</v>
      </c>
      <c r="F50" s="524">
        <f t="shared" si="14"/>
        <v>80620.886910270317</v>
      </c>
      <c r="G50" s="525">
        <f t="shared" si="12"/>
        <v>20345.622356649903</v>
      </c>
      <c r="H50" s="492">
        <f t="shared" si="13"/>
        <v>20345.622356649903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2042</v>
      </c>
      <c r="D51" s="524">
        <f>IF(F50+SUM(E$17:E50)=D$10,F50,D$10-SUM(E$17:E50))</f>
        <v>80620.886910270317</v>
      </c>
      <c r="E51" s="523">
        <f>IF(+I14&lt;F50,I14,D51)</f>
        <v>9495.7560975609758</v>
      </c>
      <c r="F51" s="524">
        <f t="shared" si="14"/>
        <v>71125.130812709336</v>
      </c>
      <c r="G51" s="525">
        <f t="shared" si="12"/>
        <v>19138.767791787865</v>
      </c>
      <c r="H51" s="492">
        <f t="shared" si="13"/>
        <v>19138.767791787865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2043</v>
      </c>
      <c r="D52" s="524">
        <f>IF(F51+SUM(E$17:E51)=D$10,F51,D$10-SUM(E$17:E51))</f>
        <v>71125.130812709336</v>
      </c>
      <c r="E52" s="523">
        <f>IF(+I14&lt;F51,I14,D52)</f>
        <v>9495.7560975609758</v>
      </c>
      <c r="F52" s="524">
        <f t="shared" si="14"/>
        <v>61629.374715148362</v>
      </c>
      <c r="G52" s="525">
        <f t="shared" si="12"/>
        <v>17931.913226925826</v>
      </c>
      <c r="H52" s="492">
        <f t="shared" si="13"/>
        <v>17931.913226925826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2044</v>
      </c>
      <c r="D53" s="524">
        <f>IF(F52+SUM(E$17:E52)=D$10,F52,D$10-SUM(E$17:E52))</f>
        <v>61629.374715148362</v>
      </c>
      <c r="E53" s="523">
        <f>IF(+I14&lt;F52,I14,D53)</f>
        <v>9495.7560975609758</v>
      </c>
      <c r="F53" s="524">
        <f t="shared" si="14"/>
        <v>52133.618617587388</v>
      </c>
      <c r="G53" s="525">
        <f t="shared" si="12"/>
        <v>16725.058662063791</v>
      </c>
      <c r="H53" s="492">
        <f t="shared" si="13"/>
        <v>16725.058662063791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2045</v>
      </c>
      <c r="D54" s="524">
        <f>IF(F53+SUM(E$17:E53)=D$10,F53,D$10-SUM(E$17:E53))</f>
        <v>52133.618617587388</v>
      </c>
      <c r="E54" s="523">
        <f>IF(+I14&lt;F53,I14,D54)</f>
        <v>9495.7560975609758</v>
      </c>
      <c r="F54" s="524">
        <f t="shared" si="14"/>
        <v>42637.862520026414</v>
      </c>
      <c r="G54" s="525">
        <f t="shared" si="12"/>
        <v>15518.204097201753</v>
      </c>
      <c r="H54" s="492">
        <f t="shared" si="13"/>
        <v>15518.204097201753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2046</v>
      </c>
      <c r="D55" s="524">
        <f>IF(F54+SUM(E$17:E54)=D$10,F54,D$10-SUM(E$17:E54))</f>
        <v>42637.862520026414</v>
      </c>
      <c r="E55" s="523">
        <f>IF(+I14&lt;F54,I14,D55)</f>
        <v>9495.7560975609758</v>
      </c>
      <c r="F55" s="524">
        <f t="shared" si="14"/>
        <v>33142.10642246544</v>
      </c>
      <c r="G55" s="525">
        <f t="shared" si="12"/>
        <v>14311.349532339718</v>
      </c>
      <c r="H55" s="492">
        <f t="shared" si="13"/>
        <v>14311.349532339718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2047</v>
      </c>
      <c r="D56" s="524">
        <f>IF(F55+SUM(E$17:E55)=D$10,F55,D$10-SUM(E$17:E55))</f>
        <v>33142.10642246544</v>
      </c>
      <c r="E56" s="523">
        <f>IF(+I14&lt;F55,I14,D56)</f>
        <v>9495.7560975609758</v>
      </c>
      <c r="F56" s="524">
        <f t="shared" si="14"/>
        <v>23646.350324904466</v>
      </c>
      <c r="G56" s="525">
        <f t="shared" si="12"/>
        <v>13104.49496747768</v>
      </c>
      <c r="H56" s="492">
        <f t="shared" si="13"/>
        <v>13104.49496747768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2048</v>
      </c>
      <c r="D57" s="524">
        <f>IF(F56+SUM(E$17:E56)=D$10,F56,D$10-SUM(E$17:E56))</f>
        <v>23646.350324904466</v>
      </c>
      <c r="E57" s="523">
        <f>IF(+I14&lt;F56,I14,D57)</f>
        <v>9495.7560975609758</v>
      </c>
      <c r="F57" s="524">
        <f t="shared" si="14"/>
        <v>14150.59422734349</v>
      </c>
      <c r="G57" s="525">
        <f t="shared" si="12"/>
        <v>11897.640402615643</v>
      </c>
      <c r="H57" s="492">
        <f t="shared" si="13"/>
        <v>11897.640402615643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2049</v>
      </c>
      <c r="D58" s="524">
        <f>IF(F57+SUM(E$17:E57)=D$10,F57,D$10-SUM(E$17:E57))</f>
        <v>14150.59422734349</v>
      </c>
      <c r="E58" s="523">
        <f>IF(+I14&lt;F57,I14,D58)</f>
        <v>9495.7560975609758</v>
      </c>
      <c r="F58" s="524">
        <f t="shared" si="14"/>
        <v>4654.8381297825144</v>
      </c>
      <c r="G58" s="525">
        <f t="shared" si="12"/>
        <v>10690.785837753607</v>
      </c>
      <c r="H58" s="492">
        <f t="shared" si="13"/>
        <v>10690.785837753607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2050</v>
      </c>
      <c r="D59" s="524">
        <f>IF(F58+SUM(E$17:E58)=D$10,F58,D$10-SUM(E$17:E58))</f>
        <v>4654.8381297825144</v>
      </c>
      <c r="E59" s="523">
        <f>IF(+I14&lt;F58,I14,D59)</f>
        <v>4654.8381297825144</v>
      </c>
      <c r="F59" s="524">
        <f t="shared" si="14"/>
        <v>0</v>
      </c>
      <c r="G59" s="525">
        <f t="shared" si="12"/>
        <v>4950.6393586633212</v>
      </c>
      <c r="H59" s="492">
        <f t="shared" si="13"/>
        <v>4950.6393586633212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389325.99999999988</v>
      </c>
      <c r="F73" s="375"/>
      <c r="G73" s="375">
        <f>SUM(G17:G72)</f>
        <v>1470124.4410243735</v>
      </c>
      <c r="H73" s="375">
        <f>SUM(H17:H72)</f>
        <v>1470124.4410243735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38328.893237173492</v>
      </c>
      <c r="N87" s="547">
        <f>IF(J92&lt;D11,0,VLOOKUP(J92,C17:O72,11))</f>
        <v>38328.893237173492</v>
      </c>
      <c r="O87" s="548">
        <f>+N87-M87</f>
        <v>0</v>
      </c>
      <c r="P87" s="269"/>
      <c r="Q87" s="269"/>
    </row>
    <row r="88" spans="1:17" ht="15.5">
      <c r="C88" s="274"/>
      <c r="D88" s="615" t="s">
        <v>271</v>
      </c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41231.786544650007</v>
      </c>
      <c r="N88" s="551">
        <f>IF(J92&lt;D11,0,VLOOKUP(J92,C99:P154,7))</f>
        <v>41231.786544650007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2902.8933074765155</v>
      </c>
      <c r="N89" s="556">
        <f>+N88-N87</f>
        <v>2902.8933074765155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TP2008017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389326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9054.0930232558148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2008</v>
      </c>
      <c r="D99" s="509">
        <v>0</v>
      </c>
      <c r="E99" s="517">
        <v>0</v>
      </c>
      <c r="F99" s="516">
        <v>0</v>
      </c>
      <c r="G99" s="575">
        <v>0</v>
      </c>
      <c r="H99" s="576">
        <v>0</v>
      </c>
      <c r="I99" s="577">
        <v>0</v>
      </c>
      <c r="J99" s="614">
        <f t="shared" ref="J99:J130" si="19">+I99-H99</f>
        <v>0</v>
      </c>
      <c r="K99" s="515"/>
      <c r="L99" s="513">
        <v>0</v>
      </c>
      <c r="M99" s="514">
        <f t="shared" ref="M99:M130" si="20">IF(L99&lt;&gt;0,+H99-L99,0)</f>
        <v>0</v>
      </c>
      <c r="N99" s="513">
        <v>0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2009</v>
      </c>
      <c r="D100" s="509">
        <v>0</v>
      </c>
      <c r="E100" s="517">
        <v>0</v>
      </c>
      <c r="F100" s="516">
        <v>0</v>
      </c>
      <c r="G100" s="516">
        <v>0</v>
      </c>
      <c r="H100" s="517">
        <v>0</v>
      </c>
      <c r="I100" s="511">
        <v>0</v>
      </c>
      <c r="J100" s="614">
        <f t="shared" si="19"/>
        <v>0</v>
      </c>
      <c r="K100" s="515"/>
      <c r="L100" s="519">
        <f t="shared" ref="L100:L105" si="23">H100</f>
        <v>0</v>
      </c>
      <c r="M100" s="520">
        <f t="shared" si="20"/>
        <v>0</v>
      </c>
      <c r="N100" s="519">
        <f t="shared" ref="N100:N105" si="24">I100</f>
        <v>0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>IU</v>
      </c>
      <c r="C101" s="508">
        <f>IF(D93="","-",+C100+1)</f>
        <v>2010</v>
      </c>
      <c r="D101" s="509">
        <v>389326</v>
      </c>
      <c r="E101" s="517">
        <v>10245</v>
      </c>
      <c r="F101" s="516">
        <v>379081</v>
      </c>
      <c r="G101" s="516">
        <v>384203.5</v>
      </c>
      <c r="H101" s="517">
        <v>73671.650548973092</v>
      </c>
      <c r="I101" s="511">
        <v>73671.650548973092</v>
      </c>
      <c r="J101" s="614">
        <f t="shared" si="19"/>
        <v>0</v>
      </c>
      <c r="K101" s="515"/>
      <c r="L101" s="519">
        <f t="shared" si="23"/>
        <v>73671.650548973092</v>
      </c>
      <c r="M101" s="520">
        <f t="shared" si="20"/>
        <v>0</v>
      </c>
      <c r="N101" s="519">
        <f t="shared" si="24"/>
        <v>73671.650548973092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2011</v>
      </c>
      <c r="D102" s="509">
        <v>379081</v>
      </c>
      <c r="E102" s="521">
        <v>9269.6666666666661</v>
      </c>
      <c r="F102" s="516">
        <v>369811.33333333331</v>
      </c>
      <c r="G102" s="516">
        <v>374446.16666666663</v>
      </c>
      <c r="H102" s="517">
        <v>65578.844240085236</v>
      </c>
      <c r="I102" s="511">
        <v>65578.844240085236</v>
      </c>
      <c r="J102" s="614">
        <f t="shared" si="19"/>
        <v>0</v>
      </c>
      <c r="K102" s="515"/>
      <c r="L102" s="519">
        <f t="shared" si="23"/>
        <v>65578.844240085236</v>
      </c>
      <c r="M102" s="520">
        <f t="shared" si="20"/>
        <v>0</v>
      </c>
      <c r="N102" s="519">
        <f t="shared" si="24"/>
        <v>65578.844240085236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2012</v>
      </c>
      <c r="D103" s="509">
        <v>369811.33333333331</v>
      </c>
      <c r="E103" s="517">
        <v>9269.6666666666661</v>
      </c>
      <c r="F103" s="516">
        <v>360541.66666666663</v>
      </c>
      <c r="G103" s="516">
        <v>365176.5</v>
      </c>
      <c r="H103" s="517">
        <v>63006.82444122398</v>
      </c>
      <c r="I103" s="511">
        <v>63006.82444122398</v>
      </c>
      <c r="J103" s="614">
        <f t="shared" si="19"/>
        <v>0</v>
      </c>
      <c r="K103" s="515"/>
      <c r="L103" s="519">
        <f t="shared" si="23"/>
        <v>63006.82444122398</v>
      </c>
      <c r="M103" s="520">
        <f t="shared" si="20"/>
        <v>0</v>
      </c>
      <c r="N103" s="519">
        <f t="shared" si="24"/>
        <v>63006.82444122398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2013</v>
      </c>
      <c r="D104" s="509">
        <v>360541.66666666663</v>
      </c>
      <c r="E104" s="517">
        <v>9269.6666666666661</v>
      </c>
      <c r="F104" s="516">
        <v>351271.99999999994</v>
      </c>
      <c r="G104" s="516">
        <v>355906.83333333326</v>
      </c>
      <c r="H104" s="517">
        <v>57420.908011898166</v>
      </c>
      <c r="I104" s="511">
        <v>57420.908011898166</v>
      </c>
      <c r="J104" s="614">
        <v>0</v>
      </c>
      <c r="K104" s="515"/>
      <c r="L104" s="519">
        <f t="shared" si="23"/>
        <v>57420.908011898166</v>
      </c>
      <c r="M104" s="520">
        <f t="shared" ref="M104:M109" si="26">IF(L104&lt;&gt;0,+H104-L104,0)</f>
        <v>0</v>
      </c>
      <c r="N104" s="519">
        <f t="shared" si="24"/>
        <v>57420.908011898166</v>
      </c>
      <c r="O104" s="515">
        <f t="shared" ref="O104:O109" si="27">IF(N104&lt;&gt;0,+I104-N104,0)</f>
        <v>0</v>
      </c>
      <c r="P104" s="515">
        <f t="shared" ref="P104:P109" si="28">+O104-M104</f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2014</v>
      </c>
      <c r="D105" s="509">
        <v>351271.99999999994</v>
      </c>
      <c r="E105" s="517">
        <v>9269.6666666666661</v>
      </c>
      <c r="F105" s="516">
        <v>342002.33333333326</v>
      </c>
      <c r="G105" s="516">
        <v>346637.16666666663</v>
      </c>
      <c r="H105" s="517">
        <v>56385.789642955569</v>
      </c>
      <c r="I105" s="511">
        <v>56385.789642955569</v>
      </c>
      <c r="J105" s="515">
        <v>0</v>
      </c>
      <c r="K105" s="515"/>
      <c r="L105" s="519">
        <f t="shared" si="23"/>
        <v>56385.789642955569</v>
      </c>
      <c r="M105" s="520">
        <f t="shared" si="26"/>
        <v>0</v>
      </c>
      <c r="N105" s="519">
        <f t="shared" si="24"/>
        <v>56385.789642955569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2015</v>
      </c>
      <c r="D106" s="509">
        <v>342002.33333333326</v>
      </c>
      <c r="E106" s="517">
        <v>9269.6666666666661</v>
      </c>
      <c r="F106" s="516">
        <v>332732.66666666657</v>
      </c>
      <c r="G106" s="516">
        <v>337367.49999999988</v>
      </c>
      <c r="H106" s="517">
        <v>53724.203573157785</v>
      </c>
      <c r="I106" s="511">
        <v>53724.203573157785</v>
      </c>
      <c r="J106" s="515">
        <f t="shared" si="19"/>
        <v>0</v>
      </c>
      <c r="K106" s="515"/>
      <c r="L106" s="519">
        <f>H106</f>
        <v>53724.203573157785</v>
      </c>
      <c r="M106" s="520">
        <f t="shared" si="26"/>
        <v>0</v>
      </c>
      <c r="N106" s="519">
        <f>I106</f>
        <v>53724.203573157785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2016</v>
      </c>
      <c r="D107" s="509">
        <v>332732.66666666657</v>
      </c>
      <c r="E107" s="517">
        <v>9054.0930232558148</v>
      </c>
      <c r="F107" s="516">
        <v>323678.57364341075</v>
      </c>
      <c r="G107" s="516">
        <v>328205.62015503866</v>
      </c>
      <c r="H107" s="517">
        <v>50719.792658112536</v>
      </c>
      <c r="I107" s="511">
        <v>50719.792658112536</v>
      </c>
      <c r="J107" s="515">
        <f t="shared" si="19"/>
        <v>0</v>
      </c>
      <c r="K107" s="515"/>
      <c r="L107" s="519">
        <f>H107</f>
        <v>50719.792658112536</v>
      </c>
      <c r="M107" s="520">
        <f t="shared" si="26"/>
        <v>0</v>
      </c>
      <c r="N107" s="519">
        <f>I107</f>
        <v>50719.792658112536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2017</v>
      </c>
      <c r="D108" s="509">
        <v>323678.57364341075</v>
      </c>
      <c r="E108" s="517">
        <v>9269.6666666666661</v>
      </c>
      <c r="F108" s="516">
        <v>314408.90697674407</v>
      </c>
      <c r="G108" s="516">
        <v>319043.74031007744</v>
      </c>
      <c r="H108" s="517">
        <v>48024.374867081598</v>
      </c>
      <c r="I108" s="511">
        <v>48024.374867081598</v>
      </c>
      <c r="J108" s="515">
        <f t="shared" si="19"/>
        <v>0</v>
      </c>
      <c r="K108" s="515"/>
      <c r="L108" s="519">
        <f>H108</f>
        <v>48024.374867081598</v>
      </c>
      <c r="M108" s="520">
        <f t="shared" si="26"/>
        <v>0</v>
      </c>
      <c r="N108" s="519">
        <f>I108</f>
        <v>48024.374867081598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2018</v>
      </c>
      <c r="D109" s="509">
        <v>314408.90697674407</v>
      </c>
      <c r="E109" s="517">
        <v>9269.6666666666661</v>
      </c>
      <c r="F109" s="516">
        <v>305139.24031007738</v>
      </c>
      <c r="G109" s="516">
        <v>309774.07364341069</v>
      </c>
      <c r="H109" s="517">
        <v>41983.22941148797</v>
      </c>
      <c r="I109" s="511">
        <v>41983.22941148797</v>
      </c>
      <c r="J109" s="515">
        <f t="shared" si="19"/>
        <v>0</v>
      </c>
      <c r="K109" s="515"/>
      <c r="L109" s="519">
        <f>H109</f>
        <v>41983.22941148797</v>
      </c>
      <c r="M109" s="520">
        <f t="shared" si="26"/>
        <v>0</v>
      </c>
      <c r="N109" s="519">
        <f>I109</f>
        <v>41983.22941148797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2019</v>
      </c>
      <c r="D110" s="374">
        <f>IF(F109+SUM(E$99:E109)=D$92,F109,D$92-SUM(E$99:E109))</f>
        <v>305139.24031007738</v>
      </c>
      <c r="E110" s="523">
        <f>IF(+J96&lt;F109,J96,D110)</f>
        <v>9054.0930232558148</v>
      </c>
      <c r="F110" s="524">
        <f t="shared" ref="F110:F130" si="29">+D110-E110</f>
        <v>296085.14728682156</v>
      </c>
      <c r="G110" s="524">
        <f t="shared" ref="G110:G130" si="30">+(F110+D110)/2</f>
        <v>300612.19379844947</v>
      </c>
      <c r="H110" s="527">
        <f>+J$94*G110+E110</f>
        <v>41231.786544650007</v>
      </c>
      <c r="I110" s="578">
        <f>+J$95*G110+E110</f>
        <v>41231.786544650007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2020</v>
      </c>
      <c r="D111" s="374">
        <f>IF(F110+SUM(E$99:E110)=D$92,F110,D$92-SUM(E$99:E110))</f>
        <v>296085.14728682156</v>
      </c>
      <c r="E111" s="523">
        <f>IF(+J96&lt;F110,J96,D111)</f>
        <v>9054.0930232558148</v>
      </c>
      <c r="F111" s="524">
        <f t="shared" si="29"/>
        <v>287031.05426356575</v>
      </c>
      <c r="G111" s="524">
        <f t="shared" si="30"/>
        <v>291558.10077519366</v>
      </c>
      <c r="H111" s="527">
        <f>+J$94*G111+E111</f>
        <v>40262.631478998039</v>
      </c>
      <c r="I111" s="578">
        <f>+J$95*G111+E111</f>
        <v>40262.631478998039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2021</v>
      </c>
      <c r="D112" s="374">
        <f>IF(F111+SUM(E$99:E111)=D$92,F111,D$92-SUM(E$99:E111))</f>
        <v>287031.05426356575</v>
      </c>
      <c r="E112" s="523">
        <f>IF(+J96&lt;F111,J96,D112)</f>
        <v>9054.0930232558148</v>
      </c>
      <c r="F112" s="524">
        <f t="shared" si="29"/>
        <v>277976.96124030993</v>
      </c>
      <c r="G112" s="524">
        <f t="shared" si="30"/>
        <v>282504.00775193784</v>
      </c>
      <c r="H112" s="527">
        <f>+J$94*G112+E112</f>
        <v>39293.47641334607</v>
      </c>
      <c r="I112" s="578">
        <f>+J$95*G112+E112</f>
        <v>39293.47641334607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2022</v>
      </c>
      <c r="D113" s="374">
        <f>IF(F112+SUM(E$99:E112)=D$92,F112,D$92-SUM(E$99:E112))</f>
        <v>277976.96124030993</v>
      </c>
      <c r="E113" s="523">
        <f>IF(+J96&lt;F112,J96,D113)</f>
        <v>9054.0930232558148</v>
      </c>
      <c r="F113" s="524">
        <f t="shared" si="29"/>
        <v>268922.86821705411</v>
      </c>
      <c r="G113" s="524">
        <f t="shared" si="30"/>
        <v>273449.91472868202</v>
      </c>
      <c r="H113" s="527">
        <f t="shared" ref="H113:H154" si="31">+J$94*G113+E113</f>
        <v>38324.321347694102</v>
      </c>
      <c r="I113" s="578">
        <f t="shared" ref="I113:I154" si="32">+J$95*G113+E113</f>
        <v>38324.321347694102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2023</v>
      </c>
      <c r="D114" s="374">
        <f>IF(F113+SUM(E$99:E113)=D$92,F113,D$92-SUM(E$99:E113))</f>
        <v>268922.86821705411</v>
      </c>
      <c r="E114" s="523">
        <f>IF(+J96&lt;F113,J96,D114)</f>
        <v>9054.0930232558148</v>
      </c>
      <c r="F114" s="524">
        <f t="shared" si="29"/>
        <v>259868.7751937983</v>
      </c>
      <c r="G114" s="524">
        <f t="shared" si="30"/>
        <v>264395.82170542621</v>
      </c>
      <c r="H114" s="527">
        <f t="shared" si="31"/>
        <v>37355.166282042126</v>
      </c>
      <c r="I114" s="578">
        <f t="shared" si="32"/>
        <v>37355.166282042126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2024</v>
      </c>
      <c r="D115" s="374">
        <f>IF(F114+SUM(E$99:E114)=D$92,F114,D$92-SUM(E$99:E114))</f>
        <v>259868.7751937983</v>
      </c>
      <c r="E115" s="523">
        <f>IF(+J96&lt;F114,J96,D115)</f>
        <v>9054.0930232558148</v>
      </c>
      <c r="F115" s="524">
        <f t="shared" si="29"/>
        <v>250814.68217054248</v>
      </c>
      <c r="G115" s="524">
        <f t="shared" si="30"/>
        <v>255341.72868217039</v>
      </c>
      <c r="H115" s="527">
        <f t="shared" si="31"/>
        <v>36386.011216390158</v>
      </c>
      <c r="I115" s="578">
        <f t="shared" si="32"/>
        <v>36386.011216390158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2025</v>
      </c>
      <c r="D116" s="374">
        <f>IF(F115+SUM(E$99:E115)=D$92,F115,D$92-SUM(E$99:E115))</f>
        <v>250814.68217054248</v>
      </c>
      <c r="E116" s="523">
        <f>IF(+J96&lt;F115,J96,D116)</f>
        <v>9054.0930232558148</v>
      </c>
      <c r="F116" s="524">
        <f t="shared" si="29"/>
        <v>241760.58914728666</v>
      </c>
      <c r="G116" s="524">
        <f t="shared" si="30"/>
        <v>246287.63565891457</v>
      </c>
      <c r="H116" s="527">
        <f t="shared" si="31"/>
        <v>35416.856150738189</v>
      </c>
      <c r="I116" s="578">
        <f t="shared" si="32"/>
        <v>35416.856150738189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2026</v>
      </c>
      <c r="D117" s="374">
        <f>IF(F116+SUM(E$99:E116)=D$92,F116,D$92-SUM(E$99:E116))</f>
        <v>241760.58914728666</v>
      </c>
      <c r="E117" s="523">
        <f>IF(+J96&lt;F116,J96,D117)</f>
        <v>9054.0930232558148</v>
      </c>
      <c r="F117" s="524">
        <f t="shared" si="29"/>
        <v>232706.49612403085</v>
      </c>
      <c r="G117" s="524">
        <f t="shared" si="30"/>
        <v>237233.54263565876</v>
      </c>
      <c r="H117" s="527">
        <f t="shared" si="31"/>
        <v>34447.701085086221</v>
      </c>
      <c r="I117" s="578">
        <f t="shared" si="32"/>
        <v>34447.701085086221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2027</v>
      </c>
      <c r="D118" s="374">
        <f>IF(F117+SUM(E$99:E117)=D$92,F117,D$92-SUM(E$99:E117))</f>
        <v>232706.49612403085</v>
      </c>
      <c r="E118" s="523">
        <f>IF(+J96&lt;F117,J96,D118)</f>
        <v>9054.0930232558148</v>
      </c>
      <c r="F118" s="524">
        <f t="shared" si="29"/>
        <v>223652.40310077503</v>
      </c>
      <c r="G118" s="524">
        <f t="shared" si="30"/>
        <v>228179.44961240294</v>
      </c>
      <c r="H118" s="527">
        <f t="shared" si="31"/>
        <v>33478.546019434245</v>
      </c>
      <c r="I118" s="578">
        <f t="shared" si="32"/>
        <v>33478.546019434245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2028</v>
      </c>
      <c r="D119" s="374">
        <f>IF(F118+SUM(E$99:E118)=D$92,F118,D$92-SUM(E$99:E118))</f>
        <v>223652.40310077503</v>
      </c>
      <c r="E119" s="523">
        <f>IF(+J96&lt;F118,J96,D119)</f>
        <v>9054.0930232558148</v>
      </c>
      <c r="F119" s="524">
        <f t="shared" si="29"/>
        <v>214598.31007751921</v>
      </c>
      <c r="G119" s="524">
        <f t="shared" si="30"/>
        <v>219125.35658914712</v>
      </c>
      <c r="H119" s="527">
        <f t="shared" si="31"/>
        <v>32509.390953782276</v>
      </c>
      <c r="I119" s="578">
        <f t="shared" si="32"/>
        <v>32509.390953782276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2029</v>
      </c>
      <c r="D120" s="374">
        <f>IF(F119+SUM(E$99:E119)=D$92,F119,D$92-SUM(E$99:E119))</f>
        <v>214598.31007751921</v>
      </c>
      <c r="E120" s="523">
        <f>IF(+J96&lt;F119,J96,D120)</f>
        <v>9054.0930232558148</v>
      </c>
      <c r="F120" s="524">
        <f t="shared" si="29"/>
        <v>205544.2170542634</v>
      </c>
      <c r="G120" s="524">
        <f t="shared" si="30"/>
        <v>210071.26356589131</v>
      </c>
      <c r="H120" s="527">
        <f t="shared" si="31"/>
        <v>31540.235888130308</v>
      </c>
      <c r="I120" s="578">
        <f t="shared" si="32"/>
        <v>31540.235888130308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2030</v>
      </c>
      <c r="D121" s="374">
        <f>IF(F120+SUM(E$99:E120)=D$92,F120,D$92-SUM(E$99:E120))</f>
        <v>205544.2170542634</v>
      </c>
      <c r="E121" s="523">
        <f>IF(+J96&lt;F120,J96,D121)</f>
        <v>9054.0930232558148</v>
      </c>
      <c r="F121" s="524">
        <f t="shared" si="29"/>
        <v>196490.12403100758</v>
      </c>
      <c r="G121" s="524">
        <f t="shared" si="30"/>
        <v>201017.17054263549</v>
      </c>
      <c r="H121" s="527">
        <f t="shared" si="31"/>
        <v>30571.08082247834</v>
      </c>
      <c r="I121" s="578">
        <f t="shared" si="32"/>
        <v>30571.08082247834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2031</v>
      </c>
      <c r="D122" s="374">
        <f>IF(F121+SUM(E$99:E121)=D$92,F121,D$92-SUM(E$99:E121))</f>
        <v>196490.12403100758</v>
      </c>
      <c r="E122" s="523">
        <f>IF(+J96&lt;F121,J96,D122)</f>
        <v>9054.0930232558148</v>
      </c>
      <c r="F122" s="524">
        <f t="shared" si="29"/>
        <v>187436.03100775176</v>
      </c>
      <c r="G122" s="524">
        <f t="shared" si="30"/>
        <v>191963.07751937967</v>
      </c>
      <c r="H122" s="527">
        <f t="shared" si="31"/>
        <v>29601.925756826371</v>
      </c>
      <c r="I122" s="578">
        <f t="shared" si="32"/>
        <v>29601.925756826371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2032</v>
      </c>
      <c r="D123" s="374">
        <f>IF(F122+SUM(E$99:E122)=D$92,F122,D$92-SUM(E$99:E122))</f>
        <v>187436.03100775176</v>
      </c>
      <c r="E123" s="523">
        <f>IF(+J96&lt;F122,J96,D123)</f>
        <v>9054.0930232558148</v>
      </c>
      <c r="F123" s="524">
        <f t="shared" si="29"/>
        <v>178381.93798449595</v>
      </c>
      <c r="G123" s="524">
        <f t="shared" si="30"/>
        <v>182908.98449612386</v>
      </c>
      <c r="H123" s="527">
        <f t="shared" si="31"/>
        <v>28632.770691174395</v>
      </c>
      <c r="I123" s="578">
        <f t="shared" si="32"/>
        <v>28632.770691174395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2033</v>
      </c>
      <c r="D124" s="374">
        <f>IF(F123+SUM(E$99:E123)=D$92,F123,D$92-SUM(E$99:E123))</f>
        <v>178381.93798449595</v>
      </c>
      <c r="E124" s="523">
        <f>IF(+J96&lt;F123,J96,D124)</f>
        <v>9054.0930232558148</v>
      </c>
      <c r="F124" s="524">
        <f t="shared" si="29"/>
        <v>169327.84496124013</v>
      </c>
      <c r="G124" s="524">
        <f t="shared" si="30"/>
        <v>173854.89147286804</v>
      </c>
      <c r="H124" s="527">
        <f t="shared" si="31"/>
        <v>27663.615625522427</v>
      </c>
      <c r="I124" s="578">
        <f t="shared" si="32"/>
        <v>27663.615625522427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2034</v>
      </c>
      <c r="D125" s="374">
        <f>IF(F124+SUM(E$99:E124)=D$92,F124,D$92-SUM(E$99:E124))</f>
        <v>169327.84496124013</v>
      </c>
      <c r="E125" s="523">
        <f>IF(+J96&lt;F124,J96,D125)</f>
        <v>9054.0930232558148</v>
      </c>
      <c r="F125" s="524">
        <f t="shared" si="29"/>
        <v>160273.75193798431</v>
      </c>
      <c r="G125" s="524">
        <f t="shared" si="30"/>
        <v>164800.79844961222</v>
      </c>
      <c r="H125" s="527">
        <f t="shared" si="31"/>
        <v>26694.460559870458</v>
      </c>
      <c r="I125" s="578">
        <f t="shared" si="32"/>
        <v>26694.460559870458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2035</v>
      </c>
      <c r="D126" s="374">
        <f>IF(F125+SUM(E$99:E125)=D$92,F125,D$92-SUM(E$99:E125))</f>
        <v>160273.75193798431</v>
      </c>
      <c r="E126" s="523">
        <f>IF(+J96&lt;F125,J96,D126)</f>
        <v>9054.0930232558148</v>
      </c>
      <c r="F126" s="524">
        <f t="shared" si="29"/>
        <v>151219.6589147285</v>
      </c>
      <c r="G126" s="524">
        <f t="shared" si="30"/>
        <v>155746.70542635641</v>
      </c>
      <c r="H126" s="527">
        <f t="shared" si="31"/>
        <v>25725.30549421849</v>
      </c>
      <c r="I126" s="578">
        <f t="shared" si="32"/>
        <v>25725.30549421849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2036</v>
      </c>
      <c r="D127" s="374">
        <f>IF(F126+SUM(E$99:E126)=D$92,F126,D$92-SUM(E$99:E126))</f>
        <v>151219.6589147285</v>
      </c>
      <c r="E127" s="523">
        <f>IF(+J96&lt;F126,J96,D127)</f>
        <v>9054.0930232558148</v>
      </c>
      <c r="F127" s="524">
        <f t="shared" si="29"/>
        <v>142165.56589147268</v>
      </c>
      <c r="G127" s="524">
        <f t="shared" si="30"/>
        <v>146692.61240310059</v>
      </c>
      <c r="H127" s="527">
        <f t="shared" si="31"/>
        <v>24756.150428566518</v>
      </c>
      <c r="I127" s="578">
        <f t="shared" si="32"/>
        <v>24756.150428566518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2037</v>
      </c>
      <c r="D128" s="374">
        <f>IF(F127+SUM(E$99:E127)=D$92,F127,D$92-SUM(E$99:E127))</f>
        <v>142165.56589147268</v>
      </c>
      <c r="E128" s="523">
        <f>IF(+J96&lt;F127,J96,D128)</f>
        <v>9054.0930232558148</v>
      </c>
      <c r="F128" s="524">
        <f t="shared" si="29"/>
        <v>133111.47286821686</v>
      </c>
      <c r="G128" s="524">
        <f t="shared" si="30"/>
        <v>137638.51937984477</v>
      </c>
      <c r="H128" s="527">
        <f t="shared" si="31"/>
        <v>23786.995362914546</v>
      </c>
      <c r="I128" s="578">
        <f t="shared" si="32"/>
        <v>23786.995362914546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2038</v>
      </c>
      <c r="D129" s="374">
        <f>IF(F128+SUM(E$99:E128)=D$92,F128,D$92-SUM(E$99:E128))</f>
        <v>133111.47286821686</v>
      </c>
      <c r="E129" s="523">
        <f>IF(+J96&lt;F128,J96,D129)</f>
        <v>9054.0930232558148</v>
      </c>
      <c r="F129" s="524">
        <f t="shared" si="29"/>
        <v>124057.37984496105</v>
      </c>
      <c r="G129" s="524">
        <f t="shared" si="30"/>
        <v>128584.42635658896</v>
      </c>
      <c r="H129" s="527">
        <f t="shared" si="31"/>
        <v>22817.840297262577</v>
      </c>
      <c r="I129" s="578">
        <f t="shared" si="32"/>
        <v>22817.840297262577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2039</v>
      </c>
      <c r="D130" s="374">
        <f>IF(F129+SUM(E$99:E129)=D$92,F129,D$92-SUM(E$99:E129))</f>
        <v>124057.37984496105</v>
      </c>
      <c r="E130" s="523">
        <f>IF(+J96&lt;F129,J96,D130)</f>
        <v>9054.0930232558148</v>
      </c>
      <c r="F130" s="524">
        <f t="shared" si="29"/>
        <v>115003.28682170523</v>
      </c>
      <c r="G130" s="524">
        <f t="shared" si="30"/>
        <v>119530.33333333314</v>
      </c>
      <c r="H130" s="527">
        <f t="shared" si="31"/>
        <v>21848.685231610609</v>
      </c>
      <c r="I130" s="578">
        <f t="shared" si="32"/>
        <v>21848.685231610609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2040</v>
      </c>
      <c r="D131" s="374">
        <f>IF(F130+SUM(E$99:E130)=D$92,F130,D$92-SUM(E$99:E130))</f>
        <v>115003.28682170523</v>
      </c>
      <c r="E131" s="523">
        <f>IF(+J96&lt;F130,J96,D131)</f>
        <v>9054.0930232558148</v>
      </c>
      <c r="F131" s="524">
        <f t="shared" ref="F131:F154" si="33">+D131-E131</f>
        <v>105949.19379844941</v>
      </c>
      <c r="G131" s="524">
        <f t="shared" ref="G131:G154" si="34">+(F131+D131)/2</f>
        <v>110476.24031007732</v>
      </c>
      <c r="H131" s="527">
        <f t="shared" si="31"/>
        <v>20879.530165958637</v>
      </c>
      <c r="I131" s="578">
        <f t="shared" si="32"/>
        <v>20879.530165958637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2041</v>
      </c>
      <c r="D132" s="374">
        <f>IF(F131+SUM(E$99:E131)=D$92,F131,D$92-SUM(E$99:E131))</f>
        <v>105949.19379844941</v>
      </c>
      <c r="E132" s="523">
        <f>IF(+J96&lt;F131,J96,D132)</f>
        <v>9054.0930232558148</v>
      </c>
      <c r="F132" s="524">
        <f t="shared" si="33"/>
        <v>96895.100775193598</v>
      </c>
      <c r="G132" s="524">
        <f t="shared" si="34"/>
        <v>101422.14728682151</v>
      </c>
      <c r="H132" s="527">
        <f t="shared" si="31"/>
        <v>19910.375100306665</v>
      </c>
      <c r="I132" s="578">
        <f t="shared" si="32"/>
        <v>19910.375100306665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2042</v>
      </c>
      <c r="D133" s="374">
        <f>IF(F132+SUM(E$99:E132)=D$92,F132,D$92-SUM(E$99:E132))</f>
        <v>96895.100775193598</v>
      </c>
      <c r="E133" s="523">
        <f>IF(+J96&lt;F132,J96,D133)</f>
        <v>9054.0930232558148</v>
      </c>
      <c r="F133" s="524">
        <f t="shared" si="33"/>
        <v>87841.007751937781</v>
      </c>
      <c r="G133" s="524">
        <f t="shared" si="34"/>
        <v>92368.054263565689</v>
      </c>
      <c r="H133" s="527">
        <f t="shared" si="31"/>
        <v>18941.220034654696</v>
      </c>
      <c r="I133" s="578">
        <f t="shared" si="32"/>
        <v>18941.220034654696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2043</v>
      </c>
      <c r="D134" s="374">
        <f>IF(F133+SUM(E$99:E133)=D$92,F133,D$92-SUM(E$99:E133))</f>
        <v>87841.007751937781</v>
      </c>
      <c r="E134" s="523">
        <f>IF(+J96&lt;F133,J96,D134)</f>
        <v>9054.0930232558148</v>
      </c>
      <c r="F134" s="524">
        <f t="shared" si="33"/>
        <v>78786.914728681964</v>
      </c>
      <c r="G134" s="524">
        <f t="shared" si="34"/>
        <v>83313.961240309873</v>
      </c>
      <c r="H134" s="527">
        <f t="shared" si="31"/>
        <v>17972.064969002728</v>
      </c>
      <c r="I134" s="578">
        <f t="shared" si="32"/>
        <v>17972.064969002728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2044</v>
      </c>
      <c r="D135" s="374">
        <f>IF(F134+SUM(E$99:E134)=D$92,F134,D$92-SUM(E$99:E134))</f>
        <v>78786.914728681964</v>
      </c>
      <c r="E135" s="523">
        <f>IF(+J96&lt;F134,J96,D135)</f>
        <v>9054.0930232558148</v>
      </c>
      <c r="F135" s="524">
        <f t="shared" si="33"/>
        <v>69732.821705426148</v>
      </c>
      <c r="G135" s="524">
        <f t="shared" si="34"/>
        <v>74259.868217054056</v>
      </c>
      <c r="H135" s="527">
        <f t="shared" si="31"/>
        <v>17002.909903350755</v>
      </c>
      <c r="I135" s="578">
        <f t="shared" si="32"/>
        <v>17002.909903350755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2045</v>
      </c>
      <c r="D136" s="374">
        <f>IF(F135+SUM(E$99:E135)=D$92,F135,D$92-SUM(E$99:E135))</f>
        <v>69732.821705426148</v>
      </c>
      <c r="E136" s="523">
        <f>IF(+J96&lt;F135,J96,D136)</f>
        <v>9054.0930232558148</v>
      </c>
      <c r="F136" s="524">
        <f t="shared" si="33"/>
        <v>60678.728682170331</v>
      </c>
      <c r="G136" s="524">
        <f t="shared" si="34"/>
        <v>65205.775193798239</v>
      </c>
      <c r="H136" s="527">
        <f t="shared" si="31"/>
        <v>16033.754837698787</v>
      </c>
      <c r="I136" s="578">
        <f t="shared" si="32"/>
        <v>16033.754837698787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2046</v>
      </c>
      <c r="D137" s="374">
        <f>IF(F136+SUM(E$99:E136)=D$92,F136,D$92-SUM(E$99:E136))</f>
        <v>60678.728682170331</v>
      </c>
      <c r="E137" s="523">
        <f>IF(+J96&lt;F136,J96,D137)</f>
        <v>9054.0930232558148</v>
      </c>
      <c r="F137" s="524">
        <f t="shared" si="33"/>
        <v>51624.635658914514</v>
      </c>
      <c r="G137" s="524">
        <f t="shared" si="34"/>
        <v>56151.682170542423</v>
      </c>
      <c r="H137" s="527">
        <f t="shared" si="31"/>
        <v>15064.599772046815</v>
      </c>
      <c r="I137" s="578">
        <f t="shared" si="32"/>
        <v>15064.599772046815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2047</v>
      </c>
      <c r="D138" s="374">
        <f>IF(F137+SUM(E$99:E137)=D$92,F137,D$92-SUM(E$99:E137))</f>
        <v>51624.635658914514</v>
      </c>
      <c r="E138" s="523">
        <f>IF(+J96&lt;F137,J96,D138)</f>
        <v>9054.0930232558148</v>
      </c>
      <c r="F138" s="524">
        <f t="shared" si="33"/>
        <v>42570.542635658698</v>
      </c>
      <c r="G138" s="524">
        <f t="shared" si="34"/>
        <v>47097.589147286606</v>
      </c>
      <c r="H138" s="527">
        <f t="shared" si="31"/>
        <v>14095.444706394846</v>
      </c>
      <c r="I138" s="578">
        <f t="shared" si="32"/>
        <v>14095.444706394846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2048</v>
      </c>
      <c r="D139" s="374">
        <f>IF(F138+SUM(E$99:E138)=D$92,F138,D$92-SUM(E$99:E138))</f>
        <v>42570.542635658698</v>
      </c>
      <c r="E139" s="523">
        <f>IF(+J96&lt;F138,J96,D139)</f>
        <v>9054.0930232558148</v>
      </c>
      <c r="F139" s="524">
        <f t="shared" si="33"/>
        <v>33516.449612402881</v>
      </c>
      <c r="G139" s="524">
        <f t="shared" si="34"/>
        <v>38043.496124030789</v>
      </c>
      <c r="H139" s="527">
        <f t="shared" si="31"/>
        <v>13126.289640742874</v>
      </c>
      <c r="I139" s="578">
        <f t="shared" si="32"/>
        <v>13126.289640742874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2049</v>
      </c>
      <c r="D140" s="374">
        <f>IF(F139+SUM(E$99:E139)=D$92,F139,D$92-SUM(E$99:E139))</f>
        <v>33516.449612402881</v>
      </c>
      <c r="E140" s="523">
        <f>IF(+J96&lt;F139,J96,D140)</f>
        <v>9054.0930232558148</v>
      </c>
      <c r="F140" s="524">
        <f t="shared" si="33"/>
        <v>24462.356589147064</v>
      </c>
      <c r="G140" s="524">
        <f t="shared" si="34"/>
        <v>28989.403100774973</v>
      </c>
      <c r="H140" s="527">
        <f t="shared" si="31"/>
        <v>12157.134575090906</v>
      </c>
      <c r="I140" s="578">
        <f t="shared" si="32"/>
        <v>12157.134575090906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2050</v>
      </c>
      <c r="D141" s="374">
        <f>IF(F140+SUM(E$99:E140)=D$92,F140,D$92-SUM(E$99:E140))</f>
        <v>24462.356589147064</v>
      </c>
      <c r="E141" s="523">
        <f>IF(+J96&lt;F140,J96,D141)</f>
        <v>9054.0930232558148</v>
      </c>
      <c r="F141" s="524">
        <f t="shared" si="33"/>
        <v>15408.26356589125</v>
      </c>
      <c r="G141" s="524">
        <f t="shared" si="34"/>
        <v>19935.310077519156</v>
      </c>
      <c r="H141" s="527">
        <f t="shared" si="31"/>
        <v>11187.979509438936</v>
      </c>
      <c r="I141" s="578">
        <f t="shared" si="32"/>
        <v>11187.979509438936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2051</v>
      </c>
      <c r="D142" s="374">
        <f>IF(F141+SUM(E$99:E141)=D$92,F141,D$92-SUM(E$99:E141))</f>
        <v>15408.26356589125</v>
      </c>
      <c r="E142" s="523">
        <f>IF(+J96&lt;F141,J96,D142)</f>
        <v>9054.0930232558148</v>
      </c>
      <c r="F142" s="524">
        <f t="shared" si="33"/>
        <v>6354.1705426354347</v>
      </c>
      <c r="G142" s="524">
        <f t="shared" si="34"/>
        <v>10881.217054263343</v>
      </c>
      <c r="H142" s="527">
        <f t="shared" si="31"/>
        <v>10218.824443786965</v>
      </c>
      <c r="I142" s="578">
        <f t="shared" si="32"/>
        <v>10218.824443786965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2052</v>
      </c>
      <c r="D143" s="374">
        <f>IF(F142+SUM(E$99:E142)=D$92,F142,D$92-SUM(E$99:E142))</f>
        <v>6354.1705426354347</v>
      </c>
      <c r="E143" s="523">
        <f>IF(+J96&lt;F142,J96,D143)</f>
        <v>6354.1705426354347</v>
      </c>
      <c r="F143" s="524">
        <f t="shared" si="33"/>
        <v>0</v>
      </c>
      <c r="G143" s="524">
        <f t="shared" si="34"/>
        <v>3177.0852713177173</v>
      </c>
      <c r="H143" s="527">
        <f t="shared" si="31"/>
        <v>6694.2474864880178</v>
      </c>
      <c r="I143" s="578">
        <f t="shared" si="32"/>
        <v>6694.2474864880178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389325.99999999983</v>
      </c>
      <c r="F155" s="375"/>
      <c r="G155" s="375"/>
      <c r="H155" s="375">
        <f>SUM(H99:H154)</f>
        <v>1366144.9461906741</v>
      </c>
      <c r="I155" s="375">
        <f>SUM(I99:I154)</f>
        <v>1366144.9461906741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S137"/>
  <sheetViews>
    <sheetView tabSelected="1" zoomScale="70" zoomScaleNormal="70" zoomScaleSheetLayoutView="7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77" t="s">
        <v>110</v>
      </c>
      <c r="B1" s="678"/>
      <c r="C1" s="678"/>
      <c r="D1" s="678"/>
      <c r="E1" s="678"/>
      <c r="F1" s="678"/>
      <c r="G1" s="678"/>
      <c r="H1" s="678"/>
      <c r="I1" s="678"/>
      <c r="J1" s="678"/>
    </row>
    <row r="2" spans="1:18" ht="17.5">
      <c r="A2" s="679" t="str">
        <f>L19&amp;" Cost of Service Formula Rate Projected on "&amp;L19-1&amp;" FF1 Balances"</f>
        <v>2019 Cost of Service Formula Rate Projected on 2018 FF1 Balances</v>
      </c>
      <c r="B2" s="679"/>
      <c r="C2" s="679"/>
      <c r="D2" s="679"/>
      <c r="E2" s="679"/>
      <c r="F2" s="679"/>
      <c r="G2" s="679"/>
      <c r="H2" s="679"/>
      <c r="I2" s="679"/>
      <c r="J2" s="679"/>
    </row>
    <row r="3" spans="1:18" ht="18">
      <c r="A3" s="680" t="s">
        <v>125</v>
      </c>
      <c r="B3" s="679"/>
      <c r="C3" s="679"/>
      <c r="D3" s="679"/>
      <c r="E3" s="679"/>
      <c r="F3" s="679"/>
      <c r="G3" s="679"/>
      <c r="H3" s="679"/>
      <c r="I3" s="679"/>
      <c r="J3" s="679"/>
      <c r="Q3" s="267" t="s">
        <v>111</v>
      </c>
    </row>
    <row r="4" spans="1:18" ht="17.5">
      <c r="A4" s="679" t="str">
        <f>"Based on a Carrying Charge Derived from ""Historic"" "&amp;L19-1&amp;" Data"</f>
        <v>Based on a Carrying Charge Derived from "Historic" 2018 Data</v>
      </c>
      <c r="B4" s="679"/>
      <c r="C4" s="679"/>
      <c r="D4" s="679"/>
      <c r="E4" s="679"/>
      <c r="F4" s="679"/>
      <c r="G4" s="679"/>
      <c r="H4" s="679"/>
      <c r="I4" s="679"/>
      <c r="J4" s="679"/>
    </row>
    <row r="5" spans="1:18" ht="18">
      <c r="A5" s="681" t="s">
        <v>135</v>
      </c>
      <c r="B5" s="682"/>
      <c r="C5" s="682"/>
      <c r="D5" s="682"/>
      <c r="E5" s="682"/>
      <c r="F5" s="682"/>
      <c r="G5" s="682"/>
      <c r="H5" s="682"/>
      <c r="I5" s="682"/>
      <c r="J5" s="682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68" t="s">
        <v>4</v>
      </c>
      <c r="L15" s="669"/>
      <c r="M15" s="669"/>
      <c r="N15" s="669"/>
      <c r="O15" s="670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1"/>
      <c r="L16" s="672"/>
      <c r="M16" s="672"/>
      <c r="N16" s="672"/>
      <c r="O16" s="673"/>
      <c r="P16" s="282"/>
      <c r="Q16" s="269"/>
    </row>
    <row r="17" spans="3:17" ht="12.5">
      <c r="C17" s="289" t="s">
        <v>8</v>
      </c>
      <c r="D17" s="290">
        <f>+R107</f>
        <v>0.51912909467147983</v>
      </c>
      <c r="E17" s="291">
        <f>+R108</f>
        <v>4.8344614966777819E-2</v>
      </c>
      <c r="F17" s="292">
        <f>E17*D17</f>
        <v>2.5097096199944643E-2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0.48087090532852028</v>
      </c>
      <c r="E19" s="291">
        <f>+F14</f>
        <v>0.105</v>
      </c>
      <c r="F19" s="304">
        <f>E19*D19</f>
        <v>5.0491445059494627E-2</v>
      </c>
      <c r="G19" s="298"/>
      <c r="H19" s="298"/>
      <c r="I19" s="285"/>
      <c r="J19" s="300"/>
      <c r="K19" s="305" t="s">
        <v>14</v>
      </c>
      <c r="L19" s="306">
        <f>R104</f>
        <v>2019</v>
      </c>
      <c r="M19" s="307">
        <f>SUM('S.001:S.xyz - blank'!N5)</f>
        <v>77320357.685329109</v>
      </c>
      <c r="N19" s="307">
        <f>SUM('S.001:S.xyz - blank'!N6)</f>
        <v>77320357.685329109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7.5588541259439271E-2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62)</v>
      </c>
      <c r="D24" s="278"/>
      <c r="E24" s="315">
        <f>+R112</f>
        <v>928916861.76766181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7.5588541259439271E-2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70215470.532313749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70215470.532313749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97)</v>
      </c>
      <c r="D31" s="309"/>
      <c r="E31" s="324">
        <f>+R113</f>
        <v>0.38055000000000005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0.41036215810013521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28813772.019656722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106)</v>
      </c>
      <c r="D34" s="327"/>
      <c r="E34" s="328">
        <f>+R114</f>
        <v>-317374.64945664356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107)</v>
      </c>
      <c r="D35" s="327"/>
      <c r="E35" s="328">
        <f>+R115</f>
        <v>-77488.094277181386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108)</v>
      </c>
      <c r="D36" s="327"/>
      <c r="E36" s="328">
        <f>+R116</f>
        <v>420372.91145370901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28839282.187376607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189357429.10485873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110)</v>
      </c>
      <c r="D45" s="335"/>
      <c r="E45" s="335"/>
      <c r="F45" s="336">
        <f>+R118</f>
        <v>73342294.178365752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109)</v>
      </c>
      <c r="D46" s="335"/>
      <c r="E46" s="335"/>
      <c r="F46" s="328">
        <f>+R119</f>
        <v>30760200.322020389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164378.88087002782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85090555.723602548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85090555.723602548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70215470.532313749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28839282.187376607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184145308.44329292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159993.03244042769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184305301.47573334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39639726.490043201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144665574.98569015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184145308.44329292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0.39458224543080939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72660469.291103497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397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15985303.244042769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159853.03244042769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140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159993.03244042769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1178006720.0391929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184145308.44329292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0.15631940404989056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144665574.98569015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0.12280539026201569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0.12709409892825937</v>
      </c>
      <c r="H81" s="247"/>
      <c r="J81" s="233"/>
      <c r="P81" s="269"/>
      <c r="Q81" s="269"/>
      <c r="R81" s="269"/>
      <c r="S81" s="269"/>
    </row>
    <row r="82" spans="2:19" ht="12.5">
      <c r="B82" s="269"/>
      <c r="C82" s="676" t="str">
        <f>"   Incremental FCR with "&amp;F13&amp;" Basis Point ROE increase, less Depreciation"</f>
        <v xml:space="preserve">   Incremental FCR with 0 Basis Point ROE increase, less Depreciation</v>
      </c>
      <c r="D82" s="675"/>
      <c r="E82" s="675"/>
      <c r="F82" s="366">
        <f>F80-F81</f>
        <v>-4.2887086662436874E-3</v>
      </c>
      <c r="H82" s="247"/>
      <c r="J82" s="233"/>
      <c r="P82" s="269"/>
      <c r="Q82" s="269"/>
      <c r="R82" s="269"/>
      <c r="S82" s="269"/>
    </row>
    <row r="83" spans="2:19" ht="12.5">
      <c r="B83" s="269"/>
      <c r="C83" s="675"/>
      <c r="D83" s="675"/>
      <c r="E83" s="675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1639377815.20087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1800459188.97402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3439837004.17489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1719918502.087445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(Historic TCOS, ln 244)</v>
      </c>
      <c r="D90" s="325"/>
      <c r="E90" s="357"/>
      <c r="F90" s="351">
        <f>R128</f>
        <v>41555049.663662098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2.4161057406631315E-2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41.388917015094592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41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398</v>
      </c>
      <c r="S103" s="380" t="s">
        <v>127</v>
      </c>
    </row>
    <row r="104" spans="3:19" ht="12.5">
      <c r="J104" s="233"/>
      <c r="P104" s="269"/>
      <c r="Q104" s="269"/>
      <c r="R104" s="381">
        <v>2019</v>
      </c>
      <c r="S104" s="382" t="s">
        <v>14</v>
      </c>
    </row>
    <row r="105" spans="3:19" ht="12.5">
      <c r="J105" s="233"/>
      <c r="P105" s="269"/>
      <c r="Q105" s="269"/>
      <c r="R105" s="383">
        <v>0.105</v>
      </c>
      <c r="S105" s="382" t="s">
        <v>439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0.51912909467147983</v>
      </c>
      <c r="S107" s="385" t="s">
        <v>98</v>
      </c>
    </row>
    <row r="108" spans="3:19" ht="12.5">
      <c r="J108" s="233"/>
      <c r="P108" s="269"/>
      <c r="Q108" s="269"/>
      <c r="R108" s="386">
        <v>4.8344614966777819E-2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0.48087090532852028</v>
      </c>
      <c r="S111" s="387" t="s">
        <v>102</v>
      </c>
    </row>
    <row r="112" spans="3:19" ht="12.5">
      <c r="J112" s="233"/>
      <c r="P112" s="269"/>
      <c r="Q112" s="269"/>
      <c r="R112" s="388">
        <v>928916861.76766181</v>
      </c>
      <c r="S112" s="389" t="s">
        <v>445</v>
      </c>
    </row>
    <row r="113" spans="3:19" ht="12.5">
      <c r="J113" s="233"/>
      <c r="P113" s="269"/>
      <c r="Q113" s="269"/>
      <c r="R113" s="390">
        <v>0.38055000000000005</v>
      </c>
      <c r="S113" s="391" t="s">
        <v>446</v>
      </c>
    </row>
    <row r="114" spans="3:19" ht="12.5">
      <c r="J114" s="233"/>
      <c r="P114" s="269"/>
      <c r="Q114" s="269"/>
      <c r="R114" s="392">
        <v>-317374.64945664356</v>
      </c>
      <c r="S114" s="391" t="s">
        <v>447</v>
      </c>
    </row>
    <row r="115" spans="3:19" ht="12.5">
      <c r="J115" s="233"/>
      <c r="P115" s="269"/>
      <c r="Q115" s="269"/>
      <c r="R115" s="392">
        <v>-77488.094277181386</v>
      </c>
      <c r="S115" s="391" t="s">
        <v>448</v>
      </c>
    </row>
    <row r="116" spans="3:19" ht="12.5">
      <c r="J116" s="233"/>
      <c r="P116" s="269"/>
      <c r="Q116" s="269"/>
      <c r="R116" s="392">
        <v>420372.91145370901</v>
      </c>
      <c r="S116" s="391" t="s">
        <v>449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189357429.10485873</v>
      </c>
      <c r="S117" s="391" t="s">
        <v>450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73342294.178365752</v>
      </c>
      <c r="S118" s="391" t="s">
        <v>451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30760200.322020389</v>
      </c>
      <c r="S119" s="391" t="s">
        <v>452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164378.88087002782</v>
      </c>
      <c r="S120" s="391" t="s">
        <v>453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39639726.490043201</v>
      </c>
      <c r="S121" s="391" t="s">
        <v>454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0.39458224543080939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1178006720.0391929</v>
      </c>
      <c r="S123" s="391" t="s">
        <v>455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393">
        <v>0.12709409892825937</v>
      </c>
      <c r="S124" s="394" t="s">
        <v>456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5">
        <v>1639377815.20087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5">
        <v>1800459188.97402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5">
        <v>1719918502.087445</v>
      </c>
      <c r="S127" s="396" t="s">
        <v>438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7">
        <v>41555049.663662098</v>
      </c>
      <c r="S128" s="398" t="s">
        <v>440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9">
        <f>+M19</f>
        <v>77320357.685329109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400">
        <f>+N19</f>
        <v>77320357.685329109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1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17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189755.62532050579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189755.62532050579</v>
      </c>
      <c r="O6" s="269"/>
      <c r="P6" s="269"/>
    </row>
    <row r="7" spans="1:17" ht="13.5" thickBot="1">
      <c r="C7" s="468" t="s">
        <v>48</v>
      </c>
      <c r="D7" s="469" t="s">
        <v>238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163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1949836.51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47556.988048780491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509">
        <v>1300389</v>
      </c>
      <c r="E17" s="510">
        <v>17573</v>
      </c>
      <c r="F17" s="509">
        <v>1282816</v>
      </c>
      <c r="G17" s="510">
        <v>132261</v>
      </c>
      <c r="H17" s="511">
        <v>132261</v>
      </c>
      <c r="I17" s="512">
        <f t="shared" ref="I17:I48" si="0">H17-G17</f>
        <v>0</v>
      </c>
      <c r="J17" s="512"/>
      <c r="K17" s="513">
        <v>0</v>
      </c>
      <c r="L17" s="598">
        <f t="shared" ref="L17:L48" si="1">IF(K17&lt;&gt;0,+G17-K17,0)</f>
        <v>0</v>
      </c>
      <c r="M17" s="513">
        <v>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2009</v>
      </c>
      <c r="D18" s="516">
        <v>1282816</v>
      </c>
      <c r="E18" s="517">
        <v>35146</v>
      </c>
      <c r="F18" s="516">
        <v>1247671</v>
      </c>
      <c r="G18" s="517">
        <v>226367</v>
      </c>
      <c r="H18" s="511">
        <v>226367</v>
      </c>
      <c r="I18" s="512">
        <f t="shared" si="0"/>
        <v>0</v>
      </c>
      <c r="J18" s="512"/>
      <c r="K18" s="519">
        <v>226367</v>
      </c>
      <c r="L18" s="515">
        <f t="shared" si="1"/>
        <v>0</v>
      </c>
      <c r="M18" s="519">
        <v>226367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2010</v>
      </c>
      <c r="D19" s="516">
        <v>1897117.51</v>
      </c>
      <c r="E19" s="517">
        <v>51311.487105263157</v>
      </c>
      <c r="F19" s="516">
        <v>1845806.0228947368</v>
      </c>
      <c r="G19" s="517">
        <v>316673.78856446606</v>
      </c>
      <c r="H19" s="511">
        <v>316673.78856446606</v>
      </c>
      <c r="I19" s="518">
        <v>0</v>
      </c>
      <c r="J19" s="512"/>
      <c r="K19" s="519">
        <f t="shared" ref="K19:K24" si="4">G19</f>
        <v>316673.78856446606</v>
      </c>
      <c r="L19" s="520">
        <f t="shared" si="1"/>
        <v>0</v>
      </c>
      <c r="M19" s="519">
        <f t="shared" ref="M19:M24" si="5">H19</f>
        <v>316673.78856446606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2011</v>
      </c>
      <c r="D20" s="516">
        <v>1845806.0228947368</v>
      </c>
      <c r="E20" s="517">
        <v>47556.988048780491</v>
      </c>
      <c r="F20" s="516">
        <v>1798249.0348459564</v>
      </c>
      <c r="G20" s="517">
        <v>328429.43288363499</v>
      </c>
      <c r="H20" s="511">
        <v>328429.43288363499</v>
      </c>
      <c r="I20" s="518">
        <v>0</v>
      </c>
      <c r="J20" s="512"/>
      <c r="K20" s="519">
        <f t="shared" si="4"/>
        <v>328429.43288363499</v>
      </c>
      <c r="L20" s="520">
        <f t="shared" si="1"/>
        <v>0</v>
      </c>
      <c r="M20" s="519">
        <f t="shared" si="5"/>
        <v>328429.43288363499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2012</v>
      </c>
      <c r="D21" s="516">
        <v>1798249.0348459564</v>
      </c>
      <c r="E21" s="521">
        <v>46424.678809523808</v>
      </c>
      <c r="F21" s="516">
        <v>1751824.3560364326</v>
      </c>
      <c r="G21" s="517">
        <v>306956.24241271312</v>
      </c>
      <c r="H21" s="511">
        <v>306956.24241271312</v>
      </c>
      <c r="I21" s="518">
        <v>0</v>
      </c>
      <c r="J21" s="512"/>
      <c r="K21" s="519">
        <f t="shared" si="4"/>
        <v>306956.24241271312</v>
      </c>
      <c r="L21" s="520">
        <f t="shared" si="1"/>
        <v>0</v>
      </c>
      <c r="M21" s="519">
        <f t="shared" si="5"/>
        <v>306956.24241271312</v>
      </c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6"/>
        <v/>
      </c>
      <c r="C22" s="508">
        <f>IF(D11="","-",+C21+1)</f>
        <v>2013</v>
      </c>
      <c r="D22" s="609">
        <v>1751824.3560364326</v>
      </c>
      <c r="E22" s="610">
        <v>46424.678809523808</v>
      </c>
      <c r="F22" s="609">
        <v>1705399.6772269087</v>
      </c>
      <c r="G22" s="610">
        <v>285158.60339753365</v>
      </c>
      <c r="H22" s="611">
        <v>285158.60339753365</v>
      </c>
      <c r="I22" s="597">
        <v>0</v>
      </c>
      <c r="J22" s="512"/>
      <c r="K22" s="519">
        <f t="shared" si="4"/>
        <v>285158.60339753365</v>
      </c>
      <c r="L22" s="520">
        <f t="shared" ref="L22:L27" si="7">IF(K22&lt;&gt;0,+G22-K22,0)</f>
        <v>0</v>
      </c>
      <c r="M22" s="519">
        <f t="shared" si="5"/>
        <v>285158.60339753365</v>
      </c>
      <c r="N22" s="515">
        <f t="shared" ref="N22:N27" si="8">IF(M22&lt;&gt;0,+H22-M22,0)</f>
        <v>0</v>
      </c>
      <c r="O22" s="515">
        <f t="shared" ref="O22:O27" si="9">+N22-L22</f>
        <v>0</v>
      </c>
      <c r="P22" s="272"/>
    </row>
    <row r="23" spans="2:16" ht="12.5">
      <c r="B23" s="195" t="str">
        <f t="shared" si="6"/>
        <v/>
      </c>
      <c r="C23" s="508">
        <f>IF(D11="","-",+C22+1)</f>
        <v>2014</v>
      </c>
      <c r="D23" s="609">
        <v>1705399.6772269087</v>
      </c>
      <c r="E23" s="610">
        <v>46424.678809523808</v>
      </c>
      <c r="F23" s="609">
        <v>1658974.9984173849</v>
      </c>
      <c r="G23" s="610">
        <v>270237.83902004722</v>
      </c>
      <c r="H23" s="611">
        <v>270237.83902004722</v>
      </c>
      <c r="I23" s="597">
        <v>0</v>
      </c>
      <c r="J23" s="512"/>
      <c r="K23" s="519">
        <f t="shared" si="4"/>
        <v>270237.83902004722</v>
      </c>
      <c r="L23" s="520">
        <f t="shared" si="7"/>
        <v>0</v>
      </c>
      <c r="M23" s="519">
        <f t="shared" si="5"/>
        <v>270237.83902004722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2015</v>
      </c>
      <c r="D24" s="609">
        <v>1658974.9984173849</v>
      </c>
      <c r="E24" s="610">
        <v>46424.678809523808</v>
      </c>
      <c r="F24" s="609">
        <v>1612550.3196078611</v>
      </c>
      <c r="G24" s="610">
        <v>258805.29771582928</v>
      </c>
      <c r="H24" s="611">
        <v>258805.29771582928</v>
      </c>
      <c r="I24" s="512">
        <v>0</v>
      </c>
      <c r="J24" s="512"/>
      <c r="K24" s="519">
        <f t="shared" si="4"/>
        <v>258805.29771582928</v>
      </c>
      <c r="L24" s="520">
        <f t="shared" si="7"/>
        <v>0</v>
      </c>
      <c r="M24" s="519">
        <f t="shared" si="5"/>
        <v>258805.29771582928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2016</v>
      </c>
      <c r="D25" s="609">
        <v>1612550.3196078611</v>
      </c>
      <c r="E25" s="610">
        <v>46424.678809523808</v>
      </c>
      <c r="F25" s="609">
        <v>1566125.6407983373</v>
      </c>
      <c r="G25" s="610">
        <v>250146.26304105911</v>
      </c>
      <c r="H25" s="611">
        <v>250146.26304105911</v>
      </c>
      <c r="I25" s="512">
        <f t="shared" si="0"/>
        <v>0</v>
      </c>
      <c r="J25" s="512"/>
      <c r="K25" s="519">
        <f>G25</f>
        <v>250146.26304105911</v>
      </c>
      <c r="L25" s="520">
        <f t="shared" si="7"/>
        <v>0</v>
      </c>
      <c r="M25" s="519">
        <f>H25</f>
        <v>250146.26304105911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2017</v>
      </c>
      <c r="D26" s="609">
        <v>1566125.6407983373</v>
      </c>
      <c r="E26" s="610">
        <v>45345.035116279068</v>
      </c>
      <c r="F26" s="609">
        <v>1520780.6056820583</v>
      </c>
      <c r="G26" s="610">
        <v>236567.35307267582</v>
      </c>
      <c r="H26" s="611">
        <v>236567.35307267582</v>
      </c>
      <c r="I26" s="512">
        <f t="shared" si="0"/>
        <v>0</v>
      </c>
      <c r="J26" s="512"/>
      <c r="K26" s="519">
        <f>G26</f>
        <v>236567.35307267582</v>
      </c>
      <c r="L26" s="520">
        <f t="shared" si="7"/>
        <v>0</v>
      </c>
      <c r="M26" s="519">
        <f>H26</f>
        <v>236567.35307267582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2018</v>
      </c>
      <c r="D27" s="609">
        <v>1520780.6056820583</v>
      </c>
      <c r="E27" s="610">
        <v>47556.988048780491</v>
      </c>
      <c r="F27" s="609">
        <v>1473223.6176332778</v>
      </c>
      <c r="G27" s="610">
        <v>215047.88673784363</v>
      </c>
      <c r="H27" s="611">
        <v>215047.88673784363</v>
      </c>
      <c r="I27" s="512">
        <f t="shared" si="0"/>
        <v>0</v>
      </c>
      <c r="J27" s="512"/>
      <c r="K27" s="519">
        <f>G27</f>
        <v>215047.88673784363</v>
      </c>
      <c r="L27" s="520">
        <f t="shared" si="7"/>
        <v>0</v>
      </c>
      <c r="M27" s="519">
        <f>H27</f>
        <v>215047.88673784363</v>
      </c>
      <c r="N27" s="515">
        <f t="shared" si="8"/>
        <v>0</v>
      </c>
      <c r="O27" s="515">
        <f t="shared" si="9"/>
        <v>0</v>
      </c>
      <c r="P27" s="272"/>
    </row>
    <row r="28" spans="2:16" ht="12.5">
      <c r="B28" s="195" t="str">
        <f t="shared" si="6"/>
        <v/>
      </c>
      <c r="C28" s="508">
        <f>IF(D11="","-",+C27+1)</f>
        <v>2019</v>
      </c>
      <c r="D28" s="609">
        <v>1473223.6176332778</v>
      </c>
      <c r="E28" s="610">
        <v>45345.035116279068</v>
      </c>
      <c r="F28" s="609">
        <v>1427878.5825169988</v>
      </c>
      <c r="G28" s="610">
        <v>189755.62532050579</v>
      </c>
      <c r="H28" s="611">
        <v>189755.62532050579</v>
      </c>
      <c r="I28" s="512">
        <f t="shared" si="0"/>
        <v>0</v>
      </c>
      <c r="J28" s="512"/>
      <c r="K28" s="519">
        <f>G28</f>
        <v>189755.62532050579</v>
      </c>
      <c r="L28" s="520">
        <f t="shared" ref="L28" si="10">IF(K28&lt;&gt;0,+G28-K28,0)</f>
        <v>0</v>
      </c>
      <c r="M28" s="519">
        <f>H28</f>
        <v>189755.62532050579</v>
      </c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2020</v>
      </c>
      <c r="D29" s="524">
        <f>IF(F28+SUM(E$17:E28)=D$10,F28,D$10-SUM(E$17:E28))</f>
        <v>1427878.5825169988</v>
      </c>
      <c r="E29" s="523">
        <f>IF(+I14&lt;F28,I14,D29)</f>
        <v>47556.988048780491</v>
      </c>
      <c r="F29" s="524">
        <f t="shared" ref="F29:F48" si="11">+D29-E29</f>
        <v>1380321.5944682183</v>
      </c>
      <c r="G29" s="525">
        <f t="shared" ref="G29:G72" si="12">+I$12*((D29+F29)/2)+E29</f>
        <v>226009.82360083784</v>
      </c>
      <c r="H29" s="492">
        <f t="shared" ref="H29:H72" si="13">+I$13*((D29+F29)/2)+E29</f>
        <v>226009.82360083784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2021</v>
      </c>
      <c r="D30" s="524">
        <f>IF(F29+SUM(E$17:E29)=D$10,F29,D$10-SUM(E$17:E29))</f>
        <v>1380321.5944682183</v>
      </c>
      <c r="E30" s="523">
        <f>IF(+I14&lt;F29,I14,D30)</f>
        <v>47556.988048780491</v>
      </c>
      <c r="F30" s="524">
        <f t="shared" si="11"/>
        <v>1332764.6064194378</v>
      </c>
      <c r="G30" s="525">
        <f t="shared" si="12"/>
        <v>219965.61105703603</v>
      </c>
      <c r="H30" s="492">
        <f t="shared" si="13"/>
        <v>219965.61105703603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2022</v>
      </c>
      <c r="D31" s="524">
        <f>IF(F30+SUM(E$17:E30)=D$10,F30,D$10-SUM(E$17:E30))</f>
        <v>1332764.6064194378</v>
      </c>
      <c r="E31" s="523">
        <f>IF(+I14&lt;F30,I14,D31)</f>
        <v>47556.988048780491</v>
      </c>
      <c r="F31" s="524">
        <f t="shared" si="11"/>
        <v>1285207.6183706573</v>
      </c>
      <c r="G31" s="525">
        <f t="shared" si="12"/>
        <v>213921.39851323434</v>
      </c>
      <c r="H31" s="492">
        <f t="shared" si="13"/>
        <v>213921.39851323434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2023</v>
      </c>
      <c r="D32" s="524">
        <f>IF(F31+SUM(E$17:E31)=D$10,F31,D$10-SUM(E$17:E31))</f>
        <v>1285207.6183706573</v>
      </c>
      <c r="E32" s="523">
        <f>IF(+I14&lt;F31,I14,D32)</f>
        <v>47556.988048780491</v>
      </c>
      <c r="F32" s="524">
        <f t="shared" si="11"/>
        <v>1237650.6303218768</v>
      </c>
      <c r="G32" s="525">
        <f t="shared" si="12"/>
        <v>207877.18596943252</v>
      </c>
      <c r="H32" s="492">
        <f t="shared" si="13"/>
        <v>207877.18596943252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2024</v>
      </c>
      <c r="D33" s="524">
        <f>IF(F32+SUM(E$17:E32)=D$10,F32,D$10-SUM(E$17:E32))</f>
        <v>1237650.6303218768</v>
      </c>
      <c r="E33" s="523">
        <f>IF(+I14&lt;F32,I14,D33)</f>
        <v>47556.988048780491</v>
      </c>
      <c r="F33" s="524">
        <f t="shared" si="11"/>
        <v>1190093.6422730964</v>
      </c>
      <c r="G33" s="525">
        <f t="shared" si="12"/>
        <v>201832.97342563083</v>
      </c>
      <c r="H33" s="492">
        <f t="shared" si="13"/>
        <v>201832.97342563083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2025</v>
      </c>
      <c r="D34" s="524">
        <f>IF(F33+SUM(E$17:E33)=D$10,F33,D$10-SUM(E$17:E33))</f>
        <v>1190093.6422730964</v>
      </c>
      <c r="E34" s="523">
        <f>IF(+I14&lt;F33,I14,D34)</f>
        <v>47556.988048780491</v>
      </c>
      <c r="F34" s="524">
        <f t="shared" si="11"/>
        <v>1142536.6542243159</v>
      </c>
      <c r="G34" s="525">
        <f t="shared" si="12"/>
        <v>195788.76088182902</v>
      </c>
      <c r="H34" s="492">
        <f t="shared" si="13"/>
        <v>195788.76088182902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2026</v>
      </c>
      <c r="D35" s="524">
        <f>IF(F34+SUM(E$17:E34)=D$10,F34,D$10-SUM(E$17:E34))</f>
        <v>1142536.6542243159</v>
      </c>
      <c r="E35" s="523">
        <f>IF(+I14&lt;F34,I14,D35)</f>
        <v>47556.988048780491</v>
      </c>
      <c r="F35" s="524">
        <f t="shared" si="11"/>
        <v>1094979.6661755354</v>
      </c>
      <c r="G35" s="525">
        <f t="shared" si="12"/>
        <v>189744.54833802732</v>
      </c>
      <c r="H35" s="492">
        <f t="shared" si="13"/>
        <v>189744.54833802732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2027</v>
      </c>
      <c r="D36" s="524">
        <f>IF(F35+SUM(E$17:E35)=D$10,F35,D$10-SUM(E$17:E35))</f>
        <v>1094979.6661755354</v>
      </c>
      <c r="E36" s="523">
        <f>IF(+I14&lt;F35,I14,D36)</f>
        <v>47556.988048780491</v>
      </c>
      <c r="F36" s="524">
        <f t="shared" si="11"/>
        <v>1047422.6781267549</v>
      </c>
      <c r="G36" s="525">
        <f t="shared" si="12"/>
        <v>183700.33579422551</v>
      </c>
      <c r="H36" s="492">
        <f t="shared" si="13"/>
        <v>183700.33579422551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2028</v>
      </c>
      <c r="D37" s="524">
        <f>IF(F36+SUM(E$17:E36)=D$10,F36,D$10-SUM(E$17:E36))</f>
        <v>1047422.6781267549</v>
      </c>
      <c r="E37" s="523">
        <f>IF(+I14&lt;F36,I14,D37)</f>
        <v>47556.988048780491</v>
      </c>
      <c r="F37" s="524">
        <f t="shared" si="11"/>
        <v>999865.69007797446</v>
      </c>
      <c r="G37" s="525">
        <f t="shared" si="12"/>
        <v>177656.12325042379</v>
      </c>
      <c r="H37" s="492">
        <f t="shared" si="13"/>
        <v>177656.12325042379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2029</v>
      </c>
      <c r="D38" s="524">
        <f>IF(F37+SUM(E$17:E37)=D$10,F37,D$10-SUM(E$17:E37))</f>
        <v>999865.69007797446</v>
      </c>
      <c r="E38" s="523">
        <f>IF(+I14&lt;F37,I14,D38)</f>
        <v>47556.988048780491</v>
      </c>
      <c r="F38" s="524">
        <f t="shared" si="11"/>
        <v>952308.70202919398</v>
      </c>
      <c r="G38" s="525">
        <f t="shared" si="12"/>
        <v>171611.91070662203</v>
      </c>
      <c r="H38" s="492">
        <f t="shared" si="13"/>
        <v>171611.91070662203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2030</v>
      </c>
      <c r="D39" s="524">
        <f>IF(F38+SUM(E$17:E38)=D$10,F38,D$10-SUM(E$17:E38))</f>
        <v>952308.70202919398</v>
      </c>
      <c r="E39" s="523">
        <f>IF(+I14&lt;F38,I14,D39)</f>
        <v>47556.988048780491</v>
      </c>
      <c r="F39" s="524">
        <f t="shared" si="11"/>
        <v>904751.71398041351</v>
      </c>
      <c r="G39" s="525">
        <f t="shared" si="12"/>
        <v>165567.69816282028</v>
      </c>
      <c r="H39" s="492">
        <f t="shared" si="13"/>
        <v>165567.69816282028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2031</v>
      </c>
      <c r="D40" s="524">
        <f>IF(F39+SUM(E$17:E39)=D$10,F39,D$10-SUM(E$17:E39))</f>
        <v>904751.71398041351</v>
      </c>
      <c r="E40" s="523">
        <f>IF(+I14&lt;F39,I14,D40)</f>
        <v>47556.988048780491</v>
      </c>
      <c r="F40" s="524">
        <f t="shared" si="11"/>
        <v>857194.72593163303</v>
      </c>
      <c r="G40" s="525">
        <f t="shared" si="12"/>
        <v>159523.48561901852</v>
      </c>
      <c r="H40" s="492">
        <f t="shared" si="13"/>
        <v>159523.48561901852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2032</v>
      </c>
      <c r="D41" s="524">
        <f>IF(F40+SUM(E$17:E40)=D$10,F40,D$10-SUM(E$17:E40))</f>
        <v>857194.72593163303</v>
      </c>
      <c r="E41" s="523">
        <f>IF(+I14&lt;F40,I14,D41)</f>
        <v>47556.988048780491</v>
      </c>
      <c r="F41" s="524">
        <f t="shared" si="11"/>
        <v>809637.73788285255</v>
      </c>
      <c r="G41" s="525">
        <f t="shared" si="12"/>
        <v>153479.27307521677</v>
      </c>
      <c r="H41" s="492">
        <f t="shared" si="13"/>
        <v>153479.27307521677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2033</v>
      </c>
      <c r="D42" s="524">
        <f>IF(F41+SUM(E$17:E41)=D$10,F41,D$10-SUM(E$17:E41))</f>
        <v>809637.73788285255</v>
      </c>
      <c r="E42" s="523">
        <f>IF(+I14&lt;F41,I14,D42)</f>
        <v>47556.988048780491</v>
      </c>
      <c r="F42" s="524">
        <f t="shared" si="11"/>
        <v>762080.74983407208</v>
      </c>
      <c r="G42" s="525">
        <f t="shared" si="12"/>
        <v>147435.06053141502</v>
      </c>
      <c r="H42" s="492">
        <f t="shared" si="13"/>
        <v>147435.06053141502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2034</v>
      </c>
      <c r="D43" s="524">
        <f>IF(F42+SUM(E$17:E42)=D$10,F42,D$10-SUM(E$17:E42))</f>
        <v>762080.74983407208</v>
      </c>
      <c r="E43" s="523">
        <f>IF(+I14&lt;F42,I14,D43)</f>
        <v>47556.988048780491</v>
      </c>
      <c r="F43" s="524">
        <f t="shared" si="11"/>
        <v>714523.7617852916</v>
      </c>
      <c r="G43" s="525">
        <f t="shared" si="12"/>
        <v>141390.84798761323</v>
      </c>
      <c r="H43" s="492">
        <f t="shared" si="13"/>
        <v>141390.84798761323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2035</v>
      </c>
      <c r="D44" s="524">
        <f>IF(F43+SUM(E$17:E43)=D$10,F43,D$10-SUM(E$17:E43))</f>
        <v>714523.7617852916</v>
      </c>
      <c r="E44" s="523">
        <f>IF(+I14&lt;F43,I14,D44)</f>
        <v>47556.988048780491</v>
      </c>
      <c r="F44" s="524">
        <f t="shared" si="11"/>
        <v>666966.77373651112</v>
      </c>
      <c r="G44" s="525">
        <f t="shared" si="12"/>
        <v>135346.63544381148</v>
      </c>
      <c r="H44" s="492">
        <f t="shared" si="13"/>
        <v>135346.63544381148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2036</v>
      </c>
      <c r="D45" s="524">
        <f>IF(F44+SUM(E$17:E44)=D$10,F44,D$10-SUM(E$17:E44))</f>
        <v>666966.77373651112</v>
      </c>
      <c r="E45" s="523">
        <f>IF(+I14&lt;F44,I14,D45)</f>
        <v>47556.988048780491</v>
      </c>
      <c r="F45" s="524">
        <f t="shared" si="11"/>
        <v>619409.78568773065</v>
      </c>
      <c r="G45" s="525">
        <f t="shared" si="12"/>
        <v>129302.42290000974</v>
      </c>
      <c r="H45" s="492">
        <f t="shared" si="13"/>
        <v>129302.42290000974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2037</v>
      </c>
      <c r="D46" s="524">
        <f>IF(F45+SUM(E$17:E45)=D$10,F45,D$10-SUM(E$17:E45))</f>
        <v>619409.78568773065</v>
      </c>
      <c r="E46" s="523">
        <f>IF(+I14&lt;F45,I14,D46)</f>
        <v>47556.988048780491</v>
      </c>
      <c r="F46" s="524">
        <f t="shared" si="11"/>
        <v>571852.79763895017</v>
      </c>
      <c r="G46" s="525">
        <f t="shared" si="12"/>
        <v>123258.21035620799</v>
      </c>
      <c r="H46" s="492">
        <f t="shared" si="13"/>
        <v>123258.21035620799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2038</v>
      </c>
      <c r="D47" s="524">
        <f>IF(F46+SUM(E$17:E46)=D$10,F46,D$10-SUM(E$17:E46))</f>
        <v>571852.79763895017</v>
      </c>
      <c r="E47" s="523">
        <f>IF(+I14&lt;F46,I14,D47)</f>
        <v>47556.988048780491</v>
      </c>
      <c r="F47" s="524">
        <f t="shared" si="11"/>
        <v>524295.80959016969</v>
      </c>
      <c r="G47" s="525">
        <f t="shared" si="12"/>
        <v>117213.99781240623</v>
      </c>
      <c r="H47" s="492">
        <f t="shared" si="13"/>
        <v>117213.99781240623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2039</v>
      </c>
      <c r="D48" s="524">
        <f>IF(F47+SUM(E$17:E47)=D$10,F47,D$10-SUM(E$17:E47))</f>
        <v>524295.80959016969</v>
      </c>
      <c r="E48" s="523">
        <f>IF(+I14&lt;F47,I14,D48)</f>
        <v>47556.988048780491</v>
      </c>
      <c r="F48" s="524">
        <f t="shared" si="11"/>
        <v>476738.82154138922</v>
      </c>
      <c r="G48" s="525">
        <f t="shared" si="12"/>
        <v>111169.78526860448</v>
      </c>
      <c r="H48" s="492">
        <f t="shared" si="13"/>
        <v>111169.78526860448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2040</v>
      </c>
      <c r="D49" s="524">
        <f>IF(F48+SUM(E$17:E48)=D$10,F48,D$10-SUM(E$17:E48))</f>
        <v>476738.82154138922</v>
      </c>
      <c r="E49" s="523">
        <f>IF(+I14&lt;F48,I14,D49)</f>
        <v>47556.988048780491</v>
      </c>
      <c r="F49" s="524">
        <f t="shared" ref="F49:F72" si="14">+D49-E49</f>
        <v>429181.83349260874</v>
      </c>
      <c r="G49" s="525">
        <f t="shared" si="12"/>
        <v>105125.57272480273</v>
      </c>
      <c r="H49" s="492">
        <f t="shared" si="13"/>
        <v>105125.57272480273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2041</v>
      </c>
      <c r="D50" s="524">
        <f>IF(F49+SUM(E$17:E49)=D$10,F49,D$10-SUM(E$17:E49))</f>
        <v>429181.83349260874</v>
      </c>
      <c r="E50" s="523">
        <f>IF(+I14&lt;F49,I14,D50)</f>
        <v>47556.988048780491</v>
      </c>
      <c r="F50" s="524">
        <f t="shared" si="14"/>
        <v>381624.84544382826</v>
      </c>
      <c r="G50" s="525">
        <f t="shared" si="12"/>
        <v>99081.360181000971</v>
      </c>
      <c r="H50" s="492">
        <f t="shared" si="13"/>
        <v>99081.360181000971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2042</v>
      </c>
      <c r="D51" s="524">
        <f>IF(F50+SUM(E$17:E50)=D$10,F50,D$10-SUM(E$17:E50))</f>
        <v>381624.84544382826</v>
      </c>
      <c r="E51" s="523">
        <f>IF(+I14&lt;F50,I14,D51)</f>
        <v>47556.988048780491</v>
      </c>
      <c r="F51" s="524">
        <f t="shared" si="14"/>
        <v>334067.85739504779</v>
      </c>
      <c r="G51" s="525">
        <f t="shared" si="12"/>
        <v>93037.147637199218</v>
      </c>
      <c r="H51" s="492">
        <f t="shared" si="13"/>
        <v>93037.147637199218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2043</v>
      </c>
      <c r="D52" s="524">
        <f>IF(F51+SUM(E$17:E51)=D$10,F51,D$10-SUM(E$17:E51))</f>
        <v>334067.85739504779</v>
      </c>
      <c r="E52" s="523">
        <f>IF(+I14&lt;F51,I14,D52)</f>
        <v>47556.988048780491</v>
      </c>
      <c r="F52" s="524">
        <f t="shared" si="14"/>
        <v>286510.86934626731</v>
      </c>
      <c r="G52" s="525">
        <f t="shared" si="12"/>
        <v>86992.935093397464</v>
      </c>
      <c r="H52" s="492">
        <f t="shared" si="13"/>
        <v>86992.935093397464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2044</v>
      </c>
      <c r="D53" s="524">
        <f>IF(F52+SUM(E$17:E52)=D$10,F52,D$10-SUM(E$17:E52))</f>
        <v>286510.86934626731</v>
      </c>
      <c r="E53" s="523">
        <f>IF(+I14&lt;F52,I14,D53)</f>
        <v>47556.988048780491</v>
      </c>
      <c r="F53" s="524">
        <f t="shared" si="14"/>
        <v>238953.88129748683</v>
      </c>
      <c r="G53" s="525">
        <f t="shared" si="12"/>
        <v>80948.72254959571</v>
      </c>
      <c r="H53" s="492">
        <f t="shared" si="13"/>
        <v>80948.72254959571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2045</v>
      </c>
      <c r="D54" s="524">
        <f>IF(F53+SUM(E$17:E53)=D$10,F53,D$10-SUM(E$17:E53))</f>
        <v>238953.88129748683</v>
      </c>
      <c r="E54" s="523">
        <f>IF(+I14&lt;F53,I14,D54)</f>
        <v>47556.988048780491</v>
      </c>
      <c r="F54" s="524">
        <f t="shared" si="14"/>
        <v>191396.89324870636</v>
      </c>
      <c r="G54" s="525">
        <f t="shared" si="12"/>
        <v>74904.510005793956</v>
      </c>
      <c r="H54" s="492">
        <f t="shared" si="13"/>
        <v>74904.510005793956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2046</v>
      </c>
      <c r="D55" s="524">
        <f>IF(F54+SUM(E$17:E54)=D$10,F54,D$10-SUM(E$17:E54))</f>
        <v>191396.89324870636</v>
      </c>
      <c r="E55" s="523">
        <f>IF(+I14&lt;F54,I14,D55)</f>
        <v>47556.988048780491</v>
      </c>
      <c r="F55" s="524">
        <f t="shared" si="14"/>
        <v>143839.90519992588</v>
      </c>
      <c r="G55" s="525">
        <f t="shared" si="12"/>
        <v>68860.297461992202</v>
      </c>
      <c r="H55" s="492">
        <f t="shared" si="13"/>
        <v>68860.297461992202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2047</v>
      </c>
      <c r="D56" s="524">
        <f>IF(F55+SUM(E$17:E55)=D$10,F55,D$10-SUM(E$17:E55))</f>
        <v>143839.90519992588</v>
      </c>
      <c r="E56" s="523">
        <f>IF(+I14&lt;F55,I14,D56)</f>
        <v>47556.988048780491</v>
      </c>
      <c r="F56" s="524">
        <f t="shared" si="14"/>
        <v>96282.91715114539</v>
      </c>
      <c r="G56" s="525">
        <f t="shared" si="12"/>
        <v>62816.084918190441</v>
      </c>
      <c r="H56" s="492">
        <f t="shared" si="13"/>
        <v>62816.084918190441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2048</v>
      </c>
      <c r="D57" s="524">
        <f>IF(F56+SUM(E$17:E56)=D$10,F56,D$10-SUM(E$17:E56))</f>
        <v>96282.91715114539</v>
      </c>
      <c r="E57" s="523">
        <f>IF(+I14&lt;F56,I14,D57)</f>
        <v>47556.988048780491</v>
      </c>
      <c r="F57" s="524">
        <f t="shared" si="14"/>
        <v>48725.929102364898</v>
      </c>
      <c r="G57" s="525">
        <f t="shared" si="12"/>
        <v>56771.872374388688</v>
      </c>
      <c r="H57" s="492">
        <f t="shared" si="13"/>
        <v>56771.872374388688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2049</v>
      </c>
      <c r="D58" s="524">
        <f>IF(F57+SUM(E$17:E57)=D$10,F57,D$10-SUM(E$17:E57))</f>
        <v>48725.929102364898</v>
      </c>
      <c r="E58" s="523">
        <f>IF(+I14&lt;F57,I14,D58)</f>
        <v>47556.988048780491</v>
      </c>
      <c r="F58" s="524">
        <f t="shared" si="14"/>
        <v>1168.9410535844072</v>
      </c>
      <c r="G58" s="525">
        <f t="shared" si="12"/>
        <v>50727.659830586927</v>
      </c>
      <c r="H58" s="492">
        <f t="shared" si="13"/>
        <v>50727.659830586927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2050</v>
      </c>
      <c r="D59" s="524">
        <f>IF(F58+SUM(E$17:E58)=D$10,F58,D$10-SUM(E$17:E58))</f>
        <v>1168.9410535844072</v>
      </c>
      <c r="E59" s="523">
        <f>IF(+I14&lt;F58,I14,D59)</f>
        <v>1168.9410535844072</v>
      </c>
      <c r="F59" s="524">
        <f t="shared" si="14"/>
        <v>0</v>
      </c>
      <c r="G59" s="525">
        <f t="shared" si="12"/>
        <v>1243.2238085371873</v>
      </c>
      <c r="H59" s="492">
        <f t="shared" si="13"/>
        <v>1243.2238085371873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1949836.5100000002</v>
      </c>
      <c r="F73" s="375"/>
      <c r="G73" s="375">
        <f>SUM(G17:G72)</f>
        <v>7168711.8074462162</v>
      </c>
      <c r="H73" s="375">
        <f>SUM(H17:H72)</f>
        <v>7168711.8074462162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189755.62532050579</v>
      </c>
      <c r="N87" s="547">
        <f>IF(J92&lt;D11,0,VLOOKUP(J92,C17:O72,11))</f>
        <v>189755.62532050579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199526.74471129151</v>
      </c>
      <c r="N88" s="551">
        <f>IF(J92&lt;D11,0,VLOOKUP(J92,C99:P154,7))</f>
        <v>199526.74471129151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Linwood-McWillie 138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9771.1193907857232</v>
      </c>
      <c r="N89" s="556">
        <f>+N88-N87</f>
        <v>9771.1193907857232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TP2007019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1949836.51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45345.035116279068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2008</v>
      </c>
      <c r="D99" s="509">
        <v>0</v>
      </c>
      <c r="E99" s="517">
        <v>17573</v>
      </c>
      <c r="F99" s="516">
        <v>1282816</v>
      </c>
      <c r="G99" s="575">
        <v>641408</v>
      </c>
      <c r="H99" s="576">
        <v>119814</v>
      </c>
      <c r="I99" s="577">
        <v>119814</v>
      </c>
      <c r="J99" s="614">
        <f t="shared" ref="J99:J130" si="19">+I99-H99</f>
        <v>0</v>
      </c>
      <c r="K99" s="515"/>
      <c r="L99" s="513">
        <v>119814</v>
      </c>
      <c r="M99" s="514">
        <f t="shared" ref="M99:M130" si="20">IF(L99&lt;&gt;0,+H99-L99,0)</f>
        <v>0</v>
      </c>
      <c r="N99" s="513">
        <v>119814</v>
      </c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2009</v>
      </c>
      <c r="D100" s="509">
        <v>1932263.51</v>
      </c>
      <c r="E100" s="517">
        <v>51311.487105263157</v>
      </c>
      <c r="F100" s="516">
        <v>1880952.0228947368</v>
      </c>
      <c r="G100" s="516">
        <v>1906607.7664473685</v>
      </c>
      <c r="H100" s="517">
        <v>327269.44030165928</v>
      </c>
      <c r="I100" s="511">
        <v>327269.44030165928</v>
      </c>
      <c r="J100" s="614">
        <f t="shared" si="19"/>
        <v>0</v>
      </c>
      <c r="K100" s="515"/>
      <c r="L100" s="519">
        <f t="shared" ref="L100:L105" si="23">H100</f>
        <v>327269.44030165928</v>
      </c>
      <c r="M100" s="520">
        <f t="shared" si="20"/>
        <v>0</v>
      </c>
      <c r="N100" s="519">
        <f t="shared" ref="N100:N105" si="24">I100</f>
        <v>327269.44030165928</v>
      </c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2010</v>
      </c>
      <c r="D101" s="509">
        <v>1880952.0228947368</v>
      </c>
      <c r="E101" s="517">
        <v>47556.988048780491</v>
      </c>
      <c r="F101" s="516">
        <v>1833395.0348459564</v>
      </c>
      <c r="G101" s="516">
        <v>1857173.5288703465</v>
      </c>
      <c r="H101" s="517">
        <v>354150.48973333737</v>
      </c>
      <c r="I101" s="511">
        <v>354150.48973333737</v>
      </c>
      <c r="J101" s="614">
        <f t="shared" si="19"/>
        <v>0</v>
      </c>
      <c r="K101" s="515"/>
      <c r="L101" s="519">
        <f t="shared" si="23"/>
        <v>354150.48973333737</v>
      </c>
      <c r="M101" s="520">
        <f t="shared" si="20"/>
        <v>0</v>
      </c>
      <c r="N101" s="519">
        <f t="shared" si="24"/>
        <v>354150.48973333737</v>
      </c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2011</v>
      </c>
      <c r="D102" s="509">
        <v>1833395.0348459564</v>
      </c>
      <c r="E102" s="521">
        <v>46424.678809523808</v>
      </c>
      <c r="F102" s="516">
        <v>1786970.3560364326</v>
      </c>
      <c r="G102" s="516">
        <v>1810182.6954411943</v>
      </c>
      <c r="H102" s="517">
        <v>318639.77382654941</v>
      </c>
      <c r="I102" s="511">
        <v>318639.77382654941</v>
      </c>
      <c r="J102" s="614">
        <f t="shared" si="19"/>
        <v>0</v>
      </c>
      <c r="K102" s="515"/>
      <c r="L102" s="519">
        <f t="shared" si="23"/>
        <v>318639.77382654941</v>
      </c>
      <c r="M102" s="520">
        <f t="shared" si="20"/>
        <v>0</v>
      </c>
      <c r="N102" s="519">
        <f t="shared" si="24"/>
        <v>318639.77382654941</v>
      </c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2012</v>
      </c>
      <c r="D103" s="509">
        <v>1786970.3560364326</v>
      </c>
      <c r="E103" s="517">
        <v>46424.678809523808</v>
      </c>
      <c r="F103" s="516">
        <v>1740545.6772269087</v>
      </c>
      <c r="G103" s="516">
        <v>1763758.0166316708</v>
      </c>
      <c r="H103" s="517">
        <v>305968.60569385614</v>
      </c>
      <c r="I103" s="511">
        <v>305968.60569385614</v>
      </c>
      <c r="J103" s="614">
        <f t="shared" si="19"/>
        <v>0</v>
      </c>
      <c r="K103" s="515"/>
      <c r="L103" s="519">
        <f t="shared" si="23"/>
        <v>305968.60569385614</v>
      </c>
      <c r="M103" s="520">
        <f t="shared" si="20"/>
        <v>0</v>
      </c>
      <c r="N103" s="519">
        <f t="shared" si="24"/>
        <v>305968.60569385614</v>
      </c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2013</v>
      </c>
      <c r="D104" s="509">
        <v>1740545.6772269087</v>
      </c>
      <c r="E104" s="517">
        <v>46424.678809523808</v>
      </c>
      <c r="F104" s="516">
        <v>1694120.9984173849</v>
      </c>
      <c r="G104" s="516">
        <v>1717333.3378221467</v>
      </c>
      <c r="H104" s="517">
        <v>278765.62951624766</v>
      </c>
      <c r="I104" s="511">
        <v>278765.62951624766</v>
      </c>
      <c r="J104" s="614">
        <v>0</v>
      </c>
      <c r="K104" s="515"/>
      <c r="L104" s="519">
        <f t="shared" si="23"/>
        <v>278765.62951624766</v>
      </c>
      <c r="M104" s="520">
        <f t="shared" ref="M104:M109" si="26">IF(L104&lt;&gt;0,+H104-L104,0)</f>
        <v>0</v>
      </c>
      <c r="N104" s="519">
        <f t="shared" si="24"/>
        <v>278765.62951624766</v>
      </c>
      <c r="O104" s="515">
        <f t="shared" ref="O104:O109" si="27">IF(N104&lt;&gt;0,+I104-N104,0)</f>
        <v>0</v>
      </c>
      <c r="P104" s="515">
        <f t="shared" ref="P104:P109" si="28">+O104-M104</f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2014</v>
      </c>
      <c r="D105" s="509">
        <v>1694120.9984173849</v>
      </c>
      <c r="E105" s="517">
        <v>46424.678809523808</v>
      </c>
      <c r="F105" s="516">
        <v>1647696.3196078611</v>
      </c>
      <c r="G105" s="516">
        <v>1670908.6590126231</v>
      </c>
      <c r="H105" s="517">
        <v>273540.36469294201</v>
      </c>
      <c r="I105" s="511">
        <v>273540.36469294201</v>
      </c>
      <c r="J105" s="515">
        <v>0</v>
      </c>
      <c r="K105" s="515"/>
      <c r="L105" s="519">
        <f t="shared" si="23"/>
        <v>273540.36469294201</v>
      </c>
      <c r="M105" s="520">
        <f t="shared" si="26"/>
        <v>0</v>
      </c>
      <c r="N105" s="519">
        <f t="shared" si="24"/>
        <v>273540.36469294201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2015</v>
      </c>
      <c r="D106" s="509">
        <v>1647696.3196078611</v>
      </c>
      <c r="E106" s="517">
        <v>46424.678809523808</v>
      </c>
      <c r="F106" s="516">
        <v>1601271.6407983373</v>
      </c>
      <c r="G106" s="516">
        <v>1624483.9802030991</v>
      </c>
      <c r="H106" s="517">
        <v>260481.11000678584</v>
      </c>
      <c r="I106" s="511">
        <v>260481.11000678584</v>
      </c>
      <c r="J106" s="515">
        <f t="shared" si="19"/>
        <v>0</v>
      </c>
      <c r="K106" s="515"/>
      <c r="L106" s="519">
        <f>H106</f>
        <v>260481.11000678584</v>
      </c>
      <c r="M106" s="520">
        <f t="shared" si="26"/>
        <v>0</v>
      </c>
      <c r="N106" s="519">
        <f>I106</f>
        <v>260481.11000678584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2016</v>
      </c>
      <c r="D107" s="509">
        <v>1601271.6407983373</v>
      </c>
      <c r="E107" s="517">
        <v>45345.035116279068</v>
      </c>
      <c r="F107" s="516">
        <v>1555926.6056820583</v>
      </c>
      <c r="G107" s="516">
        <v>1578599.1232401978</v>
      </c>
      <c r="H107" s="517">
        <v>245748.17532364058</v>
      </c>
      <c r="I107" s="511">
        <v>245748.17532364058</v>
      </c>
      <c r="J107" s="515">
        <f t="shared" si="19"/>
        <v>0</v>
      </c>
      <c r="K107" s="515"/>
      <c r="L107" s="519">
        <f>H107</f>
        <v>245748.17532364058</v>
      </c>
      <c r="M107" s="520">
        <f t="shared" si="26"/>
        <v>0</v>
      </c>
      <c r="N107" s="519">
        <f>I107</f>
        <v>245748.17532364058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2017</v>
      </c>
      <c r="D108" s="509">
        <v>1555926.6056820583</v>
      </c>
      <c r="E108" s="517">
        <v>46424.678809523808</v>
      </c>
      <c r="F108" s="516">
        <v>1509501.9268725344</v>
      </c>
      <c r="G108" s="516">
        <v>1532714.2662772965</v>
      </c>
      <c r="H108" s="517">
        <v>232605.71494726205</v>
      </c>
      <c r="I108" s="511">
        <v>232605.71494726205</v>
      </c>
      <c r="J108" s="515">
        <f t="shared" si="19"/>
        <v>0</v>
      </c>
      <c r="K108" s="515"/>
      <c r="L108" s="519">
        <f>H108</f>
        <v>232605.71494726205</v>
      </c>
      <c r="M108" s="520">
        <f t="shared" si="26"/>
        <v>0</v>
      </c>
      <c r="N108" s="519">
        <f>I108</f>
        <v>232605.71494726205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2018</v>
      </c>
      <c r="D109" s="509">
        <v>1509501.9268725344</v>
      </c>
      <c r="E109" s="517">
        <v>46424.678809523808</v>
      </c>
      <c r="F109" s="516">
        <v>1463077.2480630106</v>
      </c>
      <c r="G109" s="516">
        <v>1486289.5874677724</v>
      </c>
      <c r="H109" s="517">
        <v>203383.67510232344</v>
      </c>
      <c r="I109" s="511">
        <v>203383.67510232344</v>
      </c>
      <c r="J109" s="515">
        <f t="shared" si="19"/>
        <v>0</v>
      </c>
      <c r="K109" s="515"/>
      <c r="L109" s="519">
        <f>H109</f>
        <v>203383.67510232344</v>
      </c>
      <c r="M109" s="520">
        <f t="shared" si="26"/>
        <v>0</v>
      </c>
      <c r="N109" s="519">
        <f>I109</f>
        <v>203383.67510232344</v>
      </c>
      <c r="O109" s="515">
        <f t="shared" si="27"/>
        <v>0</v>
      </c>
      <c r="P109" s="515">
        <f t="shared" si="28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2019</v>
      </c>
      <c r="D110" s="374">
        <f>IF(F109+SUM(E$99:E109)=D$92,F109,D$92-SUM(E$99:E109))</f>
        <v>1463077.2480630106</v>
      </c>
      <c r="E110" s="523">
        <f>IF(+J96&lt;F109,J96,D110)</f>
        <v>45345.035116279068</v>
      </c>
      <c r="F110" s="524">
        <f t="shared" ref="F110:F130" si="29">+D110-E110</f>
        <v>1417732.2129467316</v>
      </c>
      <c r="G110" s="524">
        <f t="shared" ref="G110:G130" si="30">+(F110+D110)/2</f>
        <v>1440404.7305048711</v>
      </c>
      <c r="H110" s="527">
        <f>+J$94*G110+E110</f>
        <v>199526.74471129151</v>
      </c>
      <c r="I110" s="578">
        <f>+J$95*G110+E110</f>
        <v>199526.74471129151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2020</v>
      </c>
      <c r="D111" s="374">
        <f>IF(F110+SUM(E$99:E110)=D$92,F110,D$92-SUM(E$99:E110))</f>
        <v>1417732.2129467316</v>
      </c>
      <c r="E111" s="523">
        <f>IF(+J96&lt;F110,J96,D111)</f>
        <v>45345.035116279068</v>
      </c>
      <c r="F111" s="524">
        <f t="shared" si="29"/>
        <v>1372387.1778304526</v>
      </c>
      <c r="G111" s="524">
        <f t="shared" si="30"/>
        <v>1395059.6953885921</v>
      </c>
      <c r="H111" s="527">
        <f>+J$94*G111+E111</f>
        <v>194672.98736947603</v>
      </c>
      <c r="I111" s="578">
        <f>+J$95*G111+E111</f>
        <v>194672.98736947603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2021</v>
      </c>
      <c r="D112" s="374">
        <f>IF(F111+SUM(E$99:E111)=D$92,F111,D$92-SUM(E$99:E111))</f>
        <v>1372387.1778304526</v>
      </c>
      <c r="E112" s="523">
        <f>IF(+J96&lt;F111,J96,D112)</f>
        <v>45345.035116279068</v>
      </c>
      <c r="F112" s="524">
        <f t="shared" si="29"/>
        <v>1327042.1427141735</v>
      </c>
      <c r="G112" s="524">
        <f t="shared" si="30"/>
        <v>1349714.660272313</v>
      </c>
      <c r="H112" s="527">
        <f>+J$94*G112+E112</f>
        <v>189819.23002766055</v>
      </c>
      <c r="I112" s="578">
        <f>+J$95*G112+E112</f>
        <v>189819.23002766055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2022</v>
      </c>
      <c r="D113" s="374">
        <f>IF(F112+SUM(E$99:E112)=D$92,F112,D$92-SUM(E$99:E112))</f>
        <v>1327042.1427141735</v>
      </c>
      <c r="E113" s="523">
        <f>IF(+J96&lt;F112,J96,D113)</f>
        <v>45345.035116279068</v>
      </c>
      <c r="F113" s="524">
        <f t="shared" si="29"/>
        <v>1281697.1075978945</v>
      </c>
      <c r="G113" s="524">
        <f t="shared" si="30"/>
        <v>1304369.625156034</v>
      </c>
      <c r="H113" s="527">
        <f t="shared" ref="H113:H154" si="31">+J$94*G113+E113</f>
        <v>184965.47268584507</v>
      </c>
      <c r="I113" s="578">
        <f t="shared" ref="I113:I154" si="32">+J$95*G113+E113</f>
        <v>184965.47268584507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2023</v>
      </c>
      <c r="D114" s="374">
        <f>IF(F113+SUM(E$99:E113)=D$92,F113,D$92-SUM(E$99:E113))</f>
        <v>1281697.1075978945</v>
      </c>
      <c r="E114" s="523">
        <f>IF(+J96&lt;F113,J96,D114)</f>
        <v>45345.035116279068</v>
      </c>
      <c r="F114" s="524">
        <f t="shared" si="29"/>
        <v>1236352.0724816155</v>
      </c>
      <c r="G114" s="524">
        <f t="shared" si="30"/>
        <v>1259024.590039755</v>
      </c>
      <c r="H114" s="527">
        <f t="shared" si="31"/>
        <v>180111.71534402957</v>
      </c>
      <c r="I114" s="578">
        <f t="shared" si="32"/>
        <v>180111.71534402957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2024</v>
      </c>
      <c r="D115" s="374">
        <f>IF(F114+SUM(E$99:E114)=D$92,F114,D$92-SUM(E$99:E114))</f>
        <v>1236352.0724816155</v>
      </c>
      <c r="E115" s="523">
        <f>IF(+J96&lt;F114,J96,D115)</f>
        <v>45345.035116279068</v>
      </c>
      <c r="F115" s="524">
        <f t="shared" si="29"/>
        <v>1191007.0373653364</v>
      </c>
      <c r="G115" s="524">
        <f t="shared" si="30"/>
        <v>1213679.554923476</v>
      </c>
      <c r="H115" s="527">
        <f t="shared" si="31"/>
        <v>175257.95800221409</v>
      </c>
      <c r="I115" s="578">
        <f t="shared" si="32"/>
        <v>175257.95800221409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2025</v>
      </c>
      <c r="D116" s="374">
        <f>IF(F115+SUM(E$99:E115)=D$92,F115,D$92-SUM(E$99:E115))</f>
        <v>1191007.0373653364</v>
      </c>
      <c r="E116" s="523">
        <f>IF(+J96&lt;F115,J96,D116)</f>
        <v>45345.035116279068</v>
      </c>
      <c r="F116" s="524">
        <f t="shared" si="29"/>
        <v>1145662.0022490574</v>
      </c>
      <c r="G116" s="524">
        <f t="shared" si="30"/>
        <v>1168334.5198071969</v>
      </c>
      <c r="H116" s="527">
        <f t="shared" si="31"/>
        <v>170404.20066039861</v>
      </c>
      <c r="I116" s="578">
        <f t="shared" si="32"/>
        <v>170404.20066039861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2026</v>
      </c>
      <c r="D117" s="374">
        <f>IF(F116+SUM(E$99:E116)=D$92,F116,D$92-SUM(E$99:E116))</f>
        <v>1145662.0022490574</v>
      </c>
      <c r="E117" s="523">
        <f>IF(+J96&lt;F116,J96,D117)</f>
        <v>45345.035116279068</v>
      </c>
      <c r="F117" s="524">
        <f t="shared" si="29"/>
        <v>1100316.9671327784</v>
      </c>
      <c r="G117" s="524">
        <f t="shared" si="30"/>
        <v>1122989.4846909179</v>
      </c>
      <c r="H117" s="527">
        <f t="shared" si="31"/>
        <v>165550.44331858313</v>
      </c>
      <c r="I117" s="578">
        <f t="shared" si="32"/>
        <v>165550.44331858313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2027</v>
      </c>
      <c r="D118" s="374">
        <f>IF(F117+SUM(E$99:E117)=D$92,F117,D$92-SUM(E$99:E117))</f>
        <v>1100316.9671327784</v>
      </c>
      <c r="E118" s="523">
        <f>IF(+J96&lt;F117,J96,D118)</f>
        <v>45345.035116279068</v>
      </c>
      <c r="F118" s="524">
        <f t="shared" si="29"/>
        <v>1054971.9320164993</v>
      </c>
      <c r="G118" s="524">
        <f t="shared" si="30"/>
        <v>1077644.4495746389</v>
      </c>
      <c r="H118" s="527">
        <f t="shared" si="31"/>
        <v>160696.68597676762</v>
      </c>
      <c r="I118" s="578">
        <f t="shared" si="32"/>
        <v>160696.68597676762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2028</v>
      </c>
      <c r="D119" s="374">
        <f>IF(F118+SUM(E$99:E118)=D$92,F118,D$92-SUM(E$99:E118))</f>
        <v>1054971.9320164993</v>
      </c>
      <c r="E119" s="523">
        <f>IF(+J96&lt;F118,J96,D119)</f>
        <v>45345.035116279068</v>
      </c>
      <c r="F119" s="524">
        <f t="shared" si="29"/>
        <v>1009626.8969002203</v>
      </c>
      <c r="G119" s="524">
        <f t="shared" si="30"/>
        <v>1032299.4144583598</v>
      </c>
      <c r="H119" s="527">
        <f t="shared" si="31"/>
        <v>155842.92863495214</v>
      </c>
      <c r="I119" s="578">
        <f t="shared" si="32"/>
        <v>155842.92863495214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2029</v>
      </c>
      <c r="D120" s="374">
        <f>IF(F119+SUM(E$99:E119)=D$92,F119,D$92-SUM(E$99:E119))</f>
        <v>1009626.8969002203</v>
      </c>
      <c r="E120" s="523">
        <f>IF(+J96&lt;F119,J96,D120)</f>
        <v>45345.035116279068</v>
      </c>
      <c r="F120" s="524">
        <f t="shared" si="29"/>
        <v>964281.86178394128</v>
      </c>
      <c r="G120" s="524">
        <f t="shared" si="30"/>
        <v>986954.37934208079</v>
      </c>
      <c r="H120" s="527">
        <f t="shared" si="31"/>
        <v>150989.17129313666</v>
      </c>
      <c r="I120" s="578">
        <f t="shared" si="32"/>
        <v>150989.17129313666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2030</v>
      </c>
      <c r="D121" s="374">
        <f>IF(F120+SUM(E$99:E120)=D$92,F120,D$92-SUM(E$99:E120))</f>
        <v>964281.86178394128</v>
      </c>
      <c r="E121" s="523">
        <f>IF(+J96&lt;F120,J96,D121)</f>
        <v>45345.035116279068</v>
      </c>
      <c r="F121" s="524">
        <f t="shared" si="29"/>
        <v>918936.82666766224</v>
      </c>
      <c r="G121" s="524">
        <f t="shared" si="30"/>
        <v>941609.34422580176</v>
      </c>
      <c r="H121" s="527">
        <f t="shared" si="31"/>
        <v>146135.41395132118</v>
      </c>
      <c r="I121" s="578">
        <f t="shared" si="32"/>
        <v>146135.41395132118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2031</v>
      </c>
      <c r="D122" s="374">
        <f>IF(F121+SUM(E$99:E121)=D$92,F121,D$92-SUM(E$99:E121))</f>
        <v>918936.82666766224</v>
      </c>
      <c r="E122" s="523">
        <f>IF(+J96&lt;F121,J96,D122)</f>
        <v>45345.035116279068</v>
      </c>
      <c r="F122" s="524">
        <f t="shared" si="29"/>
        <v>873591.79155138321</v>
      </c>
      <c r="G122" s="524">
        <f t="shared" si="30"/>
        <v>896264.30910952273</v>
      </c>
      <c r="H122" s="527">
        <f t="shared" si="31"/>
        <v>141281.65660950568</v>
      </c>
      <c r="I122" s="578">
        <f t="shared" si="32"/>
        <v>141281.65660950568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2032</v>
      </c>
      <c r="D123" s="374">
        <f>IF(F122+SUM(E$99:E122)=D$92,F122,D$92-SUM(E$99:E122))</f>
        <v>873591.79155138321</v>
      </c>
      <c r="E123" s="523">
        <f>IF(+J96&lt;F122,J96,D123)</f>
        <v>45345.035116279068</v>
      </c>
      <c r="F123" s="524">
        <f t="shared" si="29"/>
        <v>828246.75643510418</v>
      </c>
      <c r="G123" s="524">
        <f t="shared" si="30"/>
        <v>850919.2739932437</v>
      </c>
      <c r="H123" s="527">
        <f t="shared" si="31"/>
        <v>136427.8992676902</v>
      </c>
      <c r="I123" s="578">
        <f t="shared" si="32"/>
        <v>136427.8992676902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2033</v>
      </c>
      <c r="D124" s="374">
        <f>IF(F123+SUM(E$99:E123)=D$92,F123,D$92-SUM(E$99:E123))</f>
        <v>828246.75643510418</v>
      </c>
      <c r="E124" s="523">
        <f>IF(+J96&lt;F123,J96,D124)</f>
        <v>45345.035116279068</v>
      </c>
      <c r="F124" s="524">
        <f t="shared" si="29"/>
        <v>782901.72131882515</v>
      </c>
      <c r="G124" s="524">
        <f t="shared" si="30"/>
        <v>805574.23887696466</v>
      </c>
      <c r="H124" s="527">
        <f t="shared" si="31"/>
        <v>131574.14192587472</v>
      </c>
      <c r="I124" s="578">
        <f t="shared" si="32"/>
        <v>131574.14192587472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2034</v>
      </c>
      <c r="D125" s="374">
        <f>IF(F124+SUM(E$99:E124)=D$92,F124,D$92-SUM(E$99:E124))</f>
        <v>782901.72131882515</v>
      </c>
      <c r="E125" s="523">
        <f>IF(+J96&lt;F124,J96,D125)</f>
        <v>45345.035116279068</v>
      </c>
      <c r="F125" s="524">
        <f t="shared" si="29"/>
        <v>737556.68620254612</v>
      </c>
      <c r="G125" s="524">
        <f t="shared" si="30"/>
        <v>760229.20376068563</v>
      </c>
      <c r="H125" s="527">
        <f t="shared" si="31"/>
        <v>126720.38458405924</v>
      </c>
      <c r="I125" s="578">
        <f t="shared" si="32"/>
        <v>126720.38458405924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2035</v>
      </c>
      <c r="D126" s="374">
        <f>IF(F125+SUM(E$99:E125)=D$92,F125,D$92-SUM(E$99:E125))</f>
        <v>737556.68620254612</v>
      </c>
      <c r="E126" s="523">
        <f>IF(+J96&lt;F125,J96,D126)</f>
        <v>45345.035116279068</v>
      </c>
      <c r="F126" s="524">
        <f t="shared" si="29"/>
        <v>692211.65108626708</v>
      </c>
      <c r="G126" s="524">
        <f t="shared" si="30"/>
        <v>714884.1686444066</v>
      </c>
      <c r="H126" s="527">
        <f t="shared" si="31"/>
        <v>121866.62724224373</v>
      </c>
      <c r="I126" s="578">
        <f t="shared" si="32"/>
        <v>121866.62724224373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2036</v>
      </c>
      <c r="D127" s="374">
        <f>IF(F126+SUM(E$99:E126)=D$92,F126,D$92-SUM(E$99:E126))</f>
        <v>692211.65108626708</v>
      </c>
      <c r="E127" s="523">
        <f>IF(+J96&lt;F126,J96,D127)</f>
        <v>45345.035116279068</v>
      </c>
      <c r="F127" s="524">
        <f t="shared" si="29"/>
        <v>646866.61596998805</v>
      </c>
      <c r="G127" s="524">
        <f t="shared" si="30"/>
        <v>669539.13352812757</v>
      </c>
      <c r="H127" s="527">
        <f t="shared" si="31"/>
        <v>117012.86990042825</v>
      </c>
      <c r="I127" s="578">
        <f t="shared" si="32"/>
        <v>117012.86990042825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2037</v>
      </c>
      <c r="D128" s="374">
        <f>IF(F127+SUM(E$99:E127)=D$92,F127,D$92-SUM(E$99:E127))</f>
        <v>646866.61596998805</v>
      </c>
      <c r="E128" s="523">
        <f>IF(+J96&lt;F127,J96,D128)</f>
        <v>45345.035116279068</v>
      </c>
      <c r="F128" s="524">
        <f t="shared" si="29"/>
        <v>601521.58085370902</v>
      </c>
      <c r="G128" s="524">
        <f t="shared" si="30"/>
        <v>624194.09841184854</v>
      </c>
      <c r="H128" s="527">
        <f t="shared" si="31"/>
        <v>112159.11255861277</v>
      </c>
      <c r="I128" s="578">
        <f t="shared" si="32"/>
        <v>112159.11255861277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2038</v>
      </c>
      <c r="D129" s="374">
        <f>IF(F128+SUM(E$99:E128)=D$92,F128,D$92-SUM(E$99:E128))</f>
        <v>601521.58085370902</v>
      </c>
      <c r="E129" s="523">
        <f>IF(+J96&lt;F128,J96,D129)</f>
        <v>45345.035116279068</v>
      </c>
      <c r="F129" s="524">
        <f t="shared" si="29"/>
        <v>556176.54573742999</v>
      </c>
      <c r="G129" s="524">
        <f t="shared" si="30"/>
        <v>578849.0632955695</v>
      </c>
      <c r="H129" s="527">
        <f t="shared" si="31"/>
        <v>107305.35521679728</v>
      </c>
      <c r="I129" s="578">
        <f t="shared" si="32"/>
        <v>107305.35521679728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2039</v>
      </c>
      <c r="D130" s="374">
        <f>IF(F129+SUM(E$99:E129)=D$92,F129,D$92-SUM(E$99:E129))</f>
        <v>556176.54573742999</v>
      </c>
      <c r="E130" s="523">
        <f>IF(+J96&lt;F129,J96,D130)</f>
        <v>45345.035116279068</v>
      </c>
      <c r="F130" s="524">
        <f t="shared" si="29"/>
        <v>510831.5106211509</v>
      </c>
      <c r="G130" s="524">
        <f t="shared" si="30"/>
        <v>533504.02817929047</v>
      </c>
      <c r="H130" s="527">
        <f t="shared" si="31"/>
        <v>102451.59787498179</v>
      </c>
      <c r="I130" s="578">
        <f t="shared" si="32"/>
        <v>102451.59787498179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2040</v>
      </c>
      <c r="D131" s="374">
        <f>IF(F130+SUM(E$99:E130)=D$92,F130,D$92-SUM(E$99:E130))</f>
        <v>510831.5106211509</v>
      </c>
      <c r="E131" s="523">
        <f>IF(+J96&lt;F130,J96,D131)</f>
        <v>45345.035116279068</v>
      </c>
      <c r="F131" s="524">
        <f t="shared" ref="F131:F154" si="33">+D131-E131</f>
        <v>465486.47550487181</v>
      </c>
      <c r="G131" s="524">
        <f t="shared" ref="G131:G154" si="34">+(F131+D131)/2</f>
        <v>488158.99306301132</v>
      </c>
      <c r="H131" s="527">
        <f t="shared" si="31"/>
        <v>97597.840533166294</v>
      </c>
      <c r="I131" s="578">
        <f t="shared" si="32"/>
        <v>97597.840533166294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2041</v>
      </c>
      <c r="D132" s="374">
        <f>IF(F131+SUM(E$99:E131)=D$92,F131,D$92-SUM(E$99:E131))</f>
        <v>465486.47550487181</v>
      </c>
      <c r="E132" s="523">
        <f>IF(+J96&lt;F131,J96,D132)</f>
        <v>45345.035116279068</v>
      </c>
      <c r="F132" s="524">
        <f t="shared" si="33"/>
        <v>420141.44038859272</v>
      </c>
      <c r="G132" s="524">
        <f t="shared" si="34"/>
        <v>442813.95794673229</v>
      </c>
      <c r="H132" s="527">
        <f t="shared" si="31"/>
        <v>92744.083191350801</v>
      </c>
      <c r="I132" s="578">
        <f t="shared" si="32"/>
        <v>92744.083191350801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2042</v>
      </c>
      <c r="D133" s="374">
        <f>IF(F132+SUM(E$99:E132)=D$92,F132,D$92-SUM(E$99:E132))</f>
        <v>420141.44038859272</v>
      </c>
      <c r="E133" s="523">
        <f>IF(+J96&lt;F132,J96,D133)</f>
        <v>45345.035116279068</v>
      </c>
      <c r="F133" s="524">
        <f t="shared" si="33"/>
        <v>374796.40527231363</v>
      </c>
      <c r="G133" s="524">
        <f t="shared" si="34"/>
        <v>397468.92283045314</v>
      </c>
      <c r="H133" s="527">
        <f t="shared" si="31"/>
        <v>87890.325849535307</v>
      </c>
      <c r="I133" s="578">
        <f t="shared" si="32"/>
        <v>87890.325849535307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2043</v>
      </c>
      <c r="D134" s="374">
        <f>IF(F133+SUM(E$99:E133)=D$92,F133,D$92-SUM(E$99:E133))</f>
        <v>374796.40527231363</v>
      </c>
      <c r="E134" s="523">
        <f>IF(+J96&lt;F133,J96,D134)</f>
        <v>45345.035116279068</v>
      </c>
      <c r="F134" s="524">
        <f t="shared" si="33"/>
        <v>329451.37015603454</v>
      </c>
      <c r="G134" s="524">
        <f t="shared" si="34"/>
        <v>352123.88771417411</v>
      </c>
      <c r="H134" s="527">
        <f t="shared" si="31"/>
        <v>83036.568507719814</v>
      </c>
      <c r="I134" s="578">
        <f t="shared" si="32"/>
        <v>83036.568507719814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2044</v>
      </c>
      <c r="D135" s="374">
        <f>IF(F134+SUM(E$99:E134)=D$92,F134,D$92-SUM(E$99:E134))</f>
        <v>329451.37015603454</v>
      </c>
      <c r="E135" s="523">
        <f>IF(+J96&lt;F134,J96,D135)</f>
        <v>45345.035116279068</v>
      </c>
      <c r="F135" s="524">
        <f t="shared" si="33"/>
        <v>284106.33503975545</v>
      </c>
      <c r="G135" s="524">
        <f t="shared" si="34"/>
        <v>306778.85259789496</v>
      </c>
      <c r="H135" s="527">
        <f t="shared" si="31"/>
        <v>78182.811165904321</v>
      </c>
      <c r="I135" s="578">
        <f t="shared" si="32"/>
        <v>78182.811165904321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2045</v>
      </c>
      <c r="D136" s="374">
        <f>IF(F135+SUM(E$99:E135)=D$92,F135,D$92-SUM(E$99:E135))</f>
        <v>284106.33503975545</v>
      </c>
      <c r="E136" s="523">
        <f>IF(+J96&lt;F135,J96,D136)</f>
        <v>45345.035116279068</v>
      </c>
      <c r="F136" s="524">
        <f t="shared" si="33"/>
        <v>238761.29992347638</v>
      </c>
      <c r="G136" s="524">
        <f t="shared" si="34"/>
        <v>261433.81748161593</v>
      </c>
      <c r="H136" s="527">
        <f t="shared" si="31"/>
        <v>73329.053824088827</v>
      </c>
      <c r="I136" s="578">
        <f t="shared" si="32"/>
        <v>73329.053824088827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2046</v>
      </c>
      <c r="D137" s="374">
        <f>IF(F136+SUM(E$99:E136)=D$92,F136,D$92-SUM(E$99:E136))</f>
        <v>238761.29992347638</v>
      </c>
      <c r="E137" s="523">
        <f>IF(+J96&lt;F136,J96,D137)</f>
        <v>45345.035116279068</v>
      </c>
      <c r="F137" s="524">
        <f t="shared" si="33"/>
        <v>193416.26480719732</v>
      </c>
      <c r="G137" s="524">
        <f t="shared" si="34"/>
        <v>216088.78236533684</v>
      </c>
      <c r="H137" s="527">
        <f t="shared" si="31"/>
        <v>68475.296482273348</v>
      </c>
      <c r="I137" s="578">
        <f t="shared" si="32"/>
        <v>68475.296482273348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2047</v>
      </c>
      <c r="D138" s="374">
        <f>IF(F137+SUM(E$99:E137)=D$92,F137,D$92-SUM(E$99:E137))</f>
        <v>193416.26480719732</v>
      </c>
      <c r="E138" s="523">
        <f>IF(+J96&lt;F137,J96,D138)</f>
        <v>45345.035116279068</v>
      </c>
      <c r="F138" s="524">
        <f t="shared" si="33"/>
        <v>148071.22969091826</v>
      </c>
      <c r="G138" s="524">
        <f t="shared" si="34"/>
        <v>170743.74724905781</v>
      </c>
      <c r="H138" s="527">
        <f t="shared" si="31"/>
        <v>63621.539140457855</v>
      </c>
      <c r="I138" s="578">
        <f t="shared" si="32"/>
        <v>63621.539140457855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2048</v>
      </c>
      <c r="D139" s="374">
        <f>IF(F138+SUM(E$99:E138)=D$92,F138,D$92-SUM(E$99:E138))</f>
        <v>148071.22969091826</v>
      </c>
      <c r="E139" s="523">
        <f>IF(+J96&lt;F138,J96,D139)</f>
        <v>45345.035116279068</v>
      </c>
      <c r="F139" s="524">
        <f t="shared" si="33"/>
        <v>102726.1945746392</v>
      </c>
      <c r="G139" s="524">
        <f t="shared" si="34"/>
        <v>125398.71213277873</v>
      </c>
      <c r="H139" s="527">
        <f t="shared" si="31"/>
        <v>58767.781798642362</v>
      </c>
      <c r="I139" s="578">
        <f t="shared" si="32"/>
        <v>58767.781798642362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2049</v>
      </c>
      <c r="D140" s="374">
        <f>IF(F139+SUM(E$99:E139)=D$92,F139,D$92-SUM(E$99:E139))</f>
        <v>102726.1945746392</v>
      </c>
      <c r="E140" s="523">
        <f>IF(+J96&lt;F139,J96,D140)</f>
        <v>45345.035116279068</v>
      </c>
      <c r="F140" s="524">
        <f t="shared" si="33"/>
        <v>57381.159458360133</v>
      </c>
      <c r="G140" s="524">
        <f t="shared" si="34"/>
        <v>80053.677016499671</v>
      </c>
      <c r="H140" s="527">
        <f t="shared" si="31"/>
        <v>53914.024456826875</v>
      </c>
      <c r="I140" s="578">
        <f t="shared" si="32"/>
        <v>53914.024456826875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2050</v>
      </c>
      <c r="D141" s="374">
        <f>IF(F140+SUM(E$99:E140)=D$92,F140,D$92-SUM(E$99:E140))</f>
        <v>57381.159458360133</v>
      </c>
      <c r="E141" s="523">
        <f>IF(+J96&lt;F140,J96,D141)</f>
        <v>45345.035116279068</v>
      </c>
      <c r="F141" s="524">
        <f t="shared" si="33"/>
        <v>12036.124342081064</v>
      </c>
      <c r="G141" s="524">
        <f t="shared" si="34"/>
        <v>34708.641900220595</v>
      </c>
      <c r="H141" s="527">
        <f t="shared" si="31"/>
        <v>49060.267115011382</v>
      </c>
      <c r="I141" s="578">
        <f t="shared" si="32"/>
        <v>49060.267115011382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2051</v>
      </c>
      <c r="D142" s="374">
        <f>IF(F141+SUM(E$99:E141)=D$92,F141,D$92-SUM(E$99:E141))</f>
        <v>12036.124342081064</v>
      </c>
      <c r="E142" s="523">
        <f>IF(+J96&lt;F141,J96,D142)</f>
        <v>12036.124342081064</v>
      </c>
      <c r="F142" s="524">
        <f t="shared" si="33"/>
        <v>0</v>
      </c>
      <c r="G142" s="524">
        <f t="shared" si="34"/>
        <v>6018.0621710405321</v>
      </c>
      <c r="H142" s="527">
        <f t="shared" si="31"/>
        <v>12680.301005993349</v>
      </c>
      <c r="I142" s="578">
        <f t="shared" si="32"/>
        <v>12680.301005993349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1949836.5099999998</v>
      </c>
      <c r="F155" s="375"/>
      <c r="G155" s="375"/>
      <c r="H155" s="375">
        <f>SUM(H99:H154)</f>
        <v>6910439.4693714436</v>
      </c>
      <c r="I155" s="375">
        <f>SUM(I99:I154)</f>
        <v>6910439.4693714436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tabSelected="1" view="pageBreakPreview" zoomScale="72" zoomScaleNormal="100" zoomScaleSheetLayoutView="7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18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0</v>
      </c>
      <c r="P5" s="269"/>
    </row>
    <row r="6" spans="1:17" ht="15.5">
      <c r="C6" s="274"/>
      <c r="D6" s="619" t="s">
        <v>270</v>
      </c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0</v>
      </c>
      <c r="O6" s="269"/>
      <c r="P6" s="269"/>
    </row>
    <row r="7" spans="1:17" ht="13.5" thickBot="1">
      <c r="C7" s="468" t="s">
        <v>48</v>
      </c>
      <c r="D7" s="469" t="s">
        <v>265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145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374">
        <f>D10</f>
        <v>0</v>
      </c>
      <c r="E17" s="602">
        <f>I14/12*(12-D12)</f>
        <v>0</v>
      </c>
      <c r="F17" s="374">
        <f t="shared" ref="F17:F48" si="0">+D17-E17</f>
        <v>0</v>
      </c>
      <c r="G17" s="602">
        <f t="shared" ref="G17:G48" si="1">+I$12*((D17+F17)/2)+E17</f>
        <v>0</v>
      </c>
      <c r="H17" s="492">
        <f t="shared" ref="H17:H48" si="2">+I$13*((D17+F17)/2)+E17</f>
        <v>0</v>
      </c>
      <c r="I17" s="512">
        <f t="shared" ref="I17:I48" si="3">H17-G17</f>
        <v>0</v>
      </c>
      <c r="J17" s="512"/>
      <c r="K17" s="513">
        <v>0</v>
      </c>
      <c r="L17" s="598">
        <f t="shared" ref="L17:L48" si="4">IF(K17&lt;&gt;0,+G17-K17,0)</f>
        <v>0</v>
      </c>
      <c r="M17" s="513">
        <v>0</v>
      </c>
      <c r="N17" s="514">
        <f t="shared" ref="N17:N48" si="5">IF(M17&lt;&gt;0,+H17-M17,0)</f>
        <v>0</v>
      </c>
      <c r="O17" s="515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2010</v>
      </c>
      <c r="D18" s="524">
        <f t="shared" ref="D18:D24" si="7">F17</f>
        <v>0</v>
      </c>
      <c r="E18" s="523">
        <f>IF(+I14&lt;F17,I14,D18)</f>
        <v>0</v>
      </c>
      <c r="F18" s="524">
        <f t="shared" si="0"/>
        <v>0</v>
      </c>
      <c r="G18" s="525">
        <f t="shared" si="1"/>
        <v>0</v>
      </c>
      <c r="H18" s="492">
        <f t="shared" si="2"/>
        <v>0</v>
      </c>
      <c r="I18" s="512">
        <f t="shared" si="3"/>
        <v>0</v>
      </c>
      <c r="J18" s="512"/>
      <c r="K18" s="526"/>
      <c r="L18" s="515">
        <f t="shared" si="4"/>
        <v>0</v>
      </c>
      <c r="M18" s="526"/>
      <c r="N18" s="515">
        <f t="shared" si="5"/>
        <v>0</v>
      </c>
      <c r="O18" s="515">
        <f t="shared" si="6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2011</v>
      </c>
      <c r="D19" s="524">
        <f t="shared" si="7"/>
        <v>0</v>
      </c>
      <c r="E19" s="523">
        <f>IF(+I14&lt;F18,I14,D19)</f>
        <v>0</v>
      </c>
      <c r="F19" s="524">
        <f t="shared" si="0"/>
        <v>0</v>
      </c>
      <c r="G19" s="525">
        <f t="shared" si="1"/>
        <v>0</v>
      </c>
      <c r="H19" s="492">
        <f t="shared" si="2"/>
        <v>0</v>
      </c>
      <c r="I19" s="512">
        <f t="shared" si="3"/>
        <v>0</v>
      </c>
      <c r="J19" s="512"/>
      <c r="K19" s="526"/>
      <c r="L19" s="515">
        <f t="shared" si="4"/>
        <v>0</v>
      </c>
      <c r="M19" s="526"/>
      <c r="N19" s="515">
        <f t="shared" si="5"/>
        <v>0</v>
      </c>
      <c r="O19" s="515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8">
        <f>IF(D11="","-",+C19+1)</f>
        <v>2012</v>
      </c>
      <c r="D20" s="524">
        <f t="shared" si="7"/>
        <v>0</v>
      </c>
      <c r="E20" s="523">
        <f>IF(+I14&lt;F19,I14,D20)</f>
        <v>0</v>
      </c>
      <c r="F20" s="524">
        <f t="shared" si="0"/>
        <v>0</v>
      </c>
      <c r="G20" s="525">
        <f t="shared" si="1"/>
        <v>0</v>
      </c>
      <c r="H20" s="492">
        <f t="shared" si="2"/>
        <v>0</v>
      </c>
      <c r="I20" s="512">
        <f t="shared" si="3"/>
        <v>0</v>
      </c>
      <c r="J20" s="512"/>
      <c r="K20" s="526"/>
      <c r="L20" s="515">
        <f t="shared" si="4"/>
        <v>0</v>
      </c>
      <c r="M20" s="526"/>
      <c r="N20" s="515">
        <f t="shared" si="5"/>
        <v>0</v>
      </c>
      <c r="O20" s="515">
        <f t="shared" si="6"/>
        <v>0</v>
      </c>
      <c r="P20" s="272"/>
    </row>
    <row r="21" spans="2:16" ht="12.5">
      <c r="B21" s="195" t="str">
        <f t="shared" si="8"/>
        <v/>
      </c>
      <c r="C21" s="508">
        <f>IF(D12="","-",+C20+1)</f>
        <v>2013</v>
      </c>
      <c r="D21" s="524">
        <f t="shared" si="7"/>
        <v>0</v>
      </c>
      <c r="E21" s="523">
        <f>IF(+I14&lt;F20,I14,D21)</f>
        <v>0</v>
      </c>
      <c r="F21" s="524">
        <f t="shared" si="0"/>
        <v>0</v>
      </c>
      <c r="G21" s="525">
        <f t="shared" si="1"/>
        <v>0</v>
      </c>
      <c r="H21" s="492">
        <f t="shared" si="2"/>
        <v>0</v>
      </c>
      <c r="I21" s="512">
        <f t="shared" si="3"/>
        <v>0</v>
      </c>
      <c r="J21" s="512"/>
      <c r="K21" s="526"/>
      <c r="L21" s="515">
        <f t="shared" si="4"/>
        <v>0</v>
      </c>
      <c r="M21" s="526"/>
      <c r="N21" s="515">
        <f t="shared" si="5"/>
        <v>0</v>
      </c>
      <c r="O21" s="515">
        <f t="shared" si="6"/>
        <v>0</v>
      </c>
      <c r="P21" s="272"/>
    </row>
    <row r="22" spans="2:16" ht="12.5">
      <c r="B22" s="195" t="str">
        <f t="shared" si="8"/>
        <v/>
      </c>
      <c r="C22" s="508">
        <f>IF(D11="","-",+C21+1)</f>
        <v>2014</v>
      </c>
      <c r="D22" s="524">
        <f t="shared" si="7"/>
        <v>0</v>
      </c>
      <c r="E22" s="523">
        <f>IF(+I14&lt;F21,I14,D22)</f>
        <v>0</v>
      </c>
      <c r="F22" s="524">
        <f t="shared" si="0"/>
        <v>0</v>
      </c>
      <c r="G22" s="525">
        <f t="shared" si="1"/>
        <v>0</v>
      </c>
      <c r="H22" s="492">
        <f t="shared" si="2"/>
        <v>0</v>
      </c>
      <c r="I22" s="512">
        <f t="shared" si="3"/>
        <v>0</v>
      </c>
      <c r="J22" s="512"/>
      <c r="K22" s="526"/>
      <c r="L22" s="515">
        <f t="shared" si="4"/>
        <v>0</v>
      </c>
      <c r="M22" s="526"/>
      <c r="N22" s="515">
        <f t="shared" si="5"/>
        <v>0</v>
      </c>
      <c r="O22" s="515">
        <f t="shared" si="6"/>
        <v>0</v>
      </c>
      <c r="P22" s="272"/>
    </row>
    <row r="23" spans="2:16" ht="12.5">
      <c r="B23" s="195" t="str">
        <f t="shared" si="8"/>
        <v/>
      </c>
      <c r="C23" s="508">
        <f>IF(D11="","-",+C22+1)</f>
        <v>2015</v>
      </c>
      <c r="D23" s="524">
        <f t="shared" si="7"/>
        <v>0</v>
      </c>
      <c r="E23" s="523">
        <f>IF(+I14&lt;F22,I14,D23)</f>
        <v>0</v>
      </c>
      <c r="F23" s="524">
        <f t="shared" si="0"/>
        <v>0</v>
      </c>
      <c r="G23" s="525">
        <f t="shared" si="1"/>
        <v>0</v>
      </c>
      <c r="H23" s="492">
        <f t="shared" si="2"/>
        <v>0</v>
      </c>
      <c r="I23" s="512">
        <f t="shared" si="3"/>
        <v>0</v>
      </c>
      <c r="J23" s="512"/>
      <c r="K23" s="526"/>
      <c r="L23" s="515">
        <f t="shared" si="4"/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8"/>
        <v/>
      </c>
      <c r="C24" s="508">
        <f>IF(D11="","-",+C23+1)</f>
        <v>2016</v>
      </c>
      <c r="D24" s="524">
        <f t="shared" si="7"/>
        <v>0</v>
      </c>
      <c r="E24" s="523">
        <f>IF(+I14&lt;F23,I14,D24)</f>
        <v>0</v>
      </c>
      <c r="F24" s="524">
        <f t="shared" si="0"/>
        <v>0</v>
      </c>
      <c r="G24" s="525">
        <f t="shared" si="1"/>
        <v>0</v>
      </c>
      <c r="H24" s="492">
        <f t="shared" si="2"/>
        <v>0</v>
      </c>
      <c r="I24" s="512">
        <f t="shared" si="3"/>
        <v>0</v>
      </c>
      <c r="J24" s="512"/>
      <c r="K24" s="526"/>
      <c r="L24" s="515">
        <f t="shared" si="4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8"/>
        <v/>
      </c>
      <c r="C25" s="508">
        <f>IF(D11="","-",+C24+1)</f>
        <v>2017</v>
      </c>
      <c r="D25" s="524">
        <f>IF(F24+SUM(E$17:E24)=D$10,F24,D$10-SUM(E$17:E24))</f>
        <v>0</v>
      </c>
      <c r="E25" s="523">
        <f>IF(+I14&lt;F24,I14,D25)</f>
        <v>0</v>
      </c>
      <c r="F25" s="524">
        <f t="shared" si="0"/>
        <v>0</v>
      </c>
      <c r="G25" s="525">
        <f t="shared" si="1"/>
        <v>0</v>
      </c>
      <c r="H25" s="492">
        <f t="shared" si="2"/>
        <v>0</v>
      </c>
      <c r="I25" s="512">
        <f t="shared" si="3"/>
        <v>0</v>
      </c>
      <c r="J25" s="512"/>
      <c r="K25" s="526"/>
      <c r="L25" s="515">
        <f t="shared" si="4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8"/>
        <v/>
      </c>
      <c r="C26" s="508">
        <f>IF(D11="","-",+C25+1)</f>
        <v>2018</v>
      </c>
      <c r="D26" s="524">
        <f>IF(F25+SUM(E$17:E25)=D$10,F25,D$10-SUM(E$17:E25))</f>
        <v>0</v>
      </c>
      <c r="E26" s="523">
        <f>IF(+I14&lt;F25,I14,D26)</f>
        <v>0</v>
      </c>
      <c r="F26" s="524">
        <f t="shared" si="0"/>
        <v>0</v>
      </c>
      <c r="G26" s="525">
        <f t="shared" si="1"/>
        <v>0</v>
      </c>
      <c r="H26" s="492">
        <f t="shared" si="2"/>
        <v>0</v>
      </c>
      <c r="I26" s="512">
        <f t="shared" si="3"/>
        <v>0</v>
      </c>
      <c r="J26" s="512"/>
      <c r="K26" s="526"/>
      <c r="L26" s="515">
        <f t="shared" si="4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8"/>
        <v/>
      </c>
      <c r="C27" s="508">
        <f>IF(D11="","-",+C26+1)</f>
        <v>2019</v>
      </c>
      <c r="D27" s="522">
        <f>IF(F26+SUM(E$17:E26)=D$10,F26,D$10-SUM(E$17:E26))</f>
        <v>0</v>
      </c>
      <c r="E27" s="523">
        <f>IF(+I14&lt;F26,I14,D27)</f>
        <v>0</v>
      </c>
      <c r="F27" s="524">
        <f t="shared" si="0"/>
        <v>0</v>
      </c>
      <c r="G27" s="525">
        <f t="shared" si="1"/>
        <v>0</v>
      </c>
      <c r="H27" s="492">
        <f t="shared" si="2"/>
        <v>0</v>
      </c>
      <c r="I27" s="512">
        <f t="shared" si="3"/>
        <v>0</v>
      </c>
      <c r="J27" s="512"/>
      <c r="K27" s="526"/>
      <c r="L27" s="515">
        <f t="shared" si="4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8"/>
        <v/>
      </c>
      <c r="C28" s="508">
        <f>IF(D11="","-",+C27+1)</f>
        <v>2020</v>
      </c>
      <c r="D28" s="524">
        <f>IF(F27+SUM(E$17:E27)=D$10,F27,D$10-SUM(E$17:E27))</f>
        <v>0</v>
      </c>
      <c r="E28" s="523">
        <f>IF(+I14&lt;F27,I14,D28)</f>
        <v>0</v>
      </c>
      <c r="F28" s="524">
        <f t="shared" si="0"/>
        <v>0</v>
      </c>
      <c r="G28" s="525">
        <f t="shared" si="1"/>
        <v>0</v>
      </c>
      <c r="H28" s="492">
        <f t="shared" si="2"/>
        <v>0</v>
      </c>
      <c r="I28" s="512">
        <f t="shared" si="3"/>
        <v>0</v>
      </c>
      <c r="J28" s="512"/>
      <c r="K28" s="526"/>
      <c r="L28" s="515">
        <f t="shared" si="4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8"/>
        <v/>
      </c>
      <c r="C29" s="508">
        <f>IF(D11="","-",+C28+1)</f>
        <v>2021</v>
      </c>
      <c r="D29" s="524">
        <f>IF(F28+SUM(E$17:E28)=D$10,F28,D$10-SUM(E$17:E28))</f>
        <v>0</v>
      </c>
      <c r="E29" s="523">
        <f>IF(+I14&lt;F28,I14,D29)</f>
        <v>0</v>
      </c>
      <c r="F29" s="524">
        <f t="shared" si="0"/>
        <v>0</v>
      </c>
      <c r="G29" s="525">
        <f t="shared" si="1"/>
        <v>0</v>
      </c>
      <c r="H29" s="492">
        <f t="shared" si="2"/>
        <v>0</v>
      </c>
      <c r="I29" s="512">
        <f t="shared" si="3"/>
        <v>0</v>
      </c>
      <c r="J29" s="512"/>
      <c r="K29" s="526"/>
      <c r="L29" s="515">
        <f t="shared" si="4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8"/>
        <v/>
      </c>
      <c r="C30" s="508">
        <f>IF(D11="","-",+C29+1)</f>
        <v>2022</v>
      </c>
      <c r="D30" s="524">
        <f>IF(F29+SUM(E$17:E29)=D$10,F29,D$10-SUM(E$17:E29))</f>
        <v>0</v>
      </c>
      <c r="E30" s="523">
        <f>IF(+I14&lt;F29,I14,D30)</f>
        <v>0</v>
      </c>
      <c r="F30" s="524">
        <f t="shared" si="0"/>
        <v>0</v>
      </c>
      <c r="G30" s="525">
        <f t="shared" si="1"/>
        <v>0</v>
      </c>
      <c r="H30" s="492">
        <f t="shared" si="2"/>
        <v>0</v>
      </c>
      <c r="I30" s="512">
        <f t="shared" si="3"/>
        <v>0</v>
      </c>
      <c r="J30" s="512"/>
      <c r="K30" s="526"/>
      <c r="L30" s="515">
        <f t="shared" si="4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8"/>
        <v/>
      </c>
      <c r="C31" s="508">
        <f>IF(D11="","-",+C30+1)</f>
        <v>2023</v>
      </c>
      <c r="D31" s="524">
        <f>IF(F30+SUM(E$17:E30)=D$10,F30,D$10-SUM(E$17:E30))</f>
        <v>0</v>
      </c>
      <c r="E31" s="523">
        <f>IF(+I14&lt;F30,I14,D31)</f>
        <v>0</v>
      </c>
      <c r="F31" s="524">
        <f t="shared" si="0"/>
        <v>0</v>
      </c>
      <c r="G31" s="525">
        <f t="shared" si="1"/>
        <v>0</v>
      </c>
      <c r="H31" s="492">
        <f t="shared" si="2"/>
        <v>0</v>
      </c>
      <c r="I31" s="512">
        <f t="shared" si="3"/>
        <v>0</v>
      </c>
      <c r="J31" s="512"/>
      <c r="K31" s="526"/>
      <c r="L31" s="515">
        <f t="shared" si="4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8"/>
        <v/>
      </c>
      <c r="C32" s="508">
        <f>IF(D11="","-",+C31+1)</f>
        <v>2024</v>
      </c>
      <c r="D32" s="524">
        <f>IF(F31+SUM(E$17:E31)=D$10,F31,D$10-SUM(E$17:E31))</f>
        <v>0</v>
      </c>
      <c r="E32" s="523">
        <f>IF(+I14&lt;F31,I14,D32)</f>
        <v>0</v>
      </c>
      <c r="F32" s="524">
        <f t="shared" si="0"/>
        <v>0</v>
      </c>
      <c r="G32" s="525">
        <f t="shared" si="1"/>
        <v>0</v>
      </c>
      <c r="H32" s="492">
        <f t="shared" si="2"/>
        <v>0</v>
      </c>
      <c r="I32" s="512">
        <f t="shared" si="3"/>
        <v>0</v>
      </c>
      <c r="J32" s="512"/>
      <c r="K32" s="526"/>
      <c r="L32" s="515">
        <f t="shared" si="4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8"/>
        <v/>
      </c>
      <c r="C33" s="508">
        <f>IF(D11="","-",+C32+1)</f>
        <v>2025</v>
      </c>
      <c r="D33" s="524">
        <f>IF(F32+SUM(E$17:E32)=D$10,F32,D$10-SUM(E$17:E32))</f>
        <v>0</v>
      </c>
      <c r="E33" s="523">
        <f>IF(+I14&lt;F32,I14,D33)</f>
        <v>0</v>
      </c>
      <c r="F33" s="524">
        <f t="shared" si="0"/>
        <v>0</v>
      </c>
      <c r="G33" s="525">
        <f t="shared" si="1"/>
        <v>0</v>
      </c>
      <c r="H33" s="492">
        <f t="shared" si="2"/>
        <v>0</v>
      </c>
      <c r="I33" s="512">
        <f t="shared" si="3"/>
        <v>0</v>
      </c>
      <c r="J33" s="512"/>
      <c r="K33" s="526"/>
      <c r="L33" s="515">
        <f t="shared" si="4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8"/>
        <v/>
      </c>
      <c r="C34" s="508">
        <f>IF(D11="","-",+C33+1)</f>
        <v>2026</v>
      </c>
      <c r="D34" s="524">
        <f>IF(F33+SUM(E$17:E33)=D$10,F33,D$10-SUM(E$17:E33))</f>
        <v>0</v>
      </c>
      <c r="E34" s="523">
        <f>IF(+I14&lt;F33,I14,D34)</f>
        <v>0</v>
      </c>
      <c r="F34" s="524">
        <f t="shared" si="0"/>
        <v>0</v>
      </c>
      <c r="G34" s="525">
        <f t="shared" si="1"/>
        <v>0</v>
      </c>
      <c r="H34" s="492">
        <f t="shared" si="2"/>
        <v>0</v>
      </c>
      <c r="I34" s="512">
        <f t="shared" si="3"/>
        <v>0</v>
      </c>
      <c r="J34" s="512"/>
      <c r="K34" s="526"/>
      <c r="L34" s="515">
        <f t="shared" si="4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8"/>
        <v/>
      </c>
      <c r="C35" s="508">
        <f>IF(D11="","-",+C34+1)</f>
        <v>2027</v>
      </c>
      <c r="D35" s="524">
        <f>IF(F34+SUM(E$17:E34)=D$10,F34,D$10-SUM(E$17:E34))</f>
        <v>0</v>
      </c>
      <c r="E35" s="523">
        <f>IF(+I14&lt;F34,I14,D35)</f>
        <v>0</v>
      </c>
      <c r="F35" s="524">
        <f t="shared" si="0"/>
        <v>0</v>
      </c>
      <c r="G35" s="525">
        <f t="shared" si="1"/>
        <v>0</v>
      </c>
      <c r="H35" s="492">
        <f t="shared" si="2"/>
        <v>0</v>
      </c>
      <c r="I35" s="512">
        <f t="shared" si="3"/>
        <v>0</v>
      </c>
      <c r="J35" s="512"/>
      <c r="K35" s="526"/>
      <c r="L35" s="515">
        <f t="shared" si="4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8"/>
        <v/>
      </c>
      <c r="C36" s="508">
        <f>IF(D11="","-",+C35+1)</f>
        <v>2028</v>
      </c>
      <c r="D36" s="524">
        <f>IF(F35+SUM(E$17:E35)=D$10,F35,D$10-SUM(E$17:E35))</f>
        <v>0</v>
      </c>
      <c r="E36" s="523">
        <f>IF(+I14&lt;F35,I14,D36)</f>
        <v>0</v>
      </c>
      <c r="F36" s="524">
        <f t="shared" si="0"/>
        <v>0</v>
      </c>
      <c r="G36" s="525">
        <f t="shared" si="1"/>
        <v>0</v>
      </c>
      <c r="H36" s="492">
        <f t="shared" si="2"/>
        <v>0</v>
      </c>
      <c r="I36" s="512">
        <f t="shared" si="3"/>
        <v>0</v>
      </c>
      <c r="J36" s="512"/>
      <c r="K36" s="526"/>
      <c r="L36" s="515">
        <f t="shared" si="4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8"/>
        <v/>
      </c>
      <c r="C37" s="508">
        <f>IF(D11="","-",+C36+1)</f>
        <v>2029</v>
      </c>
      <c r="D37" s="524">
        <f>IF(F36+SUM(E$17:E36)=D$10,F36,D$10-SUM(E$17:E36))</f>
        <v>0</v>
      </c>
      <c r="E37" s="523">
        <f>IF(+I14&lt;F36,I14,D37)</f>
        <v>0</v>
      </c>
      <c r="F37" s="524">
        <f t="shared" si="0"/>
        <v>0</v>
      </c>
      <c r="G37" s="525">
        <f t="shared" si="1"/>
        <v>0</v>
      </c>
      <c r="H37" s="492">
        <f t="shared" si="2"/>
        <v>0</v>
      </c>
      <c r="I37" s="512">
        <f t="shared" si="3"/>
        <v>0</v>
      </c>
      <c r="J37" s="512"/>
      <c r="K37" s="526"/>
      <c r="L37" s="515">
        <f t="shared" si="4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8"/>
        <v/>
      </c>
      <c r="C38" s="508">
        <f>IF(D11="","-",+C37+1)</f>
        <v>2030</v>
      </c>
      <c r="D38" s="524">
        <f>IF(F37+SUM(E$17:E37)=D$10,F37,D$10-SUM(E$17:E37))</f>
        <v>0</v>
      </c>
      <c r="E38" s="523">
        <f>IF(+I14&lt;F37,I14,D38)</f>
        <v>0</v>
      </c>
      <c r="F38" s="524">
        <f t="shared" si="0"/>
        <v>0</v>
      </c>
      <c r="G38" s="525">
        <f t="shared" si="1"/>
        <v>0</v>
      </c>
      <c r="H38" s="492">
        <f t="shared" si="2"/>
        <v>0</v>
      </c>
      <c r="I38" s="512">
        <f t="shared" si="3"/>
        <v>0</v>
      </c>
      <c r="J38" s="512"/>
      <c r="K38" s="526"/>
      <c r="L38" s="515">
        <f t="shared" si="4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8"/>
        <v/>
      </c>
      <c r="C39" s="508">
        <f>IF(D11="","-",+C38+1)</f>
        <v>2031</v>
      </c>
      <c r="D39" s="524">
        <f>IF(F38+SUM(E$17:E38)=D$10,F38,D$10-SUM(E$17:E38))</f>
        <v>0</v>
      </c>
      <c r="E39" s="523">
        <f>IF(+I14&lt;F38,I14,D39)</f>
        <v>0</v>
      </c>
      <c r="F39" s="524">
        <f t="shared" si="0"/>
        <v>0</v>
      </c>
      <c r="G39" s="525">
        <f t="shared" si="1"/>
        <v>0</v>
      </c>
      <c r="H39" s="492">
        <f t="shared" si="2"/>
        <v>0</v>
      </c>
      <c r="I39" s="512">
        <f t="shared" si="3"/>
        <v>0</v>
      </c>
      <c r="J39" s="512"/>
      <c r="K39" s="526"/>
      <c r="L39" s="515">
        <f t="shared" si="4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8"/>
        <v/>
      </c>
      <c r="C40" s="508">
        <f>IF(D11="","-",+C39+1)</f>
        <v>2032</v>
      </c>
      <c r="D40" s="524">
        <f>IF(F39+SUM(E$17:E39)=D$10,F39,D$10-SUM(E$17:E39))</f>
        <v>0</v>
      </c>
      <c r="E40" s="523">
        <f>IF(+I14&lt;F39,I14,D40)</f>
        <v>0</v>
      </c>
      <c r="F40" s="524">
        <f t="shared" si="0"/>
        <v>0</v>
      </c>
      <c r="G40" s="525">
        <f t="shared" si="1"/>
        <v>0</v>
      </c>
      <c r="H40" s="492">
        <f t="shared" si="2"/>
        <v>0</v>
      </c>
      <c r="I40" s="512">
        <f t="shared" si="3"/>
        <v>0</v>
      </c>
      <c r="J40" s="512"/>
      <c r="K40" s="526"/>
      <c r="L40" s="515">
        <f t="shared" si="4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8"/>
        <v/>
      </c>
      <c r="C41" s="508">
        <f>IF(D11="","-",+C40+1)</f>
        <v>2033</v>
      </c>
      <c r="D41" s="524">
        <f>IF(F40+SUM(E$17:E40)=D$10,F40,D$10-SUM(E$17:E40))</f>
        <v>0</v>
      </c>
      <c r="E41" s="523">
        <f>IF(+I14&lt;F40,I14,D41)</f>
        <v>0</v>
      </c>
      <c r="F41" s="524">
        <f t="shared" si="0"/>
        <v>0</v>
      </c>
      <c r="G41" s="525">
        <f t="shared" si="1"/>
        <v>0</v>
      </c>
      <c r="H41" s="492">
        <f t="shared" si="2"/>
        <v>0</v>
      </c>
      <c r="I41" s="512">
        <f t="shared" si="3"/>
        <v>0</v>
      </c>
      <c r="J41" s="512"/>
      <c r="K41" s="526"/>
      <c r="L41" s="515">
        <f t="shared" si="4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8"/>
        <v/>
      </c>
      <c r="C42" s="508">
        <f>IF(D11="","-",+C41+1)</f>
        <v>2034</v>
      </c>
      <c r="D42" s="524">
        <f>IF(F41+SUM(E$17:E41)=D$10,F41,D$10-SUM(E$17:E41))</f>
        <v>0</v>
      </c>
      <c r="E42" s="523">
        <f>IF(+I14&lt;F41,I14,D42)</f>
        <v>0</v>
      </c>
      <c r="F42" s="524">
        <f t="shared" si="0"/>
        <v>0</v>
      </c>
      <c r="G42" s="525">
        <f t="shared" si="1"/>
        <v>0</v>
      </c>
      <c r="H42" s="492">
        <f t="shared" si="2"/>
        <v>0</v>
      </c>
      <c r="I42" s="512">
        <f t="shared" si="3"/>
        <v>0</v>
      </c>
      <c r="J42" s="512"/>
      <c r="K42" s="526"/>
      <c r="L42" s="515">
        <f t="shared" si="4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8"/>
        <v/>
      </c>
      <c r="C43" s="508">
        <f>IF(D11="","-",+C42+1)</f>
        <v>2035</v>
      </c>
      <c r="D43" s="524">
        <f>IF(F42+SUM(E$17:E42)=D$10,F42,D$10-SUM(E$17:E42))</f>
        <v>0</v>
      </c>
      <c r="E43" s="523">
        <f>IF(+I14&lt;F42,I14,D43)</f>
        <v>0</v>
      </c>
      <c r="F43" s="524">
        <f t="shared" si="0"/>
        <v>0</v>
      </c>
      <c r="G43" s="525">
        <f t="shared" si="1"/>
        <v>0</v>
      </c>
      <c r="H43" s="492">
        <f t="shared" si="2"/>
        <v>0</v>
      </c>
      <c r="I43" s="512">
        <f t="shared" si="3"/>
        <v>0</v>
      </c>
      <c r="J43" s="512"/>
      <c r="K43" s="526"/>
      <c r="L43" s="515">
        <f t="shared" si="4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8"/>
        <v/>
      </c>
      <c r="C44" s="508">
        <f>IF(D11="","-",+C43+1)</f>
        <v>2036</v>
      </c>
      <c r="D44" s="524">
        <f>IF(F43+SUM(E$17:E43)=D$10,F43,D$10-SUM(E$17:E43))</f>
        <v>0</v>
      </c>
      <c r="E44" s="523">
        <f>IF(+I14&lt;F43,I14,D44)</f>
        <v>0</v>
      </c>
      <c r="F44" s="524">
        <f t="shared" si="0"/>
        <v>0</v>
      </c>
      <c r="G44" s="525">
        <f t="shared" si="1"/>
        <v>0</v>
      </c>
      <c r="H44" s="492">
        <f t="shared" si="2"/>
        <v>0</v>
      </c>
      <c r="I44" s="512">
        <f t="shared" si="3"/>
        <v>0</v>
      </c>
      <c r="J44" s="512"/>
      <c r="K44" s="526"/>
      <c r="L44" s="515">
        <f t="shared" si="4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8"/>
        <v/>
      </c>
      <c r="C45" s="508">
        <f>IF(D11="","-",+C44+1)</f>
        <v>2037</v>
      </c>
      <c r="D45" s="524">
        <f>IF(F44+SUM(E$17:E44)=D$10,F44,D$10-SUM(E$17:E44))</f>
        <v>0</v>
      </c>
      <c r="E45" s="523">
        <f>IF(+I14&lt;F44,I14,D45)</f>
        <v>0</v>
      </c>
      <c r="F45" s="524">
        <f t="shared" si="0"/>
        <v>0</v>
      </c>
      <c r="G45" s="525">
        <f t="shared" si="1"/>
        <v>0</v>
      </c>
      <c r="H45" s="492">
        <f t="shared" si="2"/>
        <v>0</v>
      </c>
      <c r="I45" s="512">
        <f t="shared" si="3"/>
        <v>0</v>
      </c>
      <c r="J45" s="512"/>
      <c r="K45" s="526"/>
      <c r="L45" s="515">
        <f t="shared" si="4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8"/>
        <v/>
      </c>
      <c r="C46" s="508">
        <f>IF(D11="","-",+C45+1)</f>
        <v>2038</v>
      </c>
      <c r="D46" s="524">
        <f>IF(F45+SUM(E$17:E45)=D$10,F45,D$10-SUM(E$17:E45))</f>
        <v>0</v>
      </c>
      <c r="E46" s="523">
        <f>IF(+I14&lt;F45,I14,D46)</f>
        <v>0</v>
      </c>
      <c r="F46" s="524">
        <f t="shared" si="0"/>
        <v>0</v>
      </c>
      <c r="G46" s="525">
        <f t="shared" si="1"/>
        <v>0</v>
      </c>
      <c r="H46" s="492">
        <f t="shared" si="2"/>
        <v>0</v>
      </c>
      <c r="I46" s="512">
        <f t="shared" si="3"/>
        <v>0</v>
      </c>
      <c r="J46" s="512"/>
      <c r="K46" s="526"/>
      <c r="L46" s="515">
        <f t="shared" si="4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8"/>
        <v/>
      </c>
      <c r="C47" s="508">
        <f>IF(D11="","-",+C46+1)</f>
        <v>2039</v>
      </c>
      <c r="D47" s="524">
        <f>IF(F46+SUM(E$17:E46)=D$10,F46,D$10-SUM(E$17:E46))</f>
        <v>0</v>
      </c>
      <c r="E47" s="523">
        <f>IF(+I14&lt;F46,I14,D47)</f>
        <v>0</v>
      </c>
      <c r="F47" s="524">
        <f t="shared" si="0"/>
        <v>0</v>
      </c>
      <c r="G47" s="525">
        <f t="shared" si="1"/>
        <v>0</v>
      </c>
      <c r="H47" s="492">
        <f t="shared" si="2"/>
        <v>0</v>
      </c>
      <c r="I47" s="512">
        <f t="shared" si="3"/>
        <v>0</v>
      </c>
      <c r="J47" s="512"/>
      <c r="K47" s="526"/>
      <c r="L47" s="515">
        <f t="shared" si="4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8"/>
        <v/>
      </c>
      <c r="C48" s="508">
        <f>IF(D11="","-",+C47+1)</f>
        <v>2040</v>
      </c>
      <c r="D48" s="524">
        <f>IF(F47+SUM(E$17:E47)=D$10,F47,D$10-SUM(E$17:E47))</f>
        <v>0</v>
      </c>
      <c r="E48" s="523">
        <f>IF(+I14&lt;F47,I14,D48)</f>
        <v>0</v>
      </c>
      <c r="F48" s="524">
        <f t="shared" si="0"/>
        <v>0</v>
      </c>
      <c r="G48" s="525">
        <f t="shared" si="1"/>
        <v>0</v>
      </c>
      <c r="H48" s="492">
        <f t="shared" si="2"/>
        <v>0</v>
      </c>
      <c r="I48" s="512">
        <f t="shared" si="3"/>
        <v>0</v>
      </c>
      <c r="J48" s="512"/>
      <c r="K48" s="526"/>
      <c r="L48" s="515">
        <f t="shared" si="4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7" ht="12.5">
      <c r="B49" s="195" t="str">
        <f t="shared" si="8"/>
        <v/>
      </c>
      <c r="C49" s="508">
        <f>IF(D11="","-",+C48+1)</f>
        <v>2041</v>
      </c>
      <c r="D49" s="524">
        <f>IF(F48+SUM(E$17:E48)=D$10,F48,D$10-SUM(E$17:E48))</f>
        <v>0</v>
      </c>
      <c r="E49" s="523">
        <f>IF(+I14&lt;F48,I14,D49)</f>
        <v>0</v>
      </c>
      <c r="F49" s="524">
        <f t="shared" ref="F49:F72" si="9">+D49-E49</f>
        <v>0</v>
      </c>
      <c r="G49" s="525">
        <f t="shared" ref="G49:G72" si="10">+I$12*((D49+F49)/2)+E49</f>
        <v>0</v>
      </c>
      <c r="H49" s="492">
        <f t="shared" ref="H49:H72" si="11">+I$13*((D49+F49)/2)+E49</f>
        <v>0</v>
      </c>
      <c r="I49" s="512">
        <f t="shared" ref="I49:I72" si="12">H49-G49</f>
        <v>0</v>
      </c>
      <c r="J49" s="512"/>
      <c r="K49" s="526"/>
      <c r="L49" s="515">
        <f t="shared" ref="L49:L72" si="13">IF(K49&lt;&gt;0,+G49-K49,0)</f>
        <v>0</v>
      </c>
      <c r="M49" s="526"/>
      <c r="N49" s="515">
        <f t="shared" ref="N49:N72" si="14">IF(M49&lt;&gt;0,+H49-M49,0)</f>
        <v>0</v>
      </c>
      <c r="O49" s="515">
        <f t="shared" ref="O49:O72" si="15">+N49-L49</f>
        <v>0</v>
      </c>
      <c r="P49" s="272"/>
    </row>
    <row r="50" spans="2:17" ht="12.5">
      <c r="B50" s="195" t="str">
        <f t="shared" si="8"/>
        <v/>
      </c>
      <c r="C50" s="508">
        <f>IF(D11="","-",+C49+1)</f>
        <v>2042</v>
      </c>
      <c r="D50" s="524">
        <f>IF(F49+SUM(E$17:E49)=D$10,F49,D$10-SUM(E$17:E49))</f>
        <v>0</v>
      </c>
      <c r="E50" s="523">
        <f>IF(+I14&lt;F49,I14,D50)</f>
        <v>0</v>
      </c>
      <c r="F50" s="524">
        <f t="shared" si="9"/>
        <v>0</v>
      </c>
      <c r="G50" s="525">
        <f t="shared" si="10"/>
        <v>0</v>
      </c>
      <c r="H50" s="492">
        <f t="shared" si="11"/>
        <v>0</v>
      </c>
      <c r="I50" s="512">
        <f t="shared" si="12"/>
        <v>0</v>
      </c>
      <c r="J50" s="512"/>
      <c r="K50" s="526"/>
      <c r="L50" s="515">
        <f t="shared" si="13"/>
        <v>0</v>
      </c>
      <c r="M50" s="526"/>
      <c r="N50" s="515">
        <f t="shared" si="14"/>
        <v>0</v>
      </c>
      <c r="O50" s="515">
        <f t="shared" si="15"/>
        <v>0</v>
      </c>
      <c r="P50" s="272"/>
    </row>
    <row r="51" spans="2:17" ht="12.5">
      <c r="B51" s="195" t="str">
        <f t="shared" si="8"/>
        <v/>
      </c>
      <c r="C51" s="508">
        <f>IF(D11="","-",+C50+1)</f>
        <v>2043</v>
      </c>
      <c r="D51" s="524">
        <f>IF(F50+SUM(E$17:E50)=D$10,F50,D$10-SUM(E$17:E50))</f>
        <v>0</v>
      </c>
      <c r="E51" s="523">
        <f>IF(+I14&lt;F50,I14,D51)</f>
        <v>0</v>
      </c>
      <c r="F51" s="524">
        <f t="shared" si="9"/>
        <v>0</v>
      </c>
      <c r="G51" s="525">
        <f t="shared" si="10"/>
        <v>0</v>
      </c>
      <c r="H51" s="492">
        <f t="shared" si="11"/>
        <v>0</v>
      </c>
      <c r="I51" s="512">
        <f t="shared" si="12"/>
        <v>0</v>
      </c>
      <c r="J51" s="512"/>
      <c r="K51" s="526"/>
      <c r="L51" s="515">
        <f t="shared" si="13"/>
        <v>0</v>
      </c>
      <c r="M51" s="526"/>
      <c r="N51" s="515">
        <f t="shared" si="14"/>
        <v>0</v>
      </c>
      <c r="O51" s="515">
        <f t="shared" si="15"/>
        <v>0</v>
      </c>
      <c r="P51" s="272"/>
    </row>
    <row r="52" spans="2:17" ht="12.5">
      <c r="B52" s="195" t="str">
        <f t="shared" si="8"/>
        <v/>
      </c>
      <c r="C52" s="508">
        <f>IF(D11="","-",+C51+1)</f>
        <v>2044</v>
      </c>
      <c r="D52" s="524">
        <f>IF(F51+SUM(E$17:E51)=D$10,F51,D$10-SUM(E$17:E51))</f>
        <v>0</v>
      </c>
      <c r="E52" s="523">
        <f>IF(+I14&lt;F51,I14,D52)</f>
        <v>0</v>
      </c>
      <c r="F52" s="524">
        <f t="shared" si="9"/>
        <v>0</v>
      </c>
      <c r="G52" s="525">
        <f t="shared" si="10"/>
        <v>0</v>
      </c>
      <c r="H52" s="492">
        <f t="shared" si="11"/>
        <v>0</v>
      </c>
      <c r="I52" s="512">
        <f t="shared" si="12"/>
        <v>0</v>
      </c>
      <c r="J52" s="512"/>
      <c r="K52" s="526"/>
      <c r="L52" s="515">
        <f t="shared" si="13"/>
        <v>0</v>
      </c>
      <c r="M52" s="526"/>
      <c r="N52" s="515">
        <f t="shared" si="14"/>
        <v>0</v>
      </c>
      <c r="O52" s="515">
        <f t="shared" si="15"/>
        <v>0</v>
      </c>
      <c r="P52" s="272"/>
    </row>
    <row r="53" spans="2:17" ht="12.5">
      <c r="B53" s="195" t="str">
        <f t="shared" si="8"/>
        <v/>
      </c>
      <c r="C53" s="508">
        <f>IF(D11="","-",+C52+1)</f>
        <v>2045</v>
      </c>
      <c r="D53" s="524">
        <f>IF(F52+SUM(E$17:E52)=D$10,F52,D$10-SUM(E$17:E52))</f>
        <v>0</v>
      </c>
      <c r="E53" s="523">
        <f>IF(+I14&lt;F52,I14,D53)</f>
        <v>0</v>
      </c>
      <c r="F53" s="524">
        <f t="shared" si="9"/>
        <v>0</v>
      </c>
      <c r="G53" s="525">
        <f t="shared" si="10"/>
        <v>0</v>
      </c>
      <c r="H53" s="492">
        <f t="shared" si="11"/>
        <v>0</v>
      </c>
      <c r="I53" s="512">
        <f t="shared" si="12"/>
        <v>0</v>
      </c>
      <c r="J53" s="512"/>
      <c r="K53" s="526"/>
      <c r="L53" s="515">
        <f t="shared" si="13"/>
        <v>0</v>
      </c>
      <c r="M53" s="526"/>
      <c r="N53" s="515">
        <f t="shared" si="14"/>
        <v>0</v>
      </c>
      <c r="O53" s="515">
        <f t="shared" si="15"/>
        <v>0</v>
      </c>
      <c r="P53" s="272"/>
    </row>
    <row r="54" spans="2:17" ht="12.5">
      <c r="B54" s="195" t="str">
        <f t="shared" si="8"/>
        <v/>
      </c>
      <c r="C54" s="508">
        <f>IF(D11="","-",+C53+1)</f>
        <v>2046</v>
      </c>
      <c r="D54" s="524">
        <f>IF(F53+SUM(E$17:E53)=D$10,F53,D$10-SUM(E$17:E53))</f>
        <v>0</v>
      </c>
      <c r="E54" s="523">
        <f>IF(+I14&lt;F53,I14,D54)</f>
        <v>0</v>
      </c>
      <c r="F54" s="524">
        <f t="shared" si="9"/>
        <v>0</v>
      </c>
      <c r="G54" s="525">
        <f t="shared" si="10"/>
        <v>0</v>
      </c>
      <c r="H54" s="492">
        <f t="shared" si="11"/>
        <v>0</v>
      </c>
      <c r="I54" s="512">
        <f t="shared" si="12"/>
        <v>0</v>
      </c>
      <c r="J54" s="512"/>
      <c r="K54" s="526"/>
      <c r="L54" s="515">
        <f t="shared" si="13"/>
        <v>0</v>
      </c>
      <c r="M54" s="526"/>
      <c r="N54" s="515">
        <f t="shared" si="14"/>
        <v>0</v>
      </c>
      <c r="O54" s="515">
        <f t="shared" si="15"/>
        <v>0</v>
      </c>
      <c r="P54" s="272"/>
    </row>
    <row r="55" spans="2:17" ht="12.5">
      <c r="B55" s="195" t="str">
        <f t="shared" si="8"/>
        <v/>
      </c>
      <c r="C55" s="508">
        <f>IF(D11="","-",+C54+1)</f>
        <v>2047</v>
      </c>
      <c r="D55" s="524">
        <f>IF(F54+SUM(E$17:E54)=D$10,F54,D$10-SUM(E$17:E54))</f>
        <v>0</v>
      </c>
      <c r="E55" s="523">
        <f>IF(+I14&lt;F54,I14,D55)</f>
        <v>0</v>
      </c>
      <c r="F55" s="524">
        <f t="shared" si="9"/>
        <v>0</v>
      </c>
      <c r="G55" s="525">
        <f t="shared" si="10"/>
        <v>0</v>
      </c>
      <c r="H55" s="492">
        <f t="shared" si="11"/>
        <v>0</v>
      </c>
      <c r="I55" s="512">
        <f t="shared" si="12"/>
        <v>0</v>
      </c>
      <c r="J55" s="512"/>
      <c r="K55" s="526"/>
      <c r="L55" s="515">
        <f t="shared" si="13"/>
        <v>0</v>
      </c>
      <c r="M55" s="526"/>
      <c r="N55" s="515">
        <f t="shared" si="14"/>
        <v>0</v>
      </c>
      <c r="O55" s="515">
        <f t="shared" si="15"/>
        <v>0</v>
      </c>
      <c r="P55" s="272"/>
    </row>
    <row r="56" spans="2:17" ht="12.5">
      <c r="B56" s="195" t="str">
        <f t="shared" si="8"/>
        <v/>
      </c>
      <c r="C56" s="508">
        <f>IF(D11="","-",+C55+1)</f>
        <v>2048</v>
      </c>
      <c r="D56" s="524">
        <f>IF(F55+SUM(E$17:E55)=D$10,F55,D$10-SUM(E$17:E55))</f>
        <v>0</v>
      </c>
      <c r="E56" s="523">
        <f>IF(+I14&lt;F55,I14,D56)</f>
        <v>0</v>
      </c>
      <c r="F56" s="524">
        <f t="shared" si="9"/>
        <v>0</v>
      </c>
      <c r="G56" s="525">
        <f t="shared" si="10"/>
        <v>0</v>
      </c>
      <c r="H56" s="492">
        <f t="shared" si="11"/>
        <v>0</v>
      </c>
      <c r="I56" s="512">
        <f t="shared" si="12"/>
        <v>0</v>
      </c>
      <c r="J56" s="512"/>
      <c r="K56" s="526"/>
      <c r="L56" s="515">
        <f t="shared" si="13"/>
        <v>0</v>
      </c>
      <c r="M56" s="526"/>
      <c r="N56" s="515">
        <f t="shared" si="14"/>
        <v>0</v>
      </c>
      <c r="O56" s="515">
        <f t="shared" si="15"/>
        <v>0</v>
      </c>
      <c r="P56" s="272"/>
    </row>
    <row r="57" spans="2:17" ht="12.5">
      <c r="B57" s="195" t="str">
        <f t="shared" si="8"/>
        <v/>
      </c>
      <c r="C57" s="508">
        <f>IF(D11="","-",+C56+1)</f>
        <v>2049</v>
      </c>
      <c r="D57" s="524">
        <f>IF(F56+SUM(E$17:E56)=D$10,F56,D$10-SUM(E$17:E56))</f>
        <v>0</v>
      </c>
      <c r="E57" s="523">
        <f>IF(+I14&lt;F56,I14,D57)</f>
        <v>0</v>
      </c>
      <c r="F57" s="524">
        <f t="shared" si="9"/>
        <v>0</v>
      </c>
      <c r="G57" s="525">
        <f t="shared" si="10"/>
        <v>0</v>
      </c>
      <c r="H57" s="492">
        <f t="shared" si="11"/>
        <v>0</v>
      </c>
      <c r="I57" s="512">
        <f t="shared" si="12"/>
        <v>0</v>
      </c>
      <c r="J57" s="512"/>
      <c r="K57" s="526"/>
      <c r="L57" s="515">
        <f t="shared" si="13"/>
        <v>0</v>
      </c>
      <c r="M57" s="526"/>
      <c r="N57" s="515">
        <f t="shared" si="14"/>
        <v>0</v>
      </c>
      <c r="O57" s="515">
        <f t="shared" si="15"/>
        <v>0</v>
      </c>
      <c r="P57" s="272"/>
    </row>
    <row r="58" spans="2:17" ht="12.5">
      <c r="B58" s="195" t="str">
        <f t="shared" si="8"/>
        <v/>
      </c>
      <c r="C58" s="508">
        <f>IF(D11="","-",+C57+1)</f>
        <v>2050</v>
      </c>
      <c r="D58" s="524">
        <f>IF(F57+SUM(E$17:E57)=D$10,F57,D$10-SUM(E$17:E57))</f>
        <v>0</v>
      </c>
      <c r="E58" s="523">
        <f>IF(+I14&lt;F57,I14,D58)</f>
        <v>0</v>
      </c>
      <c r="F58" s="524">
        <f t="shared" si="9"/>
        <v>0</v>
      </c>
      <c r="G58" s="525">
        <f t="shared" si="10"/>
        <v>0</v>
      </c>
      <c r="H58" s="492">
        <f t="shared" si="11"/>
        <v>0</v>
      </c>
      <c r="I58" s="512">
        <f t="shared" si="12"/>
        <v>0</v>
      </c>
      <c r="J58" s="512"/>
      <c r="K58" s="526"/>
      <c r="L58" s="515">
        <f t="shared" si="13"/>
        <v>0</v>
      </c>
      <c r="M58" s="526"/>
      <c r="N58" s="515">
        <f t="shared" si="14"/>
        <v>0</v>
      </c>
      <c r="O58" s="515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8">
        <f>IF(D11="","-",+C58+1)</f>
        <v>2051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9"/>
        <v>0</v>
      </c>
      <c r="G59" s="525">
        <f t="shared" si="10"/>
        <v>0</v>
      </c>
      <c r="H59" s="492">
        <f t="shared" si="11"/>
        <v>0</v>
      </c>
      <c r="I59" s="512">
        <f t="shared" si="12"/>
        <v>0</v>
      </c>
      <c r="J59" s="512"/>
      <c r="K59" s="526"/>
      <c r="L59" s="515">
        <f t="shared" si="13"/>
        <v>0</v>
      </c>
      <c r="M59" s="526"/>
      <c r="N59" s="515">
        <f t="shared" si="14"/>
        <v>0</v>
      </c>
      <c r="O59" s="515">
        <f t="shared" si="15"/>
        <v>0</v>
      </c>
      <c r="P59" s="272"/>
    </row>
    <row r="60" spans="2:17" ht="12.5">
      <c r="B60" s="195" t="str">
        <f t="shared" si="8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9"/>
        <v>0</v>
      </c>
      <c r="G60" s="525">
        <f t="shared" si="10"/>
        <v>0</v>
      </c>
      <c r="H60" s="492">
        <f t="shared" si="11"/>
        <v>0</v>
      </c>
      <c r="I60" s="512">
        <f t="shared" si="12"/>
        <v>0</v>
      </c>
      <c r="J60" s="512"/>
      <c r="K60" s="526"/>
      <c r="L60" s="515">
        <f t="shared" si="13"/>
        <v>0</v>
      </c>
      <c r="M60" s="526"/>
      <c r="N60" s="515">
        <f t="shared" si="14"/>
        <v>0</v>
      </c>
      <c r="O60" s="515">
        <f t="shared" si="15"/>
        <v>0</v>
      </c>
      <c r="P60" s="272"/>
    </row>
    <row r="61" spans="2:17" ht="12.5">
      <c r="B61" s="195" t="str">
        <f t="shared" si="8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9"/>
        <v>0</v>
      </c>
      <c r="G61" s="527">
        <f t="shared" si="10"/>
        <v>0</v>
      </c>
      <c r="H61" s="492">
        <f t="shared" si="11"/>
        <v>0</v>
      </c>
      <c r="I61" s="512">
        <f t="shared" si="12"/>
        <v>0</v>
      </c>
      <c r="J61" s="512"/>
      <c r="K61" s="526"/>
      <c r="L61" s="515">
        <f t="shared" si="13"/>
        <v>0</v>
      </c>
      <c r="M61" s="526"/>
      <c r="N61" s="515">
        <f t="shared" si="14"/>
        <v>0</v>
      </c>
      <c r="O61" s="515">
        <f t="shared" si="15"/>
        <v>0</v>
      </c>
      <c r="P61" s="272"/>
    </row>
    <row r="62" spans="2:17" ht="12.5">
      <c r="B62" s="195" t="str">
        <f t="shared" si="8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9"/>
        <v>0</v>
      </c>
      <c r="G62" s="527">
        <f t="shared" si="10"/>
        <v>0</v>
      </c>
      <c r="H62" s="492">
        <f t="shared" si="11"/>
        <v>0</v>
      </c>
      <c r="I62" s="512">
        <f t="shared" si="12"/>
        <v>0</v>
      </c>
      <c r="J62" s="512"/>
      <c r="K62" s="526"/>
      <c r="L62" s="515">
        <f t="shared" si="13"/>
        <v>0</v>
      </c>
      <c r="M62" s="526"/>
      <c r="N62" s="515">
        <f t="shared" si="14"/>
        <v>0</v>
      </c>
      <c r="O62" s="515">
        <f t="shared" si="15"/>
        <v>0</v>
      </c>
      <c r="P62" s="272"/>
    </row>
    <row r="63" spans="2:17" ht="12.5">
      <c r="B63" s="195" t="str">
        <f t="shared" si="8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9"/>
        <v>0</v>
      </c>
      <c r="G63" s="527">
        <f t="shared" si="10"/>
        <v>0</v>
      </c>
      <c r="H63" s="492">
        <f t="shared" si="11"/>
        <v>0</v>
      </c>
      <c r="I63" s="512">
        <f t="shared" si="12"/>
        <v>0</v>
      </c>
      <c r="J63" s="512"/>
      <c r="K63" s="526"/>
      <c r="L63" s="515">
        <f t="shared" si="13"/>
        <v>0</v>
      </c>
      <c r="M63" s="526"/>
      <c r="N63" s="515">
        <f t="shared" si="14"/>
        <v>0</v>
      </c>
      <c r="O63" s="515">
        <f t="shared" si="15"/>
        <v>0</v>
      </c>
      <c r="P63" s="272"/>
    </row>
    <row r="64" spans="2:17" ht="12.5">
      <c r="B64" s="195" t="str">
        <f t="shared" si="8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9"/>
        <v>0</v>
      </c>
      <c r="G64" s="527">
        <f t="shared" si="10"/>
        <v>0</v>
      </c>
      <c r="H64" s="492">
        <f t="shared" si="11"/>
        <v>0</v>
      </c>
      <c r="I64" s="512">
        <f t="shared" si="12"/>
        <v>0</v>
      </c>
      <c r="J64" s="512"/>
      <c r="K64" s="526"/>
      <c r="L64" s="515">
        <f t="shared" si="13"/>
        <v>0</v>
      </c>
      <c r="M64" s="526"/>
      <c r="N64" s="515">
        <f t="shared" si="14"/>
        <v>0</v>
      </c>
      <c r="O64" s="515">
        <f t="shared" si="15"/>
        <v>0</v>
      </c>
      <c r="P64" s="272"/>
    </row>
    <row r="65" spans="1:16" ht="12.5">
      <c r="B65" s="195" t="str">
        <f t="shared" si="8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9"/>
        <v>0</v>
      </c>
      <c r="G65" s="527">
        <f t="shared" si="10"/>
        <v>0</v>
      </c>
      <c r="H65" s="492">
        <f t="shared" si="11"/>
        <v>0</v>
      </c>
      <c r="I65" s="512">
        <f t="shared" si="12"/>
        <v>0</v>
      </c>
      <c r="J65" s="512"/>
      <c r="K65" s="526"/>
      <c r="L65" s="515">
        <f t="shared" si="13"/>
        <v>0</v>
      </c>
      <c r="M65" s="526"/>
      <c r="N65" s="515">
        <f t="shared" si="14"/>
        <v>0</v>
      </c>
      <c r="O65" s="515">
        <f t="shared" si="15"/>
        <v>0</v>
      </c>
      <c r="P65" s="272"/>
    </row>
    <row r="66" spans="1:16" ht="12.5">
      <c r="B66" s="195" t="str">
        <f t="shared" si="8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9"/>
        <v>0</v>
      </c>
      <c r="G66" s="527">
        <f t="shared" si="10"/>
        <v>0</v>
      </c>
      <c r="H66" s="492">
        <f t="shared" si="11"/>
        <v>0</v>
      </c>
      <c r="I66" s="512">
        <f t="shared" si="12"/>
        <v>0</v>
      </c>
      <c r="J66" s="512"/>
      <c r="K66" s="526"/>
      <c r="L66" s="515">
        <f t="shared" si="13"/>
        <v>0</v>
      </c>
      <c r="M66" s="526"/>
      <c r="N66" s="515">
        <f t="shared" si="14"/>
        <v>0</v>
      </c>
      <c r="O66" s="515">
        <f t="shared" si="15"/>
        <v>0</v>
      </c>
      <c r="P66" s="272"/>
    </row>
    <row r="67" spans="1:16" ht="12.5">
      <c r="B67" s="195" t="str">
        <f t="shared" si="8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9"/>
        <v>0</v>
      </c>
      <c r="G67" s="527">
        <f t="shared" si="10"/>
        <v>0</v>
      </c>
      <c r="H67" s="492">
        <f t="shared" si="11"/>
        <v>0</v>
      </c>
      <c r="I67" s="512">
        <f t="shared" si="12"/>
        <v>0</v>
      </c>
      <c r="J67" s="512"/>
      <c r="K67" s="526"/>
      <c r="L67" s="515">
        <f t="shared" si="13"/>
        <v>0</v>
      </c>
      <c r="M67" s="526"/>
      <c r="N67" s="515">
        <f t="shared" si="14"/>
        <v>0</v>
      </c>
      <c r="O67" s="515">
        <f t="shared" si="15"/>
        <v>0</v>
      </c>
      <c r="P67" s="272"/>
    </row>
    <row r="68" spans="1:16" ht="12.5">
      <c r="B68" s="195" t="str">
        <f t="shared" si="8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9"/>
        <v>0</v>
      </c>
      <c r="G68" s="527">
        <f t="shared" si="10"/>
        <v>0</v>
      </c>
      <c r="H68" s="492">
        <f t="shared" si="11"/>
        <v>0</v>
      </c>
      <c r="I68" s="512">
        <f t="shared" si="12"/>
        <v>0</v>
      </c>
      <c r="J68" s="512"/>
      <c r="K68" s="526"/>
      <c r="L68" s="515">
        <f t="shared" si="13"/>
        <v>0</v>
      </c>
      <c r="M68" s="526"/>
      <c r="N68" s="515">
        <f t="shared" si="14"/>
        <v>0</v>
      </c>
      <c r="O68" s="515">
        <f t="shared" si="15"/>
        <v>0</v>
      </c>
      <c r="P68" s="272"/>
    </row>
    <row r="69" spans="1:16" ht="12.5">
      <c r="B69" s="195" t="str">
        <f t="shared" si="8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9"/>
        <v>0</v>
      </c>
      <c r="G69" s="527">
        <f t="shared" si="10"/>
        <v>0</v>
      </c>
      <c r="H69" s="492">
        <f t="shared" si="11"/>
        <v>0</v>
      </c>
      <c r="I69" s="512">
        <f t="shared" si="12"/>
        <v>0</v>
      </c>
      <c r="J69" s="512"/>
      <c r="K69" s="526"/>
      <c r="L69" s="515">
        <f t="shared" si="13"/>
        <v>0</v>
      </c>
      <c r="M69" s="526"/>
      <c r="N69" s="515">
        <f t="shared" si="14"/>
        <v>0</v>
      </c>
      <c r="O69" s="515">
        <f t="shared" si="15"/>
        <v>0</v>
      </c>
      <c r="P69" s="272"/>
    </row>
    <row r="70" spans="1:16" ht="12.5">
      <c r="B70" s="195" t="str">
        <f t="shared" si="8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9"/>
        <v>0</v>
      </c>
      <c r="G70" s="527">
        <f t="shared" si="10"/>
        <v>0</v>
      </c>
      <c r="H70" s="492">
        <f t="shared" si="11"/>
        <v>0</v>
      </c>
      <c r="I70" s="512">
        <f t="shared" si="12"/>
        <v>0</v>
      </c>
      <c r="J70" s="512"/>
      <c r="K70" s="526"/>
      <c r="L70" s="515">
        <f t="shared" si="13"/>
        <v>0</v>
      </c>
      <c r="M70" s="526"/>
      <c r="N70" s="515">
        <f t="shared" si="14"/>
        <v>0</v>
      </c>
      <c r="O70" s="515">
        <f t="shared" si="15"/>
        <v>0</v>
      </c>
      <c r="P70" s="272"/>
    </row>
    <row r="71" spans="1:16" ht="12.5">
      <c r="B71" s="195" t="str">
        <f t="shared" si="8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9"/>
        <v>0</v>
      </c>
      <c r="G71" s="527">
        <f t="shared" si="10"/>
        <v>0</v>
      </c>
      <c r="H71" s="492">
        <f t="shared" si="11"/>
        <v>0</v>
      </c>
      <c r="I71" s="512">
        <f t="shared" si="12"/>
        <v>0</v>
      </c>
      <c r="J71" s="512"/>
      <c r="K71" s="526"/>
      <c r="L71" s="515">
        <f t="shared" si="13"/>
        <v>0</v>
      </c>
      <c r="M71" s="526"/>
      <c r="N71" s="515">
        <f t="shared" si="14"/>
        <v>0</v>
      </c>
      <c r="O71" s="515">
        <f t="shared" si="15"/>
        <v>0</v>
      </c>
      <c r="P71" s="272"/>
    </row>
    <row r="72" spans="1:16" ht="13" thickBot="1">
      <c r="B72" s="195" t="str">
        <f t="shared" si="8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9"/>
        <v>0</v>
      </c>
      <c r="G72" s="531">
        <f t="shared" si="10"/>
        <v>0</v>
      </c>
      <c r="H72" s="472">
        <f t="shared" si="11"/>
        <v>0</v>
      </c>
      <c r="I72" s="532">
        <f t="shared" si="12"/>
        <v>0</v>
      </c>
      <c r="J72" s="512"/>
      <c r="K72" s="533"/>
      <c r="L72" s="534">
        <f t="shared" si="13"/>
        <v>0</v>
      </c>
      <c r="M72" s="533"/>
      <c r="N72" s="534">
        <f t="shared" si="14"/>
        <v>0</v>
      </c>
      <c r="O72" s="534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0</v>
      </c>
      <c r="N87" s="547">
        <f>IF(J92&lt;D11,0,VLOOKUP(J92,C17:O72,11))</f>
        <v>0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0</v>
      </c>
      <c r="N88" s="551">
        <f>IF(J92&lt;D11,0,VLOOKUP(J92,C99:P154,7))</f>
        <v>0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Port Robson (SW 138 kV Loop -- 2008)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0</v>
      </c>
      <c r="N89" s="556">
        <f>+N88-N87</f>
        <v>0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TP2007165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565">
        <f>IF(D11=I10,0,D10)</f>
        <v>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0</v>
      </c>
      <c r="G99" s="604">
        <f t="shared" ref="G99:G130" si="16">+(F99+D99)/2</f>
        <v>0</v>
      </c>
      <c r="H99" s="605">
        <f t="shared" ref="H99:H112" si="17">+J$94*G99+E99</f>
        <v>0</v>
      </c>
      <c r="I99" s="606">
        <f t="shared" ref="I99:I112" si="18">+J$95*G99+E99</f>
        <v>0</v>
      </c>
      <c r="J99" s="515">
        <f t="shared" ref="J99:J130" si="19">+I99-H99</f>
        <v>0</v>
      </c>
      <c r="K99" s="515"/>
      <c r="L99" s="620"/>
      <c r="M99" s="514">
        <f t="shared" ref="M99:M130" si="20">IF(L99&lt;&gt;0,+H99-L99,0)</f>
        <v>0</v>
      </c>
      <c r="N99" s="620"/>
      <c r="O99" s="514">
        <f t="shared" ref="O99:O130" si="21">IF(N99&lt;&gt;0,+I99-N99,0)</f>
        <v>0</v>
      </c>
      <c r="P99" s="514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2010</v>
      </c>
      <c r="D100" s="374">
        <f t="shared" ref="D100:D109" si="23">F99</f>
        <v>0</v>
      </c>
      <c r="E100" s="523">
        <f>IF(+J96&lt;F99,J96,D100)</f>
        <v>0</v>
      </c>
      <c r="F100" s="524">
        <f t="shared" ref="F100:F130" si="24">+D100-E100</f>
        <v>0</v>
      </c>
      <c r="G100" s="524">
        <f t="shared" si="16"/>
        <v>0</v>
      </c>
      <c r="H100" s="527">
        <f t="shared" si="17"/>
        <v>0</v>
      </c>
      <c r="I100" s="578">
        <f t="shared" si="18"/>
        <v>0</v>
      </c>
      <c r="J100" s="515">
        <f t="shared" si="19"/>
        <v>0</v>
      </c>
      <c r="K100" s="515"/>
      <c r="L100" s="526"/>
      <c r="M100" s="515">
        <f t="shared" si="20"/>
        <v>0</v>
      </c>
      <c r="N100" s="526"/>
      <c r="O100" s="515">
        <f t="shared" si="21"/>
        <v>0</v>
      </c>
      <c r="P100" s="515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374">
        <f t="shared" si="23"/>
        <v>0</v>
      </c>
      <c r="E101" s="523">
        <f>IF(+J96&lt;F100,J96,D101)</f>
        <v>0</v>
      </c>
      <c r="F101" s="524">
        <f t="shared" si="24"/>
        <v>0</v>
      </c>
      <c r="G101" s="524">
        <f t="shared" si="16"/>
        <v>0</v>
      </c>
      <c r="H101" s="527">
        <f t="shared" si="17"/>
        <v>0</v>
      </c>
      <c r="I101" s="578">
        <f t="shared" si="18"/>
        <v>0</v>
      </c>
      <c r="J101" s="515">
        <f t="shared" si="19"/>
        <v>0</v>
      </c>
      <c r="K101" s="515"/>
      <c r="L101" s="526"/>
      <c r="M101" s="515">
        <f t="shared" si="20"/>
        <v>0</v>
      </c>
      <c r="N101" s="526"/>
      <c r="O101" s="515">
        <f t="shared" si="21"/>
        <v>0</v>
      </c>
      <c r="P101" s="515">
        <f t="shared" si="22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374">
        <f t="shared" si="23"/>
        <v>0</v>
      </c>
      <c r="E102" s="523">
        <f>IF(+J96&lt;F101,J96,D102)</f>
        <v>0</v>
      </c>
      <c r="F102" s="524">
        <f t="shared" si="24"/>
        <v>0</v>
      </c>
      <c r="G102" s="524">
        <f t="shared" si="16"/>
        <v>0</v>
      </c>
      <c r="H102" s="527">
        <f t="shared" si="17"/>
        <v>0</v>
      </c>
      <c r="I102" s="578">
        <f t="shared" si="18"/>
        <v>0</v>
      </c>
      <c r="J102" s="515">
        <f t="shared" si="19"/>
        <v>0</v>
      </c>
      <c r="K102" s="515"/>
      <c r="L102" s="526"/>
      <c r="M102" s="515">
        <f t="shared" si="20"/>
        <v>0</v>
      </c>
      <c r="N102" s="526"/>
      <c r="O102" s="515">
        <f t="shared" si="21"/>
        <v>0</v>
      </c>
      <c r="P102" s="515">
        <f t="shared" si="22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374">
        <f t="shared" si="23"/>
        <v>0</v>
      </c>
      <c r="E103" s="523">
        <f>IF(+J96&lt;F102,J96,D103)</f>
        <v>0</v>
      </c>
      <c r="F103" s="524">
        <f t="shared" si="24"/>
        <v>0</v>
      </c>
      <c r="G103" s="524">
        <f t="shared" si="16"/>
        <v>0</v>
      </c>
      <c r="H103" s="527">
        <f t="shared" si="17"/>
        <v>0</v>
      </c>
      <c r="I103" s="578">
        <f t="shared" si="18"/>
        <v>0</v>
      </c>
      <c r="J103" s="515">
        <f t="shared" si="19"/>
        <v>0</v>
      </c>
      <c r="K103" s="515"/>
      <c r="L103" s="526"/>
      <c r="M103" s="515">
        <f t="shared" si="20"/>
        <v>0</v>
      </c>
      <c r="N103" s="526"/>
      <c r="O103" s="515">
        <f t="shared" si="21"/>
        <v>0</v>
      </c>
      <c r="P103" s="515">
        <f t="shared" si="22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374">
        <f t="shared" si="23"/>
        <v>0</v>
      </c>
      <c r="E104" s="523">
        <f>IF(+J96&lt;F103,J96,D104)</f>
        <v>0</v>
      </c>
      <c r="F104" s="524">
        <f t="shared" si="24"/>
        <v>0</v>
      </c>
      <c r="G104" s="524">
        <f t="shared" si="16"/>
        <v>0</v>
      </c>
      <c r="H104" s="527">
        <f t="shared" si="17"/>
        <v>0</v>
      </c>
      <c r="I104" s="578">
        <f t="shared" si="18"/>
        <v>0</v>
      </c>
      <c r="J104" s="515">
        <f t="shared" si="19"/>
        <v>0</v>
      </c>
      <c r="K104" s="515"/>
      <c r="L104" s="526"/>
      <c r="M104" s="515">
        <f t="shared" si="20"/>
        <v>0</v>
      </c>
      <c r="N104" s="526"/>
      <c r="O104" s="515">
        <f t="shared" si="21"/>
        <v>0</v>
      </c>
      <c r="P104" s="515">
        <f t="shared" si="22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2015</v>
      </c>
      <c r="D105" s="374">
        <f t="shared" si="23"/>
        <v>0</v>
      </c>
      <c r="E105" s="523">
        <f>IF(+J96&lt;F104,J96,D105)</f>
        <v>0</v>
      </c>
      <c r="F105" s="524">
        <f t="shared" si="24"/>
        <v>0</v>
      </c>
      <c r="G105" s="524">
        <f t="shared" si="16"/>
        <v>0</v>
      </c>
      <c r="H105" s="527">
        <f t="shared" si="17"/>
        <v>0</v>
      </c>
      <c r="I105" s="578">
        <f t="shared" si="18"/>
        <v>0</v>
      </c>
      <c r="J105" s="515">
        <f t="shared" si="19"/>
        <v>0</v>
      </c>
      <c r="K105" s="515"/>
      <c r="L105" s="526"/>
      <c r="M105" s="515">
        <f t="shared" si="20"/>
        <v>0</v>
      </c>
      <c r="N105" s="526"/>
      <c r="O105" s="515">
        <f t="shared" si="21"/>
        <v>0</v>
      </c>
      <c r="P105" s="515">
        <f t="shared" si="22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374">
        <f t="shared" si="23"/>
        <v>0</v>
      </c>
      <c r="E106" s="523">
        <f>IF(+J96&lt;F105,J96,D106)</f>
        <v>0</v>
      </c>
      <c r="F106" s="524">
        <f t="shared" si="24"/>
        <v>0</v>
      </c>
      <c r="G106" s="524">
        <f t="shared" si="16"/>
        <v>0</v>
      </c>
      <c r="H106" s="527">
        <f t="shared" si="17"/>
        <v>0</v>
      </c>
      <c r="I106" s="578">
        <f t="shared" si="18"/>
        <v>0</v>
      </c>
      <c r="J106" s="515">
        <f t="shared" si="19"/>
        <v>0</v>
      </c>
      <c r="K106" s="515"/>
      <c r="L106" s="526"/>
      <c r="M106" s="515">
        <f t="shared" si="20"/>
        <v>0</v>
      </c>
      <c r="N106" s="526"/>
      <c r="O106" s="515">
        <f t="shared" si="21"/>
        <v>0</v>
      </c>
      <c r="P106" s="515">
        <f t="shared" si="22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374">
        <f t="shared" si="23"/>
        <v>0</v>
      </c>
      <c r="E107" s="523">
        <f>IF(+J96&lt;F106,J96,D107)</f>
        <v>0</v>
      </c>
      <c r="F107" s="524">
        <f t="shared" si="24"/>
        <v>0</v>
      </c>
      <c r="G107" s="524">
        <f t="shared" si="16"/>
        <v>0</v>
      </c>
      <c r="H107" s="527">
        <f t="shared" si="17"/>
        <v>0</v>
      </c>
      <c r="I107" s="578">
        <f t="shared" si="18"/>
        <v>0</v>
      </c>
      <c r="J107" s="515">
        <f t="shared" si="19"/>
        <v>0</v>
      </c>
      <c r="K107" s="515"/>
      <c r="L107" s="526"/>
      <c r="M107" s="515">
        <f t="shared" si="20"/>
        <v>0</v>
      </c>
      <c r="N107" s="526"/>
      <c r="O107" s="515">
        <f t="shared" si="21"/>
        <v>0</v>
      </c>
      <c r="P107" s="515">
        <f t="shared" si="22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374">
        <f t="shared" si="23"/>
        <v>0</v>
      </c>
      <c r="E108" s="523">
        <f>IF(+J96&lt;F107,J96,D108)</f>
        <v>0</v>
      </c>
      <c r="F108" s="524">
        <f t="shared" si="24"/>
        <v>0</v>
      </c>
      <c r="G108" s="524">
        <f t="shared" si="16"/>
        <v>0</v>
      </c>
      <c r="H108" s="527">
        <f t="shared" si="17"/>
        <v>0</v>
      </c>
      <c r="I108" s="578">
        <f t="shared" si="18"/>
        <v>0</v>
      </c>
      <c r="J108" s="515">
        <f t="shared" si="19"/>
        <v>0</v>
      </c>
      <c r="K108" s="515"/>
      <c r="L108" s="526"/>
      <c r="M108" s="515">
        <f t="shared" si="20"/>
        <v>0</v>
      </c>
      <c r="N108" s="526"/>
      <c r="O108" s="515">
        <f t="shared" si="21"/>
        <v>0</v>
      </c>
      <c r="P108" s="515">
        <f t="shared" si="22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 t="shared" si="23"/>
        <v>0</v>
      </c>
      <c r="E109" s="523">
        <f>IF(+J96&lt;F108,J96,D109)</f>
        <v>0</v>
      </c>
      <c r="F109" s="524">
        <f t="shared" si="24"/>
        <v>0</v>
      </c>
      <c r="G109" s="524">
        <f t="shared" si="16"/>
        <v>0</v>
      </c>
      <c r="H109" s="527">
        <f t="shared" si="17"/>
        <v>0</v>
      </c>
      <c r="I109" s="578">
        <f t="shared" si="18"/>
        <v>0</v>
      </c>
      <c r="J109" s="515">
        <f t="shared" si="19"/>
        <v>0</v>
      </c>
      <c r="K109" s="515"/>
      <c r="L109" s="526"/>
      <c r="M109" s="515">
        <f t="shared" si="20"/>
        <v>0</v>
      </c>
      <c r="N109" s="526"/>
      <c r="O109" s="515">
        <f t="shared" si="21"/>
        <v>0</v>
      </c>
      <c r="P109" s="515">
        <f t="shared" si="22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0</v>
      </c>
      <c r="E110" s="523">
        <f>IF(+J96&lt;F109,J96,D110)</f>
        <v>0</v>
      </c>
      <c r="F110" s="524">
        <f t="shared" si="24"/>
        <v>0</v>
      </c>
      <c r="G110" s="524">
        <f t="shared" si="16"/>
        <v>0</v>
      </c>
      <c r="H110" s="527">
        <f t="shared" si="17"/>
        <v>0</v>
      </c>
      <c r="I110" s="578">
        <f t="shared" si="18"/>
        <v>0</v>
      </c>
      <c r="J110" s="515">
        <f t="shared" si="19"/>
        <v>0</v>
      </c>
      <c r="K110" s="515"/>
      <c r="L110" s="526"/>
      <c r="M110" s="515">
        <f t="shared" si="20"/>
        <v>0</v>
      </c>
      <c r="N110" s="526"/>
      <c r="O110" s="515">
        <f t="shared" si="21"/>
        <v>0</v>
      </c>
      <c r="P110" s="515">
        <f t="shared" si="22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0</v>
      </c>
      <c r="E111" s="523">
        <f>IF(+J96&lt;F110,J96,D111)</f>
        <v>0</v>
      </c>
      <c r="F111" s="524">
        <f t="shared" si="24"/>
        <v>0</v>
      </c>
      <c r="G111" s="524">
        <f t="shared" si="16"/>
        <v>0</v>
      </c>
      <c r="H111" s="527">
        <f t="shared" si="17"/>
        <v>0</v>
      </c>
      <c r="I111" s="578">
        <f t="shared" si="18"/>
        <v>0</v>
      </c>
      <c r="J111" s="515">
        <f t="shared" si="19"/>
        <v>0</v>
      </c>
      <c r="K111" s="515"/>
      <c r="L111" s="526"/>
      <c r="M111" s="515">
        <f t="shared" si="20"/>
        <v>0</v>
      </c>
      <c r="N111" s="526"/>
      <c r="O111" s="515">
        <f t="shared" si="21"/>
        <v>0</v>
      </c>
      <c r="P111" s="515">
        <f t="shared" si="22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2022</v>
      </c>
      <c r="D112" s="374">
        <f>IF(F111+SUM(E$99:E111)=D$92,F111,D$92-SUM(E$99:E111))</f>
        <v>0</v>
      </c>
      <c r="E112" s="523">
        <f>IF(+J96&lt;F111,J96,D112)</f>
        <v>0</v>
      </c>
      <c r="F112" s="524">
        <f t="shared" si="24"/>
        <v>0</v>
      </c>
      <c r="G112" s="524">
        <f t="shared" si="16"/>
        <v>0</v>
      </c>
      <c r="H112" s="527">
        <f t="shared" si="17"/>
        <v>0</v>
      </c>
      <c r="I112" s="578">
        <f t="shared" si="18"/>
        <v>0</v>
      </c>
      <c r="J112" s="515">
        <f t="shared" si="19"/>
        <v>0</v>
      </c>
      <c r="K112" s="515"/>
      <c r="L112" s="526"/>
      <c r="M112" s="515">
        <f t="shared" si="20"/>
        <v>0</v>
      </c>
      <c r="N112" s="526"/>
      <c r="O112" s="515">
        <f t="shared" si="21"/>
        <v>0</v>
      </c>
      <c r="P112" s="515">
        <f t="shared" si="22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0</v>
      </c>
      <c r="E113" s="523">
        <f>IF(+J96&lt;F112,J96,D113)</f>
        <v>0</v>
      </c>
      <c r="F113" s="524">
        <f t="shared" si="24"/>
        <v>0</v>
      </c>
      <c r="G113" s="524">
        <f t="shared" si="16"/>
        <v>0</v>
      </c>
      <c r="H113" s="527">
        <f t="shared" ref="H113:H154" si="26">+J$94*G113+E113</f>
        <v>0</v>
      </c>
      <c r="I113" s="578">
        <f t="shared" ref="I113:I154" si="27">+J$95*G113+E113</f>
        <v>0</v>
      </c>
      <c r="J113" s="515">
        <f t="shared" si="19"/>
        <v>0</v>
      </c>
      <c r="K113" s="515"/>
      <c r="L113" s="526"/>
      <c r="M113" s="515">
        <f t="shared" si="20"/>
        <v>0</v>
      </c>
      <c r="N113" s="526"/>
      <c r="O113" s="515">
        <f t="shared" si="21"/>
        <v>0</v>
      </c>
      <c r="P113" s="515">
        <f t="shared" si="22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0</v>
      </c>
      <c r="E114" s="523">
        <f>IF(+J96&lt;F113,J96,D114)</f>
        <v>0</v>
      </c>
      <c r="F114" s="524">
        <f t="shared" si="24"/>
        <v>0</v>
      </c>
      <c r="G114" s="524">
        <f t="shared" si="16"/>
        <v>0</v>
      </c>
      <c r="H114" s="527">
        <f t="shared" si="26"/>
        <v>0</v>
      </c>
      <c r="I114" s="578">
        <f t="shared" si="27"/>
        <v>0</v>
      </c>
      <c r="J114" s="515">
        <f t="shared" si="19"/>
        <v>0</v>
      </c>
      <c r="K114" s="515"/>
      <c r="L114" s="526"/>
      <c r="M114" s="515">
        <f t="shared" si="20"/>
        <v>0</v>
      </c>
      <c r="N114" s="526"/>
      <c r="O114" s="515">
        <f t="shared" si="21"/>
        <v>0</v>
      </c>
      <c r="P114" s="515">
        <f t="shared" si="22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0</v>
      </c>
      <c r="E115" s="523">
        <f>IF(+J96&lt;F114,J96,D115)</f>
        <v>0</v>
      </c>
      <c r="F115" s="524">
        <f t="shared" si="24"/>
        <v>0</v>
      </c>
      <c r="G115" s="524">
        <f t="shared" si="16"/>
        <v>0</v>
      </c>
      <c r="H115" s="527">
        <f t="shared" si="26"/>
        <v>0</v>
      </c>
      <c r="I115" s="578">
        <f t="shared" si="27"/>
        <v>0</v>
      </c>
      <c r="J115" s="515">
        <f t="shared" si="19"/>
        <v>0</v>
      </c>
      <c r="K115" s="515"/>
      <c r="L115" s="526"/>
      <c r="M115" s="515">
        <f t="shared" si="20"/>
        <v>0</v>
      </c>
      <c r="N115" s="526"/>
      <c r="O115" s="515">
        <f t="shared" si="21"/>
        <v>0</v>
      </c>
      <c r="P115" s="515">
        <f t="shared" si="22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0</v>
      </c>
      <c r="E116" s="523">
        <f>IF(+J96&lt;F115,J96,D116)</f>
        <v>0</v>
      </c>
      <c r="F116" s="524">
        <f t="shared" si="24"/>
        <v>0</v>
      </c>
      <c r="G116" s="524">
        <f t="shared" si="16"/>
        <v>0</v>
      </c>
      <c r="H116" s="527">
        <f t="shared" si="26"/>
        <v>0</v>
      </c>
      <c r="I116" s="578">
        <f t="shared" si="27"/>
        <v>0</v>
      </c>
      <c r="J116" s="515">
        <f t="shared" si="19"/>
        <v>0</v>
      </c>
      <c r="K116" s="515"/>
      <c r="L116" s="526"/>
      <c r="M116" s="515">
        <f t="shared" si="20"/>
        <v>0</v>
      </c>
      <c r="N116" s="526"/>
      <c r="O116" s="515">
        <f t="shared" si="21"/>
        <v>0</v>
      </c>
      <c r="P116" s="515">
        <f t="shared" si="22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0</v>
      </c>
      <c r="E117" s="523">
        <f>IF(+J96&lt;F116,J96,D117)</f>
        <v>0</v>
      </c>
      <c r="F117" s="524">
        <f t="shared" si="24"/>
        <v>0</v>
      </c>
      <c r="G117" s="524">
        <f t="shared" si="16"/>
        <v>0</v>
      </c>
      <c r="H117" s="527">
        <f t="shared" si="26"/>
        <v>0</v>
      </c>
      <c r="I117" s="578">
        <f t="shared" si="27"/>
        <v>0</v>
      </c>
      <c r="J117" s="515">
        <f t="shared" si="19"/>
        <v>0</v>
      </c>
      <c r="K117" s="515"/>
      <c r="L117" s="526"/>
      <c r="M117" s="515">
        <f t="shared" si="20"/>
        <v>0</v>
      </c>
      <c r="N117" s="526"/>
      <c r="O117" s="515">
        <f t="shared" si="21"/>
        <v>0</v>
      </c>
      <c r="P117" s="515">
        <f t="shared" si="22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0</v>
      </c>
      <c r="E118" s="523">
        <f>IF(+J96&lt;F117,J96,D118)</f>
        <v>0</v>
      </c>
      <c r="F118" s="524">
        <f t="shared" si="24"/>
        <v>0</v>
      </c>
      <c r="G118" s="524">
        <f t="shared" si="16"/>
        <v>0</v>
      </c>
      <c r="H118" s="527">
        <f t="shared" si="26"/>
        <v>0</v>
      </c>
      <c r="I118" s="578">
        <f t="shared" si="27"/>
        <v>0</v>
      </c>
      <c r="J118" s="515">
        <f t="shared" si="19"/>
        <v>0</v>
      </c>
      <c r="K118" s="515"/>
      <c r="L118" s="526"/>
      <c r="M118" s="515">
        <f t="shared" si="20"/>
        <v>0</v>
      </c>
      <c r="N118" s="526"/>
      <c r="O118" s="515">
        <f t="shared" si="21"/>
        <v>0</v>
      </c>
      <c r="P118" s="515">
        <f t="shared" si="22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0</v>
      </c>
      <c r="E119" s="523">
        <f>IF(+J96&lt;F118,J96,D119)</f>
        <v>0</v>
      </c>
      <c r="F119" s="524">
        <f t="shared" si="24"/>
        <v>0</v>
      </c>
      <c r="G119" s="524">
        <f t="shared" si="16"/>
        <v>0</v>
      </c>
      <c r="H119" s="527">
        <f t="shared" si="26"/>
        <v>0</v>
      </c>
      <c r="I119" s="578">
        <f t="shared" si="27"/>
        <v>0</v>
      </c>
      <c r="J119" s="515">
        <f t="shared" si="19"/>
        <v>0</v>
      </c>
      <c r="K119" s="515"/>
      <c r="L119" s="526"/>
      <c r="M119" s="515">
        <f t="shared" si="20"/>
        <v>0</v>
      </c>
      <c r="N119" s="526"/>
      <c r="O119" s="515">
        <f t="shared" si="21"/>
        <v>0</v>
      </c>
      <c r="P119" s="515">
        <f t="shared" si="22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0</v>
      </c>
      <c r="E120" s="523">
        <f>IF(+J96&lt;F119,J96,D120)</f>
        <v>0</v>
      </c>
      <c r="F120" s="524">
        <f t="shared" si="24"/>
        <v>0</v>
      </c>
      <c r="G120" s="524">
        <f t="shared" si="16"/>
        <v>0</v>
      </c>
      <c r="H120" s="527">
        <f t="shared" si="26"/>
        <v>0</v>
      </c>
      <c r="I120" s="578">
        <f t="shared" si="27"/>
        <v>0</v>
      </c>
      <c r="J120" s="515">
        <f t="shared" si="19"/>
        <v>0</v>
      </c>
      <c r="K120" s="515"/>
      <c r="L120" s="526"/>
      <c r="M120" s="515">
        <f t="shared" si="20"/>
        <v>0</v>
      </c>
      <c r="N120" s="526"/>
      <c r="O120" s="515">
        <f t="shared" si="21"/>
        <v>0</v>
      </c>
      <c r="P120" s="515">
        <f t="shared" si="22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0</v>
      </c>
      <c r="E121" s="523">
        <f>IF(+J96&lt;F120,J96,D121)</f>
        <v>0</v>
      </c>
      <c r="F121" s="524">
        <f t="shared" si="24"/>
        <v>0</v>
      </c>
      <c r="G121" s="524">
        <f t="shared" si="16"/>
        <v>0</v>
      </c>
      <c r="H121" s="527">
        <f t="shared" si="26"/>
        <v>0</v>
      </c>
      <c r="I121" s="578">
        <f t="shared" si="27"/>
        <v>0</v>
      </c>
      <c r="J121" s="515">
        <f t="shared" si="19"/>
        <v>0</v>
      </c>
      <c r="K121" s="515"/>
      <c r="L121" s="526"/>
      <c r="M121" s="515">
        <f t="shared" si="20"/>
        <v>0</v>
      </c>
      <c r="N121" s="526"/>
      <c r="O121" s="515">
        <f t="shared" si="21"/>
        <v>0</v>
      </c>
      <c r="P121" s="515">
        <f t="shared" si="22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0</v>
      </c>
      <c r="E122" s="523">
        <f>IF(+J96&lt;F121,J96,D122)</f>
        <v>0</v>
      </c>
      <c r="F122" s="524">
        <f t="shared" si="24"/>
        <v>0</v>
      </c>
      <c r="G122" s="524">
        <f t="shared" si="16"/>
        <v>0</v>
      </c>
      <c r="H122" s="527">
        <f t="shared" si="26"/>
        <v>0</v>
      </c>
      <c r="I122" s="578">
        <f t="shared" si="27"/>
        <v>0</v>
      </c>
      <c r="J122" s="515">
        <f t="shared" si="19"/>
        <v>0</v>
      </c>
      <c r="K122" s="515"/>
      <c r="L122" s="526"/>
      <c r="M122" s="515">
        <f t="shared" si="20"/>
        <v>0</v>
      </c>
      <c r="N122" s="526"/>
      <c r="O122" s="515">
        <f t="shared" si="21"/>
        <v>0</v>
      </c>
      <c r="P122" s="515">
        <f t="shared" si="22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0</v>
      </c>
      <c r="E123" s="523">
        <f>IF(+J96&lt;F122,J96,D123)</f>
        <v>0</v>
      </c>
      <c r="F123" s="524">
        <f t="shared" si="24"/>
        <v>0</v>
      </c>
      <c r="G123" s="524">
        <f t="shared" si="16"/>
        <v>0</v>
      </c>
      <c r="H123" s="527">
        <f t="shared" si="26"/>
        <v>0</v>
      </c>
      <c r="I123" s="578">
        <f t="shared" si="27"/>
        <v>0</v>
      </c>
      <c r="J123" s="515">
        <f t="shared" si="19"/>
        <v>0</v>
      </c>
      <c r="K123" s="515"/>
      <c r="L123" s="526"/>
      <c r="M123" s="515">
        <f t="shared" si="20"/>
        <v>0</v>
      </c>
      <c r="N123" s="526"/>
      <c r="O123" s="515">
        <f t="shared" si="21"/>
        <v>0</v>
      </c>
      <c r="P123" s="515">
        <f t="shared" si="22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0</v>
      </c>
      <c r="E124" s="523">
        <f>IF(+J96&lt;F123,J96,D124)</f>
        <v>0</v>
      </c>
      <c r="F124" s="524">
        <f t="shared" si="24"/>
        <v>0</v>
      </c>
      <c r="G124" s="524">
        <f t="shared" si="16"/>
        <v>0</v>
      </c>
      <c r="H124" s="527">
        <f t="shared" si="26"/>
        <v>0</v>
      </c>
      <c r="I124" s="578">
        <f t="shared" si="27"/>
        <v>0</v>
      </c>
      <c r="J124" s="515">
        <f t="shared" si="19"/>
        <v>0</v>
      </c>
      <c r="K124" s="515"/>
      <c r="L124" s="526"/>
      <c r="M124" s="515">
        <f t="shared" si="20"/>
        <v>0</v>
      </c>
      <c r="N124" s="526"/>
      <c r="O124" s="515">
        <f t="shared" si="21"/>
        <v>0</v>
      </c>
      <c r="P124" s="515">
        <f t="shared" si="22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0</v>
      </c>
      <c r="E125" s="523">
        <f>IF(+J96&lt;F124,J96,D125)</f>
        <v>0</v>
      </c>
      <c r="F125" s="524">
        <f t="shared" si="24"/>
        <v>0</v>
      </c>
      <c r="G125" s="524">
        <f t="shared" si="16"/>
        <v>0</v>
      </c>
      <c r="H125" s="527">
        <f t="shared" si="26"/>
        <v>0</v>
      </c>
      <c r="I125" s="578">
        <f t="shared" si="27"/>
        <v>0</v>
      </c>
      <c r="J125" s="515">
        <f t="shared" si="19"/>
        <v>0</v>
      </c>
      <c r="K125" s="515"/>
      <c r="L125" s="526"/>
      <c r="M125" s="515">
        <f t="shared" si="20"/>
        <v>0</v>
      </c>
      <c r="N125" s="526"/>
      <c r="O125" s="515">
        <f t="shared" si="21"/>
        <v>0</v>
      </c>
      <c r="P125" s="515">
        <f t="shared" si="22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0</v>
      </c>
      <c r="E126" s="523">
        <f>IF(+J96&lt;F125,J96,D126)</f>
        <v>0</v>
      </c>
      <c r="F126" s="524">
        <f t="shared" si="24"/>
        <v>0</v>
      </c>
      <c r="G126" s="524">
        <f t="shared" si="16"/>
        <v>0</v>
      </c>
      <c r="H126" s="527">
        <f t="shared" si="26"/>
        <v>0</v>
      </c>
      <c r="I126" s="578">
        <f t="shared" si="27"/>
        <v>0</v>
      </c>
      <c r="J126" s="515">
        <f t="shared" si="19"/>
        <v>0</v>
      </c>
      <c r="K126" s="515"/>
      <c r="L126" s="526"/>
      <c r="M126" s="515">
        <f t="shared" si="20"/>
        <v>0</v>
      </c>
      <c r="N126" s="526"/>
      <c r="O126" s="515">
        <f t="shared" si="21"/>
        <v>0</v>
      </c>
      <c r="P126" s="515">
        <f t="shared" si="22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0</v>
      </c>
      <c r="E127" s="523">
        <f>IF(+J96&lt;F126,J96,D127)</f>
        <v>0</v>
      </c>
      <c r="F127" s="524">
        <f t="shared" si="24"/>
        <v>0</v>
      </c>
      <c r="G127" s="524">
        <f t="shared" si="16"/>
        <v>0</v>
      </c>
      <c r="H127" s="527">
        <f t="shared" si="26"/>
        <v>0</v>
      </c>
      <c r="I127" s="578">
        <f t="shared" si="27"/>
        <v>0</v>
      </c>
      <c r="J127" s="515">
        <f t="shared" si="19"/>
        <v>0</v>
      </c>
      <c r="K127" s="515"/>
      <c r="L127" s="526"/>
      <c r="M127" s="515">
        <f t="shared" si="20"/>
        <v>0</v>
      </c>
      <c r="N127" s="526"/>
      <c r="O127" s="515">
        <f t="shared" si="21"/>
        <v>0</v>
      </c>
      <c r="P127" s="515">
        <f t="shared" si="22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0</v>
      </c>
      <c r="E128" s="523">
        <f>IF(+J96&lt;F127,J96,D128)</f>
        <v>0</v>
      </c>
      <c r="F128" s="524">
        <f t="shared" si="24"/>
        <v>0</v>
      </c>
      <c r="G128" s="524">
        <f t="shared" si="16"/>
        <v>0</v>
      </c>
      <c r="H128" s="527">
        <f t="shared" si="26"/>
        <v>0</v>
      </c>
      <c r="I128" s="578">
        <f t="shared" si="27"/>
        <v>0</v>
      </c>
      <c r="J128" s="515">
        <f t="shared" si="19"/>
        <v>0</v>
      </c>
      <c r="K128" s="515"/>
      <c r="L128" s="526"/>
      <c r="M128" s="515">
        <f t="shared" si="20"/>
        <v>0</v>
      </c>
      <c r="N128" s="526"/>
      <c r="O128" s="515">
        <f t="shared" si="21"/>
        <v>0</v>
      </c>
      <c r="P128" s="515">
        <f t="shared" si="22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0</v>
      </c>
      <c r="E129" s="523">
        <f>IF(+J96&lt;F128,J96,D129)</f>
        <v>0</v>
      </c>
      <c r="F129" s="524">
        <f t="shared" si="24"/>
        <v>0</v>
      </c>
      <c r="G129" s="524">
        <f t="shared" si="16"/>
        <v>0</v>
      </c>
      <c r="H129" s="527">
        <f t="shared" si="26"/>
        <v>0</v>
      </c>
      <c r="I129" s="578">
        <f t="shared" si="27"/>
        <v>0</v>
      </c>
      <c r="J129" s="515">
        <f t="shared" si="19"/>
        <v>0</v>
      </c>
      <c r="K129" s="515"/>
      <c r="L129" s="526"/>
      <c r="M129" s="515">
        <f t="shared" si="20"/>
        <v>0</v>
      </c>
      <c r="N129" s="526"/>
      <c r="O129" s="515">
        <f t="shared" si="21"/>
        <v>0</v>
      </c>
      <c r="P129" s="515">
        <f t="shared" si="22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0</v>
      </c>
      <c r="E130" s="523">
        <f>IF(+J96&lt;F129,J96,D130)</f>
        <v>0</v>
      </c>
      <c r="F130" s="524">
        <f t="shared" si="24"/>
        <v>0</v>
      </c>
      <c r="G130" s="524">
        <f t="shared" si="16"/>
        <v>0</v>
      </c>
      <c r="H130" s="527">
        <f t="shared" si="26"/>
        <v>0</v>
      </c>
      <c r="I130" s="578">
        <f t="shared" si="27"/>
        <v>0</v>
      </c>
      <c r="J130" s="515">
        <f t="shared" si="19"/>
        <v>0</v>
      </c>
      <c r="K130" s="515"/>
      <c r="L130" s="526"/>
      <c r="M130" s="515">
        <f t="shared" si="20"/>
        <v>0</v>
      </c>
      <c r="N130" s="526"/>
      <c r="O130" s="515">
        <f t="shared" si="21"/>
        <v>0</v>
      </c>
      <c r="P130" s="515">
        <f t="shared" si="22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0</v>
      </c>
      <c r="E131" s="523">
        <f>IF(+J96&lt;F130,J96,D131)</f>
        <v>0</v>
      </c>
      <c r="F131" s="524">
        <f t="shared" ref="F131:F154" si="28">+D131-E131</f>
        <v>0</v>
      </c>
      <c r="G131" s="524">
        <f t="shared" ref="G131:G154" si="29">+(F131+D131)/2</f>
        <v>0</v>
      </c>
      <c r="H131" s="527">
        <f t="shared" si="26"/>
        <v>0</v>
      </c>
      <c r="I131" s="578">
        <f t="shared" si="27"/>
        <v>0</v>
      </c>
      <c r="J131" s="515">
        <f t="shared" ref="J131:J154" si="30">+I131-H131</f>
        <v>0</v>
      </c>
      <c r="K131" s="515"/>
      <c r="L131" s="526"/>
      <c r="M131" s="515">
        <f t="shared" ref="M131:M154" si="31">IF(L131&lt;&gt;0,+H131-L131,0)</f>
        <v>0</v>
      </c>
      <c r="N131" s="526"/>
      <c r="O131" s="515">
        <f t="shared" ref="O131:O154" si="32">IF(N131&lt;&gt;0,+I131-N131,0)</f>
        <v>0</v>
      </c>
      <c r="P131" s="515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0</v>
      </c>
      <c r="E132" s="523">
        <f>IF(+J96&lt;F131,J96,D132)</f>
        <v>0</v>
      </c>
      <c r="F132" s="524">
        <f t="shared" si="28"/>
        <v>0</v>
      </c>
      <c r="G132" s="524">
        <f t="shared" si="29"/>
        <v>0</v>
      </c>
      <c r="H132" s="527">
        <f t="shared" si="26"/>
        <v>0</v>
      </c>
      <c r="I132" s="578">
        <f t="shared" si="27"/>
        <v>0</v>
      </c>
      <c r="J132" s="515">
        <f t="shared" si="30"/>
        <v>0</v>
      </c>
      <c r="K132" s="515"/>
      <c r="L132" s="526"/>
      <c r="M132" s="515">
        <f t="shared" si="31"/>
        <v>0</v>
      </c>
      <c r="N132" s="526"/>
      <c r="O132" s="515">
        <f t="shared" si="32"/>
        <v>0</v>
      </c>
      <c r="P132" s="515">
        <f t="shared" si="33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0</v>
      </c>
      <c r="E133" s="523">
        <f>IF(+J96&lt;F132,J96,D133)</f>
        <v>0</v>
      </c>
      <c r="F133" s="524">
        <f t="shared" si="28"/>
        <v>0</v>
      </c>
      <c r="G133" s="524">
        <f t="shared" si="29"/>
        <v>0</v>
      </c>
      <c r="H133" s="527">
        <f t="shared" si="26"/>
        <v>0</v>
      </c>
      <c r="I133" s="578">
        <f t="shared" si="27"/>
        <v>0</v>
      </c>
      <c r="J133" s="515">
        <f t="shared" si="30"/>
        <v>0</v>
      </c>
      <c r="K133" s="515"/>
      <c r="L133" s="526"/>
      <c r="M133" s="515">
        <f t="shared" si="31"/>
        <v>0</v>
      </c>
      <c r="N133" s="526"/>
      <c r="O133" s="515">
        <f t="shared" si="32"/>
        <v>0</v>
      </c>
      <c r="P133" s="515">
        <f t="shared" si="33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0</v>
      </c>
      <c r="E134" s="523">
        <f>IF(+J96&lt;F133,J96,D134)</f>
        <v>0</v>
      </c>
      <c r="F134" s="524">
        <f t="shared" si="28"/>
        <v>0</v>
      </c>
      <c r="G134" s="524">
        <f t="shared" si="29"/>
        <v>0</v>
      </c>
      <c r="H134" s="527">
        <f t="shared" si="26"/>
        <v>0</v>
      </c>
      <c r="I134" s="578">
        <f t="shared" si="27"/>
        <v>0</v>
      </c>
      <c r="J134" s="515">
        <f t="shared" si="30"/>
        <v>0</v>
      </c>
      <c r="K134" s="515"/>
      <c r="L134" s="526"/>
      <c r="M134" s="515">
        <f t="shared" si="31"/>
        <v>0</v>
      </c>
      <c r="N134" s="526"/>
      <c r="O134" s="515">
        <f t="shared" si="32"/>
        <v>0</v>
      </c>
      <c r="P134" s="515">
        <f t="shared" si="33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0</v>
      </c>
      <c r="E135" s="523">
        <f>IF(+J96&lt;F134,J96,D135)</f>
        <v>0</v>
      </c>
      <c r="F135" s="524">
        <f t="shared" si="28"/>
        <v>0</v>
      </c>
      <c r="G135" s="524">
        <f t="shared" si="29"/>
        <v>0</v>
      </c>
      <c r="H135" s="527">
        <f t="shared" si="26"/>
        <v>0</v>
      </c>
      <c r="I135" s="578">
        <f t="shared" si="27"/>
        <v>0</v>
      </c>
      <c r="J135" s="515">
        <f t="shared" si="30"/>
        <v>0</v>
      </c>
      <c r="K135" s="515"/>
      <c r="L135" s="526"/>
      <c r="M135" s="515">
        <f t="shared" si="31"/>
        <v>0</v>
      </c>
      <c r="N135" s="526"/>
      <c r="O135" s="515">
        <f t="shared" si="32"/>
        <v>0</v>
      </c>
      <c r="P135" s="515">
        <f t="shared" si="33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2046</v>
      </c>
      <c r="D136" s="374">
        <f>IF(F135+SUM(E$99:E135)=D$92,F135,D$92-SUM(E$99:E135))</f>
        <v>0</v>
      </c>
      <c r="E136" s="523">
        <f>IF(+J96&lt;F135,J96,D136)</f>
        <v>0</v>
      </c>
      <c r="F136" s="524">
        <f t="shared" si="28"/>
        <v>0</v>
      </c>
      <c r="G136" s="524">
        <f t="shared" si="29"/>
        <v>0</v>
      </c>
      <c r="H136" s="527">
        <f t="shared" si="26"/>
        <v>0</v>
      </c>
      <c r="I136" s="578">
        <f t="shared" si="27"/>
        <v>0</v>
      </c>
      <c r="J136" s="515">
        <f t="shared" si="30"/>
        <v>0</v>
      </c>
      <c r="K136" s="515"/>
      <c r="L136" s="526"/>
      <c r="M136" s="515">
        <f t="shared" si="31"/>
        <v>0</v>
      </c>
      <c r="N136" s="526"/>
      <c r="O136" s="515">
        <f t="shared" si="32"/>
        <v>0</v>
      </c>
      <c r="P136" s="515">
        <f t="shared" si="33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0</v>
      </c>
      <c r="E137" s="523">
        <f>IF(+J96&lt;F136,J96,D137)</f>
        <v>0</v>
      </c>
      <c r="F137" s="524">
        <f t="shared" si="28"/>
        <v>0</v>
      </c>
      <c r="G137" s="524">
        <f t="shared" si="29"/>
        <v>0</v>
      </c>
      <c r="H137" s="527">
        <f t="shared" si="26"/>
        <v>0</v>
      </c>
      <c r="I137" s="578">
        <f t="shared" si="27"/>
        <v>0</v>
      </c>
      <c r="J137" s="515">
        <f t="shared" si="30"/>
        <v>0</v>
      </c>
      <c r="K137" s="515"/>
      <c r="L137" s="526"/>
      <c r="M137" s="515">
        <f t="shared" si="31"/>
        <v>0</v>
      </c>
      <c r="N137" s="526"/>
      <c r="O137" s="515">
        <f t="shared" si="32"/>
        <v>0</v>
      </c>
      <c r="P137" s="515">
        <f t="shared" si="33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0</v>
      </c>
      <c r="E138" s="523">
        <f>IF(+J96&lt;F137,J96,D138)</f>
        <v>0</v>
      </c>
      <c r="F138" s="524">
        <f t="shared" si="28"/>
        <v>0</v>
      </c>
      <c r="G138" s="524">
        <f t="shared" si="29"/>
        <v>0</v>
      </c>
      <c r="H138" s="527">
        <f t="shared" si="26"/>
        <v>0</v>
      </c>
      <c r="I138" s="578">
        <f t="shared" si="27"/>
        <v>0</v>
      </c>
      <c r="J138" s="515">
        <f t="shared" si="30"/>
        <v>0</v>
      </c>
      <c r="K138" s="515"/>
      <c r="L138" s="526"/>
      <c r="M138" s="515">
        <f t="shared" si="31"/>
        <v>0</v>
      </c>
      <c r="N138" s="526"/>
      <c r="O138" s="515">
        <f t="shared" si="32"/>
        <v>0</v>
      </c>
      <c r="P138" s="515">
        <f t="shared" si="33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2049</v>
      </c>
      <c r="D139" s="374">
        <f>IF(F138+SUM(E$99:E138)=D$92,F138,D$92-SUM(E$99:E138))</f>
        <v>0</v>
      </c>
      <c r="E139" s="523">
        <f>IF(+J96&lt;F138,J96,D139)</f>
        <v>0</v>
      </c>
      <c r="F139" s="524">
        <f t="shared" si="28"/>
        <v>0</v>
      </c>
      <c r="G139" s="524">
        <f t="shared" si="29"/>
        <v>0</v>
      </c>
      <c r="H139" s="527">
        <f t="shared" si="26"/>
        <v>0</v>
      </c>
      <c r="I139" s="578">
        <f t="shared" si="27"/>
        <v>0</v>
      </c>
      <c r="J139" s="515">
        <f t="shared" si="30"/>
        <v>0</v>
      </c>
      <c r="K139" s="515"/>
      <c r="L139" s="526"/>
      <c r="M139" s="515">
        <f t="shared" si="31"/>
        <v>0</v>
      </c>
      <c r="N139" s="526"/>
      <c r="O139" s="515">
        <f t="shared" si="32"/>
        <v>0</v>
      </c>
      <c r="P139" s="515">
        <f t="shared" si="33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2050</v>
      </c>
      <c r="D140" s="374">
        <f>IF(F139+SUM(E$99:E139)=D$92,F139,D$92-SUM(E$99:E139))</f>
        <v>0</v>
      </c>
      <c r="E140" s="523">
        <f>IF(+J96&lt;F139,J96,D140)</f>
        <v>0</v>
      </c>
      <c r="F140" s="524">
        <f t="shared" si="28"/>
        <v>0</v>
      </c>
      <c r="G140" s="524">
        <f t="shared" si="29"/>
        <v>0</v>
      </c>
      <c r="H140" s="527">
        <f t="shared" si="26"/>
        <v>0</v>
      </c>
      <c r="I140" s="578">
        <f t="shared" si="27"/>
        <v>0</v>
      </c>
      <c r="J140" s="515">
        <f t="shared" si="30"/>
        <v>0</v>
      </c>
      <c r="K140" s="515"/>
      <c r="L140" s="526"/>
      <c r="M140" s="515">
        <f t="shared" si="31"/>
        <v>0</v>
      </c>
      <c r="N140" s="526"/>
      <c r="O140" s="515">
        <f t="shared" si="32"/>
        <v>0</v>
      </c>
      <c r="P140" s="515">
        <f t="shared" si="33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0</v>
      </c>
      <c r="E141" s="523">
        <f>IF(+J96&lt;F140,J96,D141)</f>
        <v>0</v>
      </c>
      <c r="F141" s="524">
        <f t="shared" si="28"/>
        <v>0</v>
      </c>
      <c r="G141" s="524">
        <f t="shared" si="29"/>
        <v>0</v>
      </c>
      <c r="H141" s="527">
        <f t="shared" si="26"/>
        <v>0</v>
      </c>
      <c r="I141" s="578">
        <f t="shared" si="27"/>
        <v>0</v>
      </c>
      <c r="J141" s="515">
        <f t="shared" si="30"/>
        <v>0</v>
      </c>
      <c r="K141" s="515"/>
      <c r="L141" s="526"/>
      <c r="M141" s="515">
        <f t="shared" si="31"/>
        <v>0</v>
      </c>
      <c r="N141" s="526"/>
      <c r="O141" s="515">
        <f t="shared" si="32"/>
        <v>0</v>
      </c>
      <c r="P141" s="515">
        <f t="shared" si="33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0</v>
      </c>
      <c r="E142" s="523">
        <f>IF(+J96&lt;F141,J96,D142)</f>
        <v>0</v>
      </c>
      <c r="F142" s="524">
        <f t="shared" si="28"/>
        <v>0</v>
      </c>
      <c r="G142" s="524">
        <f t="shared" si="29"/>
        <v>0</v>
      </c>
      <c r="H142" s="527">
        <f t="shared" si="26"/>
        <v>0</v>
      </c>
      <c r="I142" s="578">
        <f t="shared" si="27"/>
        <v>0</v>
      </c>
      <c r="J142" s="515">
        <f t="shared" si="30"/>
        <v>0</v>
      </c>
      <c r="K142" s="515"/>
      <c r="L142" s="526"/>
      <c r="M142" s="515">
        <f t="shared" si="31"/>
        <v>0</v>
      </c>
      <c r="N142" s="526"/>
      <c r="O142" s="515">
        <f t="shared" si="32"/>
        <v>0</v>
      </c>
      <c r="P142" s="515">
        <f t="shared" si="33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8"/>
        <v>0</v>
      </c>
      <c r="G143" s="524">
        <f t="shared" si="29"/>
        <v>0</v>
      </c>
      <c r="H143" s="527">
        <f t="shared" si="26"/>
        <v>0</v>
      </c>
      <c r="I143" s="578">
        <f t="shared" si="27"/>
        <v>0</v>
      </c>
      <c r="J143" s="515">
        <f t="shared" si="30"/>
        <v>0</v>
      </c>
      <c r="K143" s="515"/>
      <c r="L143" s="526"/>
      <c r="M143" s="515">
        <f t="shared" si="31"/>
        <v>0</v>
      </c>
      <c r="N143" s="526"/>
      <c r="O143" s="515">
        <f t="shared" si="32"/>
        <v>0</v>
      </c>
      <c r="P143" s="515">
        <f t="shared" si="33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8"/>
        <v>0</v>
      </c>
      <c r="G144" s="524">
        <f t="shared" si="29"/>
        <v>0</v>
      </c>
      <c r="H144" s="527">
        <f t="shared" si="26"/>
        <v>0</v>
      </c>
      <c r="I144" s="578">
        <f t="shared" si="27"/>
        <v>0</v>
      </c>
      <c r="J144" s="515">
        <f t="shared" si="30"/>
        <v>0</v>
      </c>
      <c r="K144" s="515"/>
      <c r="L144" s="526"/>
      <c r="M144" s="515">
        <f t="shared" si="31"/>
        <v>0</v>
      </c>
      <c r="N144" s="526"/>
      <c r="O144" s="515">
        <f t="shared" si="32"/>
        <v>0</v>
      </c>
      <c r="P144" s="515">
        <f t="shared" si="33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8"/>
        <v>0</v>
      </c>
      <c r="G145" s="524">
        <f t="shared" si="29"/>
        <v>0</v>
      </c>
      <c r="H145" s="527">
        <f t="shared" si="26"/>
        <v>0</v>
      </c>
      <c r="I145" s="578">
        <f t="shared" si="27"/>
        <v>0</v>
      </c>
      <c r="J145" s="515">
        <f t="shared" si="30"/>
        <v>0</v>
      </c>
      <c r="K145" s="515"/>
      <c r="L145" s="526"/>
      <c r="M145" s="515">
        <f t="shared" si="31"/>
        <v>0</v>
      </c>
      <c r="N145" s="526"/>
      <c r="O145" s="515">
        <f t="shared" si="32"/>
        <v>0</v>
      </c>
      <c r="P145" s="515">
        <f t="shared" si="33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8"/>
        <v>0</v>
      </c>
      <c r="G146" s="524">
        <f t="shared" si="29"/>
        <v>0</v>
      </c>
      <c r="H146" s="527">
        <f t="shared" si="26"/>
        <v>0</v>
      </c>
      <c r="I146" s="578">
        <f t="shared" si="27"/>
        <v>0</v>
      </c>
      <c r="J146" s="515">
        <f t="shared" si="30"/>
        <v>0</v>
      </c>
      <c r="K146" s="515"/>
      <c r="L146" s="526"/>
      <c r="M146" s="515">
        <f t="shared" si="31"/>
        <v>0</v>
      </c>
      <c r="N146" s="526"/>
      <c r="O146" s="515">
        <f t="shared" si="32"/>
        <v>0</v>
      </c>
      <c r="P146" s="515">
        <f t="shared" si="33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8"/>
        <v>0</v>
      </c>
      <c r="G147" s="524">
        <f t="shared" si="29"/>
        <v>0</v>
      </c>
      <c r="H147" s="527">
        <f t="shared" si="26"/>
        <v>0</v>
      </c>
      <c r="I147" s="578">
        <f t="shared" si="27"/>
        <v>0</v>
      </c>
      <c r="J147" s="515">
        <f t="shared" si="30"/>
        <v>0</v>
      </c>
      <c r="K147" s="515"/>
      <c r="L147" s="526"/>
      <c r="M147" s="515">
        <f t="shared" si="31"/>
        <v>0</v>
      </c>
      <c r="N147" s="526"/>
      <c r="O147" s="515">
        <f t="shared" si="32"/>
        <v>0</v>
      </c>
      <c r="P147" s="515">
        <f t="shared" si="33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8"/>
        <v>0</v>
      </c>
      <c r="G148" s="524">
        <f t="shared" si="29"/>
        <v>0</v>
      </c>
      <c r="H148" s="527">
        <f t="shared" si="26"/>
        <v>0</v>
      </c>
      <c r="I148" s="578">
        <f t="shared" si="27"/>
        <v>0</v>
      </c>
      <c r="J148" s="515">
        <f t="shared" si="30"/>
        <v>0</v>
      </c>
      <c r="K148" s="515"/>
      <c r="L148" s="526"/>
      <c r="M148" s="515">
        <f t="shared" si="31"/>
        <v>0</v>
      </c>
      <c r="N148" s="526"/>
      <c r="O148" s="515">
        <f t="shared" si="32"/>
        <v>0</v>
      </c>
      <c r="P148" s="515">
        <f t="shared" si="33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8"/>
        <v>0</v>
      </c>
      <c r="G149" s="524">
        <f t="shared" si="29"/>
        <v>0</v>
      </c>
      <c r="H149" s="527">
        <f t="shared" si="26"/>
        <v>0</v>
      </c>
      <c r="I149" s="578">
        <f t="shared" si="27"/>
        <v>0</v>
      </c>
      <c r="J149" s="515">
        <f t="shared" si="30"/>
        <v>0</v>
      </c>
      <c r="K149" s="515"/>
      <c r="L149" s="526"/>
      <c r="M149" s="515">
        <f t="shared" si="31"/>
        <v>0</v>
      </c>
      <c r="N149" s="526"/>
      <c r="O149" s="515">
        <f t="shared" si="32"/>
        <v>0</v>
      </c>
      <c r="P149" s="515">
        <f t="shared" si="33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8"/>
        <v>0</v>
      </c>
      <c r="G150" s="524">
        <f t="shared" si="29"/>
        <v>0</v>
      </c>
      <c r="H150" s="527">
        <f t="shared" si="26"/>
        <v>0</v>
      </c>
      <c r="I150" s="578">
        <f t="shared" si="27"/>
        <v>0</v>
      </c>
      <c r="J150" s="515">
        <f t="shared" si="30"/>
        <v>0</v>
      </c>
      <c r="K150" s="515"/>
      <c r="L150" s="526"/>
      <c r="M150" s="515">
        <f t="shared" si="31"/>
        <v>0</v>
      </c>
      <c r="N150" s="526"/>
      <c r="O150" s="515">
        <f t="shared" si="32"/>
        <v>0</v>
      </c>
      <c r="P150" s="515">
        <f t="shared" si="33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8"/>
        <v>0</v>
      </c>
      <c r="G151" s="524">
        <f t="shared" si="29"/>
        <v>0</v>
      </c>
      <c r="H151" s="527">
        <f t="shared" si="26"/>
        <v>0</v>
      </c>
      <c r="I151" s="578">
        <f t="shared" si="27"/>
        <v>0</v>
      </c>
      <c r="J151" s="515">
        <f t="shared" si="30"/>
        <v>0</v>
      </c>
      <c r="K151" s="515"/>
      <c r="L151" s="526"/>
      <c r="M151" s="515">
        <f t="shared" si="31"/>
        <v>0</v>
      </c>
      <c r="N151" s="526"/>
      <c r="O151" s="515">
        <f t="shared" si="32"/>
        <v>0</v>
      </c>
      <c r="P151" s="515">
        <f t="shared" si="33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8"/>
        <v>0</v>
      </c>
      <c r="G152" s="524">
        <f t="shared" si="29"/>
        <v>0</v>
      </c>
      <c r="H152" s="527">
        <f t="shared" si="26"/>
        <v>0</v>
      </c>
      <c r="I152" s="578">
        <f t="shared" si="27"/>
        <v>0</v>
      </c>
      <c r="J152" s="515">
        <f t="shared" si="30"/>
        <v>0</v>
      </c>
      <c r="K152" s="515"/>
      <c r="L152" s="526"/>
      <c r="M152" s="515">
        <f t="shared" si="31"/>
        <v>0</v>
      </c>
      <c r="N152" s="526"/>
      <c r="O152" s="515">
        <f t="shared" si="32"/>
        <v>0</v>
      </c>
      <c r="P152" s="515">
        <f t="shared" si="33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8"/>
        <v>0</v>
      </c>
      <c r="G153" s="524">
        <f t="shared" si="29"/>
        <v>0</v>
      </c>
      <c r="H153" s="527">
        <f t="shared" si="26"/>
        <v>0</v>
      </c>
      <c r="I153" s="578">
        <f t="shared" si="27"/>
        <v>0</v>
      </c>
      <c r="J153" s="515">
        <f t="shared" si="30"/>
        <v>0</v>
      </c>
      <c r="K153" s="515"/>
      <c r="L153" s="526"/>
      <c r="M153" s="515">
        <f t="shared" si="31"/>
        <v>0</v>
      </c>
      <c r="N153" s="526"/>
      <c r="O153" s="515">
        <f t="shared" si="32"/>
        <v>0</v>
      </c>
      <c r="P153" s="515">
        <f t="shared" si="33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8"/>
        <v>0</v>
      </c>
      <c r="G154" s="529">
        <f t="shared" si="29"/>
        <v>0</v>
      </c>
      <c r="H154" s="531">
        <f t="shared" si="26"/>
        <v>0</v>
      </c>
      <c r="I154" s="580">
        <f t="shared" si="27"/>
        <v>0</v>
      </c>
      <c r="J154" s="534">
        <f t="shared" si="30"/>
        <v>0</v>
      </c>
      <c r="K154" s="515"/>
      <c r="L154" s="533"/>
      <c r="M154" s="534">
        <f t="shared" si="31"/>
        <v>0</v>
      </c>
      <c r="N154" s="533"/>
      <c r="O154" s="534">
        <f t="shared" si="32"/>
        <v>0</v>
      </c>
      <c r="P154" s="534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436084.01666239509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436084.01666239509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+SWE.WS.F.BPU.ATRR.Projected!L19</f>
        <v>2019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SWE.WS.F.BPU.ATRR.Projected!$F$81</f>
        <v>0.12709409892825937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41</v>
      </c>
      <c r="E13" s="47" t="s">
        <v>60</v>
      </c>
      <c r="F13" s="45"/>
      <c r="G13" s="7"/>
      <c r="H13" s="7"/>
      <c r="I13" s="51">
        <f>IF(G5="",I12,SWE.WS.F.BPU.ATRR.Projected!$F$80)</f>
        <v>0.12709409892825937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109272.38097560976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>G25</f>
        <v>574868.91696308763</v>
      </c>
      <c r="L25" s="132">
        <f t="shared" si="7"/>
        <v>0</v>
      </c>
      <c r="M25" s="133">
        <f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>G26</f>
        <v>543663.50120193616</v>
      </c>
      <c r="L26" s="132">
        <f t="shared" si="7"/>
        <v>0</v>
      </c>
      <c r="M26" s="133">
        <f>H26</f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494208.29019330326</v>
      </c>
      <c r="H27" s="172">
        <v>494208.29019330326</v>
      </c>
      <c r="I27" s="67">
        <f t="shared" si="0"/>
        <v>0</v>
      </c>
      <c r="J27" s="67"/>
      <c r="K27" s="133">
        <f>G27</f>
        <v>494208.29019330326</v>
      </c>
      <c r="L27" s="132">
        <f t="shared" si="7"/>
        <v>0</v>
      </c>
      <c r="M27" s="133">
        <f>H27</f>
        <v>494208.29019330326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104189.94465116279</v>
      </c>
      <c r="F28" s="173">
        <v>3281658.5327564809</v>
      </c>
      <c r="G28" s="174">
        <v>436084.01666239509</v>
      </c>
      <c r="H28" s="172">
        <v>436084.01666239509</v>
      </c>
      <c r="I28" s="67">
        <f t="shared" si="0"/>
        <v>0</v>
      </c>
      <c r="J28" s="67"/>
      <c r="K28" s="133">
        <f>G28</f>
        <v>436084.01666239509</v>
      </c>
      <c r="L28" s="132">
        <f t="shared" ref="L28" si="10">IF(K28&lt;&gt;0,+G28-K28,0)</f>
        <v>0</v>
      </c>
      <c r="M28" s="133">
        <f>H28</f>
        <v>436084.01666239509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70">
        <f>IF(F28+SUM(E$17:E28)=D$10,F28,D$10-SUM(E$17:E28))</f>
        <v>3281658.5327564809</v>
      </c>
      <c r="E29" s="71">
        <f>IF(+I14&lt;F28,I14,D29)</f>
        <v>109272.38097560976</v>
      </c>
      <c r="F29" s="70">
        <f t="shared" ref="F29:F48" si="11">+D29-E29</f>
        <v>3172386.1517808712</v>
      </c>
      <c r="G29" s="72">
        <f t="shared" ref="G29:G72" si="12">+I$12*((D29+F29)/2)+E29</f>
        <v>519407.87778760813</v>
      </c>
      <c r="H29" s="53">
        <f t="shared" ref="H29:H72" si="13">+I$13*((D29+F29)/2)+E29</f>
        <v>519407.87778760813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/>
      </c>
      <c r="C30" s="64">
        <f>IF(D11="","-",+C29+1)</f>
        <v>2021</v>
      </c>
      <c r="D30" s="70">
        <f>IF(F29+SUM(E$17:E29)=D$10,F29,D$10-SUM(E$17:E29))</f>
        <v>3172386.1517808712</v>
      </c>
      <c r="E30" s="71">
        <f>IF(+I14&lt;F29,I14,D30)</f>
        <v>109272.38097560976</v>
      </c>
      <c r="F30" s="70">
        <f t="shared" si="11"/>
        <v>3063113.7708052616</v>
      </c>
      <c r="G30" s="72">
        <f t="shared" si="12"/>
        <v>505520.00298976758</v>
      </c>
      <c r="H30" s="53">
        <f t="shared" si="13"/>
        <v>505520.00298976758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/>
      </c>
      <c r="C31" s="64">
        <f>IF(D11="","-",+C30+1)</f>
        <v>2022</v>
      </c>
      <c r="D31" s="70">
        <f>IF(F30+SUM(E$17:E30)=D$10,F30,D$10-SUM(E$17:E30))</f>
        <v>3063113.7708052616</v>
      </c>
      <c r="E31" s="71">
        <f>IF(+I14&lt;F30,I14,D31)</f>
        <v>109272.38097560976</v>
      </c>
      <c r="F31" s="70">
        <f t="shared" si="11"/>
        <v>2953841.3898296519</v>
      </c>
      <c r="G31" s="72">
        <f t="shared" si="12"/>
        <v>491632.12819192698</v>
      </c>
      <c r="H31" s="53">
        <f t="shared" si="13"/>
        <v>491632.12819192698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2953841.3898296519</v>
      </c>
      <c r="E32" s="71">
        <f>IF(+I14&lt;F31,I14,D32)</f>
        <v>109272.38097560976</v>
      </c>
      <c r="F32" s="70">
        <f t="shared" si="11"/>
        <v>2844569.0088540423</v>
      </c>
      <c r="G32" s="72">
        <f t="shared" si="12"/>
        <v>477744.25339408644</v>
      </c>
      <c r="H32" s="53">
        <f t="shared" si="13"/>
        <v>477744.25339408644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2844569.0088540423</v>
      </c>
      <c r="E33" s="71">
        <f>IF(+I14&lt;F32,I14,D33)</f>
        <v>109272.38097560976</v>
      </c>
      <c r="F33" s="70">
        <f t="shared" si="11"/>
        <v>2735296.6278784326</v>
      </c>
      <c r="G33" s="72">
        <f t="shared" si="12"/>
        <v>463856.37859624584</v>
      </c>
      <c r="H33" s="53">
        <f t="shared" si="13"/>
        <v>463856.37859624584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2735296.6278784326</v>
      </c>
      <c r="E34" s="71">
        <f>IF(+I14&lt;F33,I14,D34)</f>
        <v>109272.38097560976</v>
      </c>
      <c r="F34" s="70">
        <f t="shared" si="11"/>
        <v>2626024.246902823</v>
      </c>
      <c r="G34" s="72">
        <f t="shared" si="12"/>
        <v>449968.50379840523</v>
      </c>
      <c r="H34" s="53">
        <f t="shared" si="13"/>
        <v>449968.50379840523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2626024.246902823</v>
      </c>
      <c r="E35" s="71">
        <f>IF(+I14&lt;F34,I14,D35)</f>
        <v>109272.38097560976</v>
      </c>
      <c r="F35" s="70">
        <f t="shared" si="11"/>
        <v>2516751.8659272133</v>
      </c>
      <c r="G35" s="72">
        <f t="shared" si="12"/>
        <v>436080.62900056469</v>
      </c>
      <c r="H35" s="53">
        <f t="shared" si="13"/>
        <v>436080.62900056469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2516751.8659272133</v>
      </c>
      <c r="E36" s="71">
        <f>IF(+I14&lt;F35,I14,D36)</f>
        <v>109272.38097560976</v>
      </c>
      <c r="F36" s="70">
        <f t="shared" si="11"/>
        <v>2407479.4849516037</v>
      </c>
      <c r="G36" s="72">
        <f t="shared" si="12"/>
        <v>422192.75420272409</v>
      </c>
      <c r="H36" s="53">
        <f t="shared" si="13"/>
        <v>422192.75420272409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2407479.4849516037</v>
      </c>
      <c r="E37" s="71">
        <f>IF(+I14&lt;F36,I14,D37)</f>
        <v>109272.38097560976</v>
      </c>
      <c r="F37" s="70">
        <f t="shared" si="11"/>
        <v>2298207.103975994</v>
      </c>
      <c r="G37" s="72">
        <f t="shared" si="12"/>
        <v>408304.87940488354</v>
      </c>
      <c r="H37" s="53">
        <f t="shared" si="13"/>
        <v>408304.87940488354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2298207.103975994</v>
      </c>
      <c r="E38" s="71">
        <f>IF(+I14&lt;F37,I14,D38)</f>
        <v>109272.38097560976</v>
      </c>
      <c r="F38" s="70">
        <f t="shared" si="11"/>
        <v>2188934.7230003844</v>
      </c>
      <c r="G38" s="72">
        <f t="shared" si="12"/>
        <v>394417.00460704294</v>
      </c>
      <c r="H38" s="53">
        <f t="shared" si="13"/>
        <v>394417.00460704294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2188934.7230003844</v>
      </c>
      <c r="E39" s="71">
        <f>IF(+I14&lt;F38,I14,D39)</f>
        <v>109272.38097560976</v>
      </c>
      <c r="F39" s="70">
        <f t="shared" si="11"/>
        <v>2079662.3420247748</v>
      </c>
      <c r="G39" s="72">
        <f t="shared" si="12"/>
        <v>380529.12980920234</v>
      </c>
      <c r="H39" s="53">
        <f t="shared" si="13"/>
        <v>380529.12980920234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2079662.3420247748</v>
      </c>
      <c r="E40" s="71">
        <f>IF(+I14&lt;F39,I14,D40)</f>
        <v>109272.38097560976</v>
      </c>
      <c r="F40" s="70">
        <f t="shared" si="11"/>
        <v>1970389.9610491651</v>
      </c>
      <c r="G40" s="72">
        <f t="shared" si="12"/>
        <v>366641.25501136179</v>
      </c>
      <c r="H40" s="53">
        <f t="shared" si="13"/>
        <v>366641.25501136179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1970389.9610491651</v>
      </c>
      <c r="E41" s="71">
        <f>IF(+I14&lt;F40,I14,D41)</f>
        <v>109272.38097560976</v>
      </c>
      <c r="F41" s="70">
        <f t="shared" si="11"/>
        <v>1861117.5800735555</v>
      </c>
      <c r="G41" s="72">
        <f t="shared" si="12"/>
        <v>352753.38021352119</v>
      </c>
      <c r="H41" s="53">
        <f t="shared" si="13"/>
        <v>352753.38021352119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1861117.5800735555</v>
      </c>
      <c r="E42" s="71">
        <f>IF(+I14&lt;F41,I14,D42)</f>
        <v>109272.38097560976</v>
      </c>
      <c r="F42" s="70">
        <f t="shared" si="11"/>
        <v>1751845.1990979458</v>
      </c>
      <c r="G42" s="72">
        <f t="shared" si="12"/>
        <v>338865.50541568059</v>
      </c>
      <c r="H42" s="53">
        <f t="shared" si="13"/>
        <v>338865.50541568059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1751845.1990979458</v>
      </c>
      <c r="E43" s="71">
        <f>IF(+I14&lt;F42,I14,D43)</f>
        <v>109272.38097560976</v>
      </c>
      <c r="F43" s="70">
        <f t="shared" si="11"/>
        <v>1642572.8181223362</v>
      </c>
      <c r="G43" s="72">
        <f t="shared" si="12"/>
        <v>324977.63061784004</v>
      </c>
      <c r="H43" s="53">
        <f t="shared" si="13"/>
        <v>324977.63061784004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1642572.8181223362</v>
      </c>
      <c r="E44" s="71">
        <f>IF(+I14&lt;F43,I14,D44)</f>
        <v>109272.38097560976</v>
      </c>
      <c r="F44" s="70">
        <f t="shared" si="11"/>
        <v>1533300.4371467265</v>
      </c>
      <c r="G44" s="72">
        <f t="shared" si="12"/>
        <v>311089.7558199995</v>
      </c>
      <c r="H44" s="53">
        <f t="shared" si="13"/>
        <v>311089.7558199995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1533300.4371467265</v>
      </c>
      <c r="E45" s="71">
        <f>IF(+I14&lt;F44,I14,D45)</f>
        <v>109272.38097560976</v>
      </c>
      <c r="F45" s="70">
        <f t="shared" si="11"/>
        <v>1424028.0561711169</v>
      </c>
      <c r="G45" s="72">
        <f t="shared" si="12"/>
        <v>297201.88102215889</v>
      </c>
      <c r="H45" s="53">
        <f t="shared" si="13"/>
        <v>297201.88102215889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1424028.0561711169</v>
      </c>
      <c r="E46" s="71">
        <f>IF(+I14&lt;F45,I14,D46)</f>
        <v>109272.38097560976</v>
      </c>
      <c r="F46" s="70">
        <f t="shared" si="11"/>
        <v>1314755.6751955072</v>
      </c>
      <c r="G46" s="72">
        <f t="shared" si="12"/>
        <v>283314.00622431829</v>
      </c>
      <c r="H46" s="53">
        <f t="shared" si="13"/>
        <v>283314.00622431829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1314755.6751955072</v>
      </c>
      <c r="E47" s="71">
        <f>IF(+I14&lt;F46,I14,D47)</f>
        <v>109272.38097560976</v>
      </c>
      <c r="F47" s="70">
        <f t="shared" si="11"/>
        <v>1205483.2942198976</v>
      </c>
      <c r="G47" s="72">
        <f t="shared" si="12"/>
        <v>269426.13142647769</v>
      </c>
      <c r="H47" s="53">
        <f t="shared" si="13"/>
        <v>269426.13142647769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1205483.2942198976</v>
      </c>
      <c r="E48" s="71">
        <f>IF(+I14&lt;F47,I14,D48)</f>
        <v>109272.38097560976</v>
      </c>
      <c r="F48" s="70">
        <f t="shared" si="11"/>
        <v>1096210.9132442879</v>
      </c>
      <c r="G48" s="72">
        <f t="shared" si="12"/>
        <v>255538.25662863714</v>
      </c>
      <c r="H48" s="53">
        <f t="shared" si="13"/>
        <v>255538.25662863714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1096210.9132442879</v>
      </c>
      <c r="E49" s="71">
        <f>IF(+I14&lt;F48,I14,D49)</f>
        <v>109272.38097560976</v>
      </c>
      <c r="F49" s="70">
        <f t="shared" ref="F49:F72" si="14">+D49-E49</f>
        <v>986938.53226867819</v>
      </c>
      <c r="G49" s="72">
        <f t="shared" si="12"/>
        <v>241650.38183079657</v>
      </c>
      <c r="H49" s="53">
        <f t="shared" si="13"/>
        <v>241650.38183079657</v>
      </c>
      <c r="I49" s="67">
        <f t="shared" ref="I49:I72" si="15">H49-G49</f>
        <v>0</v>
      </c>
      <c r="J49" s="67"/>
      <c r="K49" s="150"/>
      <c r="L49" s="69">
        <f t="shared" ref="L49:L72" si="16">IF(K49&lt;&gt;0,+G49-K49,0)</f>
        <v>0</v>
      </c>
      <c r="M49" s="150"/>
      <c r="N49" s="69">
        <f t="shared" ref="N49:N72" si="17">IF(M49&lt;&gt;0,+H49-M49,0)</f>
        <v>0</v>
      </c>
      <c r="O49" s="69">
        <f t="shared" ref="O49:O72" si="18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986938.53226867819</v>
      </c>
      <c r="E50" s="71">
        <f>IF(+I14&lt;F49,I14,D50)</f>
        <v>109272.38097560976</v>
      </c>
      <c r="F50" s="70">
        <f t="shared" si="14"/>
        <v>877666.15129306843</v>
      </c>
      <c r="G50" s="72">
        <f t="shared" si="12"/>
        <v>227762.50703295594</v>
      </c>
      <c r="H50" s="53">
        <f t="shared" si="13"/>
        <v>227762.50703295594</v>
      </c>
      <c r="I50" s="67">
        <f t="shared" si="15"/>
        <v>0</v>
      </c>
      <c r="J50" s="67"/>
      <c r="K50" s="150"/>
      <c r="L50" s="69">
        <f t="shared" si="16"/>
        <v>0</v>
      </c>
      <c r="M50" s="150"/>
      <c r="N50" s="69">
        <f t="shared" si="17"/>
        <v>0</v>
      </c>
      <c r="O50" s="69">
        <f t="shared" si="18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877666.15129306843</v>
      </c>
      <c r="E51" s="71">
        <f>IF(+I14&lt;F50,I14,D51)</f>
        <v>109272.38097560976</v>
      </c>
      <c r="F51" s="70">
        <f t="shared" si="14"/>
        <v>768393.77031745866</v>
      </c>
      <c r="G51" s="72">
        <f t="shared" si="12"/>
        <v>213874.63223511536</v>
      </c>
      <c r="H51" s="53">
        <f t="shared" si="13"/>
        <v>213874.63223511536</v>
      </c>
      <c r="I51" s="67">
        <f t="shared" si="15"/>
        <v>0</v>
      </c>
      <c r="J51" s="67"/>
      <c r="K51" s="150"/>
      <c r="L51" s="69">
        <f t="shared" si="16"/>
        <v>0</v>
      </c>
      <c r="M51" s="150"/>
      <c r="N51" s="69">
        <f t="shared" si="17"/>
        <v>0</v>
      </c>
      <c r="O51" s="69">
        <f t="shared" si="18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768393.77031745866</v>
      </c>
      <c r="E52" s="71">
        <f>IF(+I14&lt;F51,I14,D52)</f>
        <v>109272.38097560976</v>
      </c>
      <c r="F52" s="70">
        <f t="shared" si="14"/>
        <v>659121.3893418489</v>
      </c>
      <c r="G52" s="72">
        <f t="shared" si="12"/>
        <v>199986.75743727476</v>
      </c>
      <c r="H52" s="53">
        <f t="shared" si="13"/>
        <v>199986.75743727476</v>
      </c>
      <c r="I52" s="67">
        <f t="shared" si="15"/>
        <v>0</v>
      </c>
      <c r="J52" s="67"/>
      <c r="K52" s="150"/>
      <c r="L52" s="69">
        <f t="shared" si="16"/>
        <v>0</v>
      </c>
      <c r="M52" s="150"/>
      <c r="N52" s="69">
        <f t="shared" si="17"/>
        <v>0</v>
      </c>
      <c r="O52" s="69">
        <f t="shared" si="18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659121.3893418489</v>
      </c>
      <c r="E53" s="71">
        <f>IF(+I14&lt;F52,I14,D53)</f>
        <v>109272.38097560976</v>
      </c>
      <c r="F53" s="70">
        <f t="shared" si="14"/>
        <v>549849.00836623914</v>
      </c>
      <c r="G53" s="72">
        <f t="shared" si="12"/>
        <v>186098.88263943419</v>
      </c>
      <c r="H53" s="53">
        <f t="shared" si="13"/>
        <v>186098.88263943419</v>
      </c>
      <c r="I53" s="67">
        <f t="shared" si="15"/>
        <v>0</v>
      </c>
      <c r="J53" s="67"/>
      <c r="K53" s="150"/>
      <c r="L53" s="69">
        <f t="shared" si="16"/>
        <v>0</v>
      </c>
      <c r="M53" s="150"/>
      <c r="N53" s="69">
        <f t="shared" si="17"/>
        <v>0</v>
      </c>
      <c r="O53" s="69">
        <f t="shared" si="18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549849.00836623914</v>
      </c>
      <c r="E54" s="71">
        <f>IF(+I14&lt;F53,I14,D54)</f>
        <v>109272.38097560976</v>
      </c>
      <c r="F54" s="70">
        <f t="shared" si="14"/>
        <v>440576.62739062938</v>
      </c>
      <c r="G54" s="72">
        <f t="shared" si="12"/>
        <v>172211.00784159359</v>
      </c>
      <c r="H54" s="53">
        <f t="shared" si="13"/>
        <v>172211.00784159359</v>
      </c>
      <c r="I54" s="67">
        <f t="shared" si="15"/>
        <v>0</v>
      </c>
      <c r="J54" s="67"/>
      <c r="K54" s="150"/>
      <c r="L54" s="69">
        <f t="shared" si="16"/>
        <v>0</v>
      </c>
      <c r="M54" s="150"/>
      <c r="N54" s="69">
        <f t="shared" si="17"/>
        <v>0</v>
      </c>
      <c r="O54" s="69">
        <f t="shared" si="18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440576.62739062938</v>
      </c>
      <c r="E55" s="71">
        <f>IF(+I14&lt;F54,I14,D55)</f>
        <v>109272.38097560976</v>
      </c>
      <c r="F55" s="70">
        <f t="shared" si="14"/>
        <v>331304.24641501962</v>
      </c>
      <c r="G55" s="72">
        <f t="shared" si="12"/>
        <v>158323.13304375298</v>
      </c>
      <c r="H55" s="53">
        <f t="shared" si="13"/>
        <v>158323.13304375298</v>
      </c>
      <c r="I55" s="67">
        <f t="shared" si="15"/>
        <v>0</v>
      </c>
      <c r="J55" s="67"/>
      <c r="K55" s="150"/>
      <c r="L55" s="69">
        <f t="shared" si="16"/>
        <v>0</v>
      </c>
      <c r="M55" s="150"/>
      <c r="N55" s="69">
        <f t="shared" si="17"/>
        <v>0</v>
      </c>
      <c r="O55" s="69">
        <f t="shared" si="18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331304.24641501962</v>
      </c>
      <c r="E56" s="71">
        <f>IF(+I14&lt;F55,I14,D56)</f>
        <v>109272.38097560976</v>
      </c>
      <c r="F56" s="70">
        <f t="shared" si="14"/>
        <v>222031.86543940986</v>
      </c>
      <c r="G56" s="72">
        <f t="shared" si="12"/>
        <v>144435.25824591238</v>
      </c>
      <c r="H56" s="53">
        <f t="shared" si="13"/>
        <v>144435.25824591238</v>
      </c>
      <c r="I56" s="67">
        <f t="shared" si="15"/>
        <v>0</v>
      </c>
      <c r="J56" s="67"/>
      <c r="K56" s="150"/>
      <c r="L56" s="69">
        <f t="shared" si="16"/>
        <v>0</v>
      </c>
      <c r="M56" s="150"/>
      <c r="N56" s="69">
        <f t="shared" si="17"/>
        <v>0</v>
      </c>
      <c r="O56" s="69">
        <f t="shared" si="18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222031.86543940986</v>
      </c>
      <c r="E57" s="71">
        <f>IF(+I14&lt;F56,I14,D57)</f>
        <v>109272.38097560976</v>
      </c>
      <c r="F57" s="70">
        <f t="shared" si="14"/>
        <v>112759.48446380009</v>
      </c>
      <c r="G57" s="72">
        <f t="shared" si="12"/>
        <v>130547.38344807179</v>
      </c>
      <c r="H57" s="53">
        <f t="shared" si="13"/>
        <v>130547.38344807179</v>
      </c>
      <c r="I57" s="67">
        <f t="shared" si="15"/>
        <v>0</v>
      </c>
      <c r="J57" s="67"/>
      <c r="K57" s="150"/>
      <c r="L57" s="69">
        <f t="shared" si="16"/>
        <v>0</v>
      </c>
      <c r="M57" s="150"/>
      <c r="N57" s="69">
        <f t="shared" si="17"/>
        <v>0</v>
      </c>
      <c r="O57" s="69">
        <f t="shared" si="18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112759.48446380009</v>
      </c>
      <c r="E58" s="71">
        <f>IF(+I14&lt;F57,I14,D58)</f>
        <v>109272.38097560976</v>
      </c>
      <c r="F58" s="70">
        <f t="shared" si="14"/>
        <v>3487.1034881903324</v>
      </c>
      <c r="G58" s="72">
        <f t="shared" si="12"/>
        <v>116659.5086502312</v>
      </c>
      <c r="H58" s="53">
        <f t="shared" si="13"/>
        <v>116659.5086502312</v>
      </c>
      <c r="I58" s="67">
        <f t="shared" si="15"/>
        <v>0</v>
      </c>
      <c r="J58" s="67"/>
      <c r="K58" s="150"/>
      <c r="L58" s="69">
        <f t="shared" si="16"/>
        <v>0</v>
      </c>
      <c r="M58" s="150"/>
      <c r="N58" s="69">
        <f t="shared" si="17"/>
        <v>0</v>
      </c>
      <c r="O58" s="69">
        <f t="shared" si="18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3487.1034881903324</v>
      </c>
      <c r="E59" s="71">
        <f>IF(+I14&lt;F58,I14,D59)</f>
        <v>3487.1034881903324</v>
      </c>
      <c r="F59" s="70">
        <f t="shared" si="14"/>
        <v>0</v>
      </c>
      <c r="G59" s="72">
        <f t="shared" si="12"/>
        <v>3708.6986260409026</v>
      </c>
      <c r="H59" s="53">
        <f t="shared" si="13"/>
        <v>3708.6986260409026</v>
      </c>
      <c r="I59" s="67">
        <f t="shared" si="15"/>
        <v>0</v>
      </c>
      <c r="J59" s="67"/>
      <c r="K59" s="150"/>
      <c r="L59" s="69">
        <f t="shared" si="16"/>
        <v>0</v>
      </c>
      <c r="M59" s="150"/>
      <c r="N59" s="69">
        <f t="shared" si="17"/>
        <v>0</v>
      </c>
      <c r="O59" s="69">
        <f t="shared" si="18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14"/>
        <v>0</v>
      </c>
      <c r="G60" s="72">
        <f t="shared" si="12"/>
        <v>0</v>
      </c>
      <c r="H60" s="53">
        <f t="shared" si="13"/>
        <v>0</v>
      </c>
      <c r="I60" s="67">
        <f t="shared" si="15"/>
        <v>0</v>
      </c>
      <c r="J60" s="67"/>
      <c r="K60" s="150"/>
      <c r="L60" s="69">
        <f t="shared" si="16"/>
        <v>0</v>
      </c>
      <c r="M60" s="150"/>
      <c r="N60" s="69">
        <f t="shared" si="17"/>
        <v>0</v>
      </c>
      <c r="O60" s="69">
        <f t="shared" si="18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14"/>
        <v>0</v>
      </c>
      <c r="G61" s="73">
        <f t="shared" si="12"/>
        <v>0</v>
      </c>
      <c r="H61" s="53">
        <f t="shared" si="13"/>
        <v>0</v>
      </c>
      <c r="I61" s="67">
        <f t="shared" si="15"/>
        <v>0</v>
      </c>
      <c r="J61" s="67"/>
      <c r="K61" s="150"/>
      <c r="L61" s="69">
        <f t="shared" si="16"/>
        <v>0</v>
      </c>
      <c r="M61" s="150"/>
      <c r="N61" s="69">
        <f t="shared" si="17"/>
        <v>0</v>
      </c>
      <c r="O61" s="69">
        <f t="shared" si="18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14"/>
        <v>0</v>
      </c>
      <c r="G62" s="73">
        <f t="shared" si="12"/>
        <v>0</v>
      </c>
      <c r="H62" s="53">
        <f t="shared" si="13"/>
        <v>0</v>
      </c>
      <c r="I62" s="67">
        <f t="shared" si="15"/>
        <v>0</v>
      </c>
      <c r="J62" s="67"/>
      <c r="K62" s="150"/>
      <c r="L62" s="69">
        <f t="shared" si="16"/>
        <v>0</v>
      </c>
      <c r="M62" s="150"/>
      <c r="N62" s="69">
        <f t="shared" si="17"/>
        <v>0</v>
      </c>
      <c r="O62" s="69">
        <f t="shared" si="18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14"/>
        <v>0</v>
      </c>
      <c r="G63" s="73">
        <f t="shared" si="12"/>
        <v>0</v>
      </c>
      <c r="H63" s="53">
        <f t="shared" si="13"/>
        <v>0</v>
      </c>
      <c r="I63" s="67">
        <f t="shared" si="15"/>
        <v>0</v>
      </c>
      <c r="J63" s="67"/>
      <c r="K63" s="150"/>
      <c r="L63" s="69">
        <f t="shared" si="16"/>
        <v>0</v>
      </c>
      <c r="M63" s="150"/>
      <c r="N63" s="69">
        <f t="shared" si="17"/>
        <v>0</v>
      </c>
      <c r="O63" s="69">
        <f t="shared" si="18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14"/>
        <v>0</v>
      </c>
      <c r="G64" s="73">
        <f t="shared" si="12"/>
        <v>0</v>
      </c>
      <c r="H64" s="53">
        <f t="shared" si="13"/>
        <v>0</v>
      </c>
      <c r="I64" s="67">
        <f t="shared" si="15"/>
        <v>0</v>
      </c>
      <c r="J64" s="67"/>
      <c r="K64" s="150"/>
      <c r="L64" s="69">
        <f t="shared" si="16"/>
        <v>0</v>
      </c>
      <c r="M64" s="150"/>
      <c r="N64" s="69">
        <f t="shared" si="17"/>
        <v>0</v>
      </c>
      <c r="O64" s="69">
        <f t="shared" si="18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14"/>
        <v>0</v>
      </c>
      <c r="G65" s="73">
        <f t="shared" si="12"/>
        <v>0</v>
      </c>
      <c r="H65" s="53">
        <f t="shared" si="13"/>
        <v>0</v>
      </c>
      <c r="I65" s="67">
        <f t="shared" si="15"/>
        <v>0</v>
      </c>
      <c r="J65" s="67"/>
      <c r="K65" s="150"/>
      <c r="L65" s="69">
        <f t="shared" si="16"/>
        <v>0</v>
      </c>
      <c r="M65" s="150"/>
      <c r="N65" s="69">
        <f t="shared" si="17"/>
        <v>0</v>
      </c>
      <c r="O65" s="69">
        <f t="shared" si="18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14"/>
        <v>0</v>
      </c>
      <c r="G66" s="73">
        <f t="shared" si="12"/>
        <v>0</v>
      </c>
      <c r="H66" s="53">
        <f t="shared" si="13"/>
        <v>0</v>
      </c>
      <c r="I66" s="67">
        <f t="shared" si="15"/>
        <v>0</v>
      </c>
      <c r="J66" s="67"/>
      <c r="K66" s="150"/>
      <c r="L66" s="69">
        <f t="shared" si="16"/>
        <v>0</v>
      </c>
      <c r="M66" s="150"/>
      <c r="N66" s="69">
        <f t="shared" si="17"/>
        <v>0</v>
      </c>
      <c r="O66" s="69">
        <f t="shared" si="18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14"/>
        <v>0</v>
      </c>
      <c r="G67" s="73">
        <f t="shared" si="12"/>
        <v>0</v>
      </c>
      <c r="H67" s="53">
        <f t="shared" si="13"/>
        <v>0</v>
      </c>
      <c r="I67" s="67">
        <f t="shared" si="15"/>
        <v>0</v>
      </c>
      <c r="J67" s="67"/>
      <c r="K67" s="150"/>
      <c r="L67" s="69">
        <f t="shared" si="16"/>
        <v>0</v>
      </c>
      <c r="M67" s="150"/>
      <c r="N67" s="69">
        <f t="shared" si="17"/>
        <v>0</v>
      </c>
      <c r="O67" s="69">
        <f t="shared" si="18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14"/>
        <v>0</v>
      </c>
      <c r="G68" s="73">
        <f t="shared" si="12"/>
        <v>0</v>
      </c>
      <c r="H68" s="53">
        <f t="shared" si="13"/>
        <v>0</v>
      </c>
      <c r="I68" s="67">
        <f t="shared" si="15"/>
        <v>0</v>
      </c>
      <c r="J68" s="67"/>
      <c r="K68" s="150"/>
      <c r="L68" s="69">
        <f t="shared" si="16"/>
        <v>0</v>
      </c>
      <c r="M68" s="150"/>
      <c r="N68" s="69">
        <f t="shared" si="17"/>
        <v>0</v>
      </c>
      <c r="O68" s="69">
        <f t="shared" si="18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14"/>
        <v>0</v>
      </c>
      <c r="G69" s="73">
        <f t="shared" si="12"/>
        <v>0</v>
      </c>
      <c r="H69" s="53">
        <f t="shared" si="13"/>
        <v>0</v>
      </c>
      <c r="I69" s="67">
        <f t="shared" si="15"/>
        <v>0</v>
      </c>
      <c r="J69" s="67"/>
      <c r="K69" s="150"/>
      <c r="L69" s="69">
        <f t="shared" si="16"/>
        <v>0</v>
      </c>
      <c r="M69" s="150"/>
      <c r="N69" s="69">
        <f t="shared" si="17"/>
        <v>0</v>
      </c>
      <c r="O69" s="69">
        <f t="shared" si="18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14"/>
        <v>0</v>
      </c>
      <c r="G70" s="73">
        <f t="shared" si="12"/>
        <v>0</v>
      </c>
      <c r="H70" s="53">
        <f t="shared" si="13"/>
        <v>0</v>
      </c>
      <c r="I70" s="67">
        <f t="shared" si="15"/>
        <v>0</v>
      </c>
      <c r="J70" s="67"/>
      <c r="K70" s="150"/>
      <c r="L70" s="69">
        <f t="shared" si="16"/>
        <v>0</v>
      </c>
      <c r="M70" s="150"/>
      <c r="N70" s="69">
        <f t="shared" si="17"/>
        <v>0</v>
      </c>
      <c r="O70" s="69">
        <f t="shared" si="18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14"/>
        <v>0</v>
      </c>
      <c r="G71" s="73">
        <f t="shared" si="12"/>
        <v>0</v>
      </c>
      <c r="H71" s="53">
        <f t="shared" si="13"/>
        <v>0</v>
      </c>
      <c r="I71" s="67">
        <f t="shared" si="15"/>
        <v>0</v>
      </c>
      <c r="J71" s="67"/>
      <c r="K71" s="150"/>
      <c r="L71" s="69">
        <f t="shared" si="16"/>
        <v>0</v>
      </c>
      <c r="M71" s="150"/>
      <c r="N71" s="69">
        <f t="shared" si="17"/>
        <v>0</v>
      </c>
      <c r="O71" s="69">
        <f t="shared" si="18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14"/>
        <v>0</v>
      </c>
      <c r="G72" s="77">
        <f t="shared" si="12"/>
        <v>0</v>
      </c>
      <c r="H72" s="35">
        <f t="shared" si="13"/>
        <v>0</v>
      </c>
      <c r="I72" s="78">
        <f t="shared" si="15"/>
        <v>0</v>
      </c>
      <c r="J72" s="67"/>
      <c r="K72" s="151"/>
      <c r="L72" s="79">
        <f t="shared" si="16"/>
        <v>0</v>
      </c>
      <c r="M72" s="151"/>
      <c r="N72" s="79">
        <f t="shared" si="17"/>
        <v>0</v>
      </c>
      <c r="O72" s="79">
        <f t="shared" si="18"/>
        <v>0</v>
      </c>
      <c r="P72" s="4"/>
    </row>
    <row r="73" spans="1:16" ht="12.5">
      <c r="C73" s="65" t="s">
        <v>78</v>
      </c>
      <c r="D73" s="22"/>
      <c r="E73" s="22">
        <f>SUM(E17:E72)</f>
        <v>4480167.62</v>
      </c>
      <c r="F73" s="22"/>
      <c r="G73" s="22">
        <f>SUM(G17:G72)</f>
        <v>16468234.457161542</v>
      </c>
      <c r="H73" s="22">
        <f>SUM(H17:H72)</f>
        <v>16468234.457161542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436084.01666239509</v>
      </c>
      <c r="N87" s="85">
        <f>IF(J92&lt;D11,0,VLOOKUP(J92,C17:O72,11))</f>
        <v>436084.01666239509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458297.65763870062</v>
      </c>
      <c r="N88" s="87">
        <f>IF(J92&lt;D11,0,VLOOKUP(J92,C99:P154,7))</f>
        <v>458297.65763870062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22213.640976305527</v>
      </c>
      <c r="N89" s="90">
        <f>+N88-N87</f>
        <v>22213.640976305527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104189.94465116279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19">+I99-H99</f>
        <v>0</v>
      </c>
      <c r="K99" s="69"/>
      <c r="L99" s="131">
        <v>264915</v>
      </c>
      <c r="M99" s="68">
        <f t="shared" ref="M99:M130" si="20">IF(L99&lt;&gt;0,+H99-L99,0)</f>
        <v>0</v>
      </c>
      <c r="N99" s="131">
        <v>264915</v>
      </c>
      <c r="O99" s="68">
        <f t="shared" ref="O99:O130" si="21">IF(N99&lt;&gt;0,+I99-N99,0)</f>
        <v>0</v>
      </c>
      <c r="P99" s="68">
        <f t="shared" ref="P99:P130" si="22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19"/>
        <v>0</v>
      </c>
      <c r="K100" s="69"/>
      <c r="L100" s="133">
        <f t="shared" ref="L100:L105" si="23">H100</f>
        <v>751399.2625697077</v>
      </c>
      <c r="M100" s="132">
        <f t="shared" si="20"/>
        <v>0</v>
      </c>
      <c r="N100" s="133">
        <f t="shared" ref="N100:N105" si="24">I100</f>
        <v>751399.2625697077</v>
      </c>
      <c r="O100" s="69">
        <f t="shared" si="21"/>
        <v>0</v>
      </c>
      <c r="P100" s="69">
        <f t="shared" si="22"/>
        <v>0</v>
      </c>
      <c r="Q100" s="1"/>
    </row>
    <row r="101" spans="1:17" ht="12.5">
      <c r="B101" s="9" t="str">
        <f t="shared" ref="B101:B154" si="25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19"/>
        <v>0</v>
      </c>
      <c r="K101" s="69"/>
      <c r="L101" s="133">
        <f t="shared" si="23"/>
        <v>813083.75625157298</v>
      </c>
      <c r="M101" s="132">
        <f t="shared" si="20"/>
        <v>0</v>
      </c>
      <c r="N101" s="133">
        <f t="shared" si="24"/>
        <v>813083.75625157298</v>
      </c>
      <c r="O101" s="69">
        <f t="shared" si="21"/>
        <v>0</v>
      </c>
      <c r="P101" s="69">
        <f t="shared" si="22"/>
        <v>0</v>
      </c>
      <c r="Q101" s="1"/>
    </row>
    <row r="102" spans="1:17" ht="12.5">
      <c r="B102" s="9" t="str">
        <f t="shared" si="25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19"/>
        <v>0</v>
      </c>
      <c r="K102" s="69"/>
      <c r="L102" s="133">
        <f t="shared" si="23"/>
        <v>731548.43625186454</v>
      </c>
      <c r="M102" s="132">
        <f t="shared" si="20"/>
        <v>0</v>
      </c>
      <c r="N102" s="133">
        <f t="shared" si="24"/>
        <v>731548.43625186454</v>
      </c>
      <c r="O102" s="69">
        <f t="shared" si="21"/>
        <v>0</v>
      </c>
      <c r="P102" s="69">
        <f t="shared" si="22"/>
        <v>0</v>
      </c>
      <c r="Q102" s="1"/>
    </row>
    <row r="103" spans="1:17" ht="12.5">
      <c r="B103" s="9" t="str">
        <f t="shared" si="25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19"/>
        <v>0</v>
      </c>
      <c r="K103" s="69"/>
      <c r="L103" s="133">
        <f t="shared" si="23"/>
        <v>702446.4690702348</v>
      </c>
      <c r="M103" s="132">
        <f t="shared" si="20"/>
        <v>0</v>
      </c>
      <c r="N103" s="133">
        <f t="shared" si="24"/>
        <v>702446.4690702348</v>
      </c>
      <c r="O103" s="69">
        <f t="shared" si="21"/>
        <v>0</v>
      </c>
      <c r="P103" s="69">
        <f t="shared" si="22"/>
        <v>0</v>
      </c>
      <c r="Q103" s="1"/>
    </row>
    <row r="104" spans="1:17" ht="12.5">
      <c r="B104" s="9" t="str">
        <f t="shared" si="25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104189.94465116279</v>
      </c>
      <c r="F104" s="159">
        <f t="shared" ref="F104:F130" si="26">+D104-E104</f>
        <v>3891131.8312403955</v>
      </c>
      <c r="G104" s="159">
        <f t="shared" ref="G104:G130" si="27">+(F104+D104)/2</f>
        <v>3943226.8035659771</v>
      </c>
      <c r="H104" s="158">
        <f t="shared" ref="H104:H112" si="28">+J$94*G104+E104</f>
        <v>526275.09684417187</v>
      </c>
      <c r="I104" s="157">
        <f t="shared" ref="I104:I112" si="29">+J$95*G104+E104</f>
        <v>526275.09684417187</v>
      </c>
      <c r="J104" s="177">
        <f t="shared" si="19"/>
        <v>0</v>
      </c>
      <c r="K104" s="69"/>
      <c r="L104" s="133">
        <f t="shared" si="23"/>
        <v>526275.09684417187</v>
      </c>
      <c r="M104" s="132">
        <f t="shared" ref="M104:M109" si="30">IF(L104&lt;&gt;0,+H104-L104,0)</f>
        <v>0</v>
      </c>
      <c r="N104" s="133">
        <f t="shared" si="24"/>
        <v>526275.09684417187</v>
      </c>
      <c r="O104" s="69">
        <f t="shared" ref="O104:O109" si="31">IF(N104&lt;&gt;0,+I104-N104,0)</f>
        <v>0</v>
      </c>
      <c r="P104" s="69">
        <f t="shared" ref="P104:P109" si="32">+O104-M104</f>
        <v>0</v>
      </c>
      <c r="Q104" s="1"/>
    </row>
    <row r="105" spans="1:17" ht="12.5">
      <c r="B105" s="9" t="str">
        <f t="shared" si="25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23"/>
        <v>627980.04901218251</v>
      </c>
      <c r="M105" s="132">
        <f t="shared" si="30"/>
        <v>0</v>
      </c>
      <c r="N105" s="133">
        <f t="shared" si="24"/>
        <v>627980.04901218251</v>
      </c>
      <c r="O105" s="69">
        <f t="shared" si="31"/>
        <v>0</v>
      </c>
      <c r="P105" s="69">
        <f t="shared" si="32"/>
        <v>0</v>
      </c>
      <c r="Q105" s="1"/>
    </row>
    <row r="106" spans="1:17" ht="12.5">
      <c r="B106" s="9" t="str">
        <f t="shared" si="25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19"/>
        <v>0</v>
      </c>
      <c r="K106" s="69"/>
      <c r="L106" s="133">
        <f>H106</f>
        <v>597990.04263617261</v>
      </c>
      <c r="M106" s="132">
        <f t="shared" si="30"/>
        <v>0</v>
      </c>
      <c r="N106" s="133">
        <f>I106</f>
        <v>597990.04263617261</v>
      </c>
      <c r="O106" s="69">
        <f t="shared" si="31"/>
        <v>0</v>
      </c>
      <c r="P106" s="69">
        <f t="shared" si="32"/>
        <v>0</v>
      </c>
      <c r="Q106" s="1"/>
    </row>
    <row r="107" spans="1:17" ht="12.5">
      <c r="B107" s="9" t="str">
        <f t="shared" si="25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19"/>
        <v>0</v>
      </c>
      <c r="K107" s="69"/>
      <c r="L107" s="133">
        <f>H107</f>
        <v>564471.95145808836</v>
      </c>
      <c r="M107" s="132">
        <f t="shared" si="30"/>
        <v>0</v>
      </c>
      <c r="N107" s="133">
        <f>I107</f>
        <v>564471.95145808836</v>
      </c>
      <c r="O107" s="69">
        <f t="shared" si="31"/>
        <v>0</v>
      </c>
      <c r="P107" s="69">
        <f t="shared" si="32"/>
        <v>0</v>
      </c>
      <c r="Q107" s="1"/>
    </row>
    <row r="108" spans="1:17" ht="12.5">
      <c r="B108" s="9" t="str">
        <f t="shared" si="25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19"/>
        <v>0</v>
      </c>
      <c r="K108" s="69"/>
      <c r="L108" s="133">
        <f>H108</f>
        <v>533981.0722445295</v>
      </c>
      <c r="M108" s="132">
        <f t="shared" si="30"/>
        <v>0</v>
      </c>
      <c r="N108" s="133">
        <f>I108</f>
        <v>533981.0722445295</v>
      </c>
      <c r="O108" s="69">
        <f t="shared" si="31"/>
        <v>0</v>
      </c>
      <c r="P108" s="69">
        <f t="shared" si="32"/>
        <v>0</v>
      </c>
      <c r="Q108" s="1"/>
    </row>
    <row r="109" spans="1:17" ht="12.5">
      <c r="B109" s="9" t="str">
        <f t="shared" si="25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19"/>
        <v>0</v>
      </c>
      <c r="K109" s="69"/>
      <c r="L109" s="133">
        <f>H109</f>
        <v>466899.92525095958</v>
      </c>
      <c r="M109" s="132">
        <f t="shared" si="30"/>
        <v>0</v>
      </c>
      <c r="N109" s="133">
        <f>I109</f>
        <v>466899.92525095958</v>
      </c>
      <c r="O109" s="69">
        <f t="shared" si="31"/>
        <v>0</v>
      </c>
      <c r="P109" s="69">
        <f t="shared" si="32"/>
        <v>0</v>
      </c>
      <c r="Q109" s="1"/>
    </row>
    <row r="110" spans="1:17" ht="12.5">
      <c r="B110" s="9" t="str">
        <f t="shared" si="25"/>
        <v>IU</v>
      </c>
      <c r="C110" s="64">
        <f>IF(D93="","-",+C109+1)</f>
        <v>2019</v>
      </c>
      <c r="D110" s="65">
        <f>IF(F109+SUM(E$99:E109)=D$92,F109,D$92-SUM(E$99:E109))</f>
        <v>3360259.2561130421</v>
      </c>
      <c r="E110" s="71">
        <f>IF(+J96&lt;F109,J96,D110)</f>
        <v>104189.94465116279</v>
      </c>
      <c r="F110" s="70">
        <f t="shared" si="26"/>
        <v>3256069.3114618794</v>
      </c>
      <c r="G110" s="70">
        <f t="shared" si="27"/>
        <v>3308164.283787461</v>
      </c>
      <c r="H110" s="73">
        <f t="shared" si="28"/>
        <v>458297.65763870062</v>
      </c>
      <c r="I110" s="127">
        <f t="shared" si="29"/>
        <v>458297.65763870062</v>
      </c>
      <c r="J110" s="69">
        <f t="shared" si="19"/>
        <v>0</v>
      </c>
      <c r="K110" s="69"/>
      <c r="L110" s="150"/>
      <c r="M110" s="69">
        <f t="shared" si="20"/>
        <v>0</v>
      </c>
      <c r="N110" s="150"/>
      <c r="O110" s="69">
        <f t="shared" si="21"/>
        <v>0</v>
      </c>
      <c r="P110" s="69">
        <f t="shared" si="22"/>
        <v>0</v>
      </c>
      <c r="Q110" s="1"/>
    </row>
    <row r="111" spans="1:17" ht="12.5">
      <c r="B111" s="9" t="str">
        <f t="shared" si="25"/>
        <v/>
      </c>
      <c r="C111" s="64">
        <f>IF(D93="","-",+C110+1)</f>
        <v>2020</v>
      </c>
      <c r="D111" s="65">
        <f>IF(F110+SUM(E$99:E110)=D$92,F110,D$92-SUM(E$99:E110))</f>
        <v>3256069.3114618794</v>
      </c>
      <c r="E111" s="71">
        <f>IF(+J96&lt;F110,J96,D111)</f>
        <v>104189.94465116279</v>
      </c>
      <c r="F111" s="70">
        <f t="shared" si="26"/>
        <v>3151879.3668107167</v>
      </c>
      <c r="G111" s="70">
        <f t="shared" si="27"/>
        <v>3203974.3391362978</v>
      </c>
      <c r="H111" s="73">
        <f t="shared" si="28"/>
        <v>447145.10901905294</v>
      </c>
      <c r="I111" s="127">
        <f t="shared" si="29"/>
        <v>447145.10901905294</v>
      </c>
      <c r="J111" s="69">
        <f t="shared" si="19"/>
        <v>0</v>
      </c>
      <c r="K111" s="69"/>
      <c r="L111" s="150"/>
      <c r="M111" s="69">
        <f t="shared" si="20"/>
        <v>0</v>
      </c>
      <c r="N111" s="150"/>
      <c r="O111" s="69">
        <f t="shared" si="21"/>
        <v>0</v>
      </c>
      <c r="P111" s="69">
        <f t="shared" si="22"/>
        <v>0</v>
      </c>
      <c r="Q111" s="1"/>
    </row>
    <row r="112" spans="1:17" ht="12.5">
      <c r="B112" s="9" t="str">
        <f t="shared" si="25"/>
        <v/>
      </c>
      <c r="C112" s="64">
        <f>IF(D93="","-",+C111+1)</f>
        <v>2021</v>
      </c>
      <c r="D112" s="65">
        <f>IF(F111+SUM(E$99:E111)=D$92,F111,D$92-SUM(E$99:E111))</f>
        <v>3151879.3668107167</v>
      </c>
      <c r="E112" s="71">
        <f>IF(+J96&lt;F111,J96,D112)</f>
        <v>104189.94465116279</v>
      </c>
      <c r="F112" s="70">
        <f t="shared" si="26"/>
        <v>3047689.422159554</v>
      </c>
      <c r="G112" s="70">
        <f t="shared" si="27"/>
        <v>3099784.3944851356</v>
      </c>
      <c r="H112" s="73">
        <f t="shared" si="28"/>
        <v>435992.56039940537</v>
      </c>
      <c r="I112" s="127">
        <f t="shared" si="29"/>
        <v>435992.56039940537</v>
      </c>
      <c r="J112" s="69">
        <f t="shared" si="19"/>
        <v>0</v>
      </c>
      <c r="K112" s="69"/>
      <c r="L112" s="150"/>
      <c r="M112" s="69">
        <f t="shared" si="20"/>
        <v>0</v>
      </c>
      <c r="N112" s="150"/>
      <c r="O112" s="69">
        <f t="shared" si="21"/>
        <v>0</v>
      </c>
      <c r="P112" s="69">
        <f t="shared" si="22"/>
        <v>0</v>
      </c>
      <c r="Q112" s="1"/>
    </row>
    <row r="113" spans="2:17" ht="12.5">
      <c r="B113" s="9" t="str">
        <f t="shared" si="25"/>
        <v/>
      </c>
      <c r="C113" s="64">
        <f>IF(D93="","-",+C112+1)</f>
        <v>2022</v>
      </c>
      <c r="D113" s="65">
        <f>IF(F112+SUM(E$99:E112)=D$92,F112,D$92-SUM(E$99:E112))</f>
        <v>3047689.422159554</v>
      </c>
      <c r="E113" s="71">
        <f>IF(+J96&lt;F112,J96,D113)</f>
        <v>104189.94465116279</v>
      </c>
      <c r="F113" s="70">
        <f t="shared" si="26"/>
        <v>2943499.4775083913</v>
      </c>
      <c r="G113" s="70">
        <f t="shared" si="27"/>
        <v>2995594.4498339724</v>
      </c>
      <c r="H113" s="73">
        <f t="shared" ref="H113:H154" si="33">+J$94*G113+E113</f>
        <v>424840.01177975774</v>
      </c>
      <c r="I113" s="127">
        <f t="shared" ref="I113:I154" si="34">+J$95*G113+E113</f>
        <v>424840.01177975774</v>
      </c>
      <c r="J113" s="69">
        <f t="shared" si="19"/>
        <v>0</v>
      </c>
      <c r="K113" s="69"/>
      <c r="L113" s="150"/>
      <c r="M113" s="69">
        <f t="shared" si="20"/>
        <v>0</v>
      </c>
      <c r="N113" s="150"/>
      <c r="O113" s="69">
        <f t="shared" si="21"/>
        <v>0</v>
      </c>
      <c r="P113" s="69">
        <f t="shared" si="22"/>
        <v>0</v>
      </c>
      <c r="Q113" s="1"/>
    </row>
    <row r="114" spans="2:17" ht="12.5">
      <c r="B114" s="9" t="str">
        <f t="shared" si="25"/>
        <v/>
      </c>
      <c r="C114" s="64">
        <f>IF(D93="","-",+C113+1)</f>
        <v>2023</v>
      </c>
      <c r="D114" s="65">
        <f>IF(F113+SUM(E$99:E113)=D$92,F113,D$92-SUM(E$99:E113))</f>
        <v>2943499.4775083913</v>
      </c>
      <c r="E114" s="71">
        <f>IF(+J96&lt;F113,J96,D114)</f>
        <v>104189.94465116279</v>
      </c>
      <c r="F114" s="70">
        <f t="shared" si="26"/>
        <v>2839309.5328572285</v>
      </c>
      <c r="G114" s="70">
        <f t="shared" si="27"/>
        <v>2891404.5051828101</v>
      </c>
      <c r="H114" s="73">
        <f t="shared" si="33"/>
        <v>413687.46316011017</v>
      </c>
      <c r="I114" s="127">
        <f t="shared" si="34"/>
        <v>413687.46316011017</v>
      </c>
      <c r="J114" s="69">
        <f t="shared" si="19"/>
        <v>0</v>
      </c>
      <c r="K114" s="69"/>
      <c r="L114" s="150"/>
      <c r="M114" s="69">
        <f t="shared" si="20"/>
        <v>0</v>
      </c>
      <c r="N114" s="150"/>
      <c r="O114" s="69">
        <f t="shared" si="21"/>
        <v>0</v>
      </c>
      <c r="P114" s="69">
        <f t="shared" si="22"/>
        <v>0</v>
      </c>
      <c r="Q114" s="1"/>
    </row>
    <row r="115" spans="2:17" ht="12.5">
      <c r="B115" s="9" t="str">
        <f t="shared" si="25"/>
        <v/>
      </c>
      <c r="C115" s="64">
        <f>IF(D93="","-",+C114+1)</f>
        <v>2024</v>
      </c>
      <c r="D115" s="65">
        <f>IF(F114+SUM(E$99:E114)=D$92,F114,D$92-SUM(E$99:E114))</f>
        <v>2839309.5328572285</v>
      </c>
      <c r="E115" s="71">
        <f>IF(+J96&lt;F114,J96,D115)</f>
        <v>104189.94465116279</v>
      </c>
      <c r="F115" s="70">
        <f t="shared" si="26"/>
        <v>2735119.5882060658</v>
      </c>
      <c r="G115" s="70">
        <f t="shared" si="27"/>
        <v>2787214.5605316469</v>
      </c>
      <c r="H115" s="73">
        <f t="shared" si="33"/>
        <v>402534.91454046249</v>
      </c>
      <c r="I115" s="127">
        <f t="shared" si="34"/>
        <v>402534.91454046249</v>
      </c>
      <c r="J115" s="69">
        <f t="shared" si="19"/>
        <v>0</v>
      </c>
      <c r="K115" s="69"/>
      <c r="L115" s="150"/>
      <c r="M115" s="69">
        <f t="shared" si="20"/>
        <v>0</v>
      </c>
      <c r="N115" s="150"/>
      <c r="O115" s="69">
        <f t="shared" si="21"/>
        <v>0</v>
      </c>
      <c r="P115" s="69">
        <f t="shared" si="22"/>
        <v>0</v>
      </c>
      <c r="Q115" s="1"/>
    </row>
    <row r="116" spans="2:17" ht="12.5">
      <c r="B116" s="9" t="str">
        <f t="shared" si="25"/>
        <v/>
      </c>
      <c r="C116" s="64">
        <f>IF(D93="","-",+C115+1)</f>
        <v>2025</v>
      </c>
      <c r="D116" s="65">
        <f>IF(F115+SUM(E$99:E115)=D$92,F115,D$92-SUM(E$99:E115))</f>
        <v>2735119.5882060658</v>
      </c>
      <c r="E116" s="71">
        <f>IF(+J96&lt;F115,J96,D116)</f>
        <v>104189.94465116279</v>
      </c>
      <c r="F116" s="70">
        <f t="shared" si="26"/>
        <v>2630929.6435549031</v>
      </c>
      <c r="G116" s="70">
        <f t="shared" si="27"/>
        <v>2683024.6158804847</v>
      </c>
      <c r="H116" s="73">
        <f t="shared" si="33"/>
        <v>391382.36592081492</v>
      </c>
      <c r="I116" s="127">
        <f t="shared" si="34"/>
        <v>391382.36592081492</v>
      </c>
      <c r="J116" s="69">
        <f t="shared" si="19"/>
        <v>0</v>
      </c>
      <c r="K116" s="69"/>
      <c r="L116" s="150"/>
      <c r="M116" s="69">
        <f t="shared" si="20"/>
        <v>0</v>
      </c>
      <c r="N116" s="150"/>
      <c r="O116" s="69">
        <f t="shared" si="21"/>
        <v>0</v>
      </c>
      <c r="P116" s="69">
        <f t="shared" si="22"/>
        <v>0</v>
      </c>
      <c r="Q116" s="1"/>
    </row>
    <row r="117" spans="2:17" ht="12.5">
      <c r="B117" s="9" t="str">
        <f t="shared" si="25"/>
        <v/>
      </c>
      <c r="C117" s="64">
        <f>IF(D93="","-",+C116+1)</f>
        <v>2026</v>
      </c>
      <c r="D117" s="65">
        <f>IF(F116+SUM(E$99:E116)=D$92,F116,D$92-SUM(E$99:E116))</f>
        <v>2630929.6435549031</v>
      </c>
      <c r="E117" s="71">
        <f>IF(+J96&lt;F116,J96,D117)</f>
        <v>104189.94465116279</v>
      </c>
      <c r="F117" s="70">
        <f t="shared" si="26"/>
        <v>2526739.6989037404</v>
      </c>
      <c r="G117" s="70">
        <f t="shared" si="27"/>
        <v>2578834.6712293215</v>
      </c>
      <c r="H117" s="73">
        <f t="shared" si="33"/>
        <v>380229.81730116729</v>
      </c>
      <c r="I117" s="127">
        <f t="shared" si="34"/>
        <v>380229.81730116729</v>
      </c>
      <c r="J117" s="69">
        <f t="shared" si="19"/>
        <v>0</v>
      </c>
      <c r="K117" s="69"/>
      <c r="L117" s="150"/>
      <c r="M117" s="69">
        <f t="shared" si="20"/>
        <v>0</v>
      </c>
      <c r="N117" s="150"/>
      <c r="O117" s="69">
        <f t="shared" si="21"/>
        <v>0</v>
      </c>
      <c r="P117" s="69">
        <f t="shared" si="22"/>
        <v>0</v>
      </c>
      <c r="Q117" s="1"/>
    </row>
    <row r="118" spans="2:17" ht="12.5">
      <c r="B118" s="9" t="str">
        <f t="shared" si="25"/>
        <v/>
      </c>
      <c r="C118" s="64">
        <f>IF(D93="","-",+C117+1)</f>
        <v>2027</v>
      </c>
      <c r="D118" s="65">
        <f>IF(F117+SUM(E$99:E117)=D$92,F117,D$92-SUM(E$99:E117))</f>
        <v>2526739.6989037404</v>
      </c>
      <c r="E118" s="71">
        <f>IF(+J96&lt;F117,J96,D118)</f>
        <v>104189.94465116279</v>
      </c>
      <c r="F118" s="70">
        <f t="shared" si="26"/>
        <v>2422549.7542525777</v>
      </c>
      <c r="G118" s="70">
        <f t="shared" si="27"/>
        <v>2474644.7265781593</v>
      </c>
      <c r="H118" s="73">
        <f t="shared" si="33"/>
        <v>369077.26868151972</v>
      </c>
      <c r="I118" s="127">
        <f t="shared" si="34"/>
        <v>369077.26868151972</v>
      </c>
      <c r="J118" s="69">
        <f t="shared" si="19"/>
        <v>0</v>
      </c>
      <c r="K118" s="69"/>
      <c r="L118" s="150"/>
      <c r="M118" s="69">
        <f t="shared" si="20"/>
        <v>0</v>
      </c>
      <c r="N118" s="150"/>
      <c r="O118" s="69">
        <f t="shared" si="21"/>
        <v>0</v>
      </c>
      <c r="P118" s="69">
        <f t="shared" si="22"/>
        <v>0</v>
      </c>
      <c r="Q118" s="1"/>
    </row>
    <row r="119" spans="2:17" ht="12.5">
      <c r="B119" s="9" t="str">
        <f t="shared" si="25"/>
        <v/>
      </c>
      <c r="C119" s="64">
        <f>IF(D93="","-",+C118+1)</f>
        <v>2028</v>
      </c>
      <c r="D119" s="65">
        <f>IF(F118+SUM(E$99:E118)=D$92,F118,D$92-SUM(E$99:E118))</f>
        <v>2422549.7542525777</v>
      </c>
      <c r="E119" s="71">
        <f>IF(+J96&lt;F118,J96,D119)</f>
        <v>104189.94465116279</v>
      </c>
      <c r="F119" s="70">
        <f t="shared" si="26"/>
        <v>2318359.8096014149</v>
      </c>
      <c r="G119" s="70">
        <f t="shared" si="27"/>
        <v>2370454.7819269961</v>
      </c>
      <c r="H119" s="73">
        <f t="shared" si="33"/>
        <v>357924.7200618721</v>
      </c>
      <c r="I119" s="127">
        <f t="shared" si="34"/>
        <v>357924.7200618721</v>
      </c>
      <c r="J119" s="69">
        <f t="shared" si="19"/>
        <v>0</v>
      </c>
      <c r="K119" s="69"/>
      <c r="L119" s="150"/>
      <c r="M119" s="69">
        <f t="shared" si="20"/>
        <v>0</v>
      </c>
      <c r="N119" s="150"/>
      <c r="O119" s="69">
        <f t="shared" si="21"/>
        <v>0</v>
      </c>
      <c r="P119" s="69">
        <f t="shared" si="22"/>
        <v>0</v>
      </c>
      <c r="Q119" s="1"/>
    </row>
    <row r="120" spans="2:17" ht="12.5">
      <c r="B120" s="9" t="str">
        <f t="shared" si="25"/>
        <v/>
      </c>
      <c r="C120" s="64">
        <f>IF(D93="","-",+C119+1)</f>
        <v>2029</v>
      </c>
      <c r="D120" s="65">
        <f>IF(F119+SUM(E$99:E119)=D$92,F119,D$92-SUM(E$99:E119))</f>
        <v>2318359.8096014149</v>
      </c>
      <c r="E120" s="71">
        <f>IF(+J96&lt;F119,J96,D120)</f>
        <v>104189.94465116279</v>
      </c>
      <c r="F120" s="70">
        <f t="shared" si="26"/>
        <v>2214169.8649502522</v>
      </c>
      <c r="G120" s="70">
        <f t="shared" si="27"/>
        <v>2266264.8372758338</v>
      </c>
      <c r="H120" s="73">
        <f t="shared" si="33"/>
        <v>346772.17144222453</v>
      </c>
      <c r="I120" s="127">
        <f t="shared" si="34"/>
        <v>346772.17144222453</v>
      </c>
      <c r="J120" s="69">
        <f t="shared" si="19"/>
        <v>0</v>
      </c>
      <c r="K120" s="69"/>
      <c r="L120" s="150"/>
      <c r="M120" s="69">
        <f t="shared" si="20"/>
        <v>0</v>
      </c>
      <c r="N120" s="150"/>
      <c r="O120" s="69">
        <f t="shared" si="21"/>
        <v>0</v>
      </c>
      <c r="P120" s="69">
        <f t="shared" si="22"/>
        <v>0</v>
      </c>
      <c r="Q120" s="1"/>
    </row>
    <row r="121" spans="2:17" ht="12.5">
      <c r="B121" s="9" t="str">
        <f t="shared" si="25"/>
        <v/>
      </c>
      <c r="C121" s="64">
        <f>IF(D93="","-",+C120+1)</f>
        <v>2030</v>
      </c>
      <c r="D121" s="65">
        <f>IF(F120+SUM(E$99:E120)=D$92,F120,D$92-SUM(E$99:E120))</f>
        <v>2214169.8649502522</v>
      </c>
      <c r="E121" s="71">
        <f>IF(+J96&lt;F120,J96,D121)</f>
        <v>104189.94465116279</v>
      </c>
      <c r="F121" s="70">
        <f t="shared" si="26"/>
        <v>2109979.9202990895</v>
      </c>
      <c r="G121" s="70">
        <f t="shared" si="27"/>
        <v>2162074.8926246706</v>
      </c>
      <c r="H121" s="73">
        <f t="shared" si="33"/>
        <v>335619.62282257684</v>
      </c>
      <c r="I121" s="127">
        <f t="shared" si="34"/>
        <v>335619.62282257684</v>
      </c>
      <c r="J121" s="69">
        <f t="shared" si="19"/>
        <v>0</v>
      </c>
      <c r="K121" s="69"/>
      <c r="L121" s="150"/>
      <c r="M121" s="69">
        <f t="shared" si="20"/>
        <v>0</v>
      </c>
      <c r="N121" s="150"/>
      <c r="O121" s="69">
        <f t="shared" si="21"/>
        <v>0</v>
      </c>
      <c r="P121" s="69">
        <f t="shared" si="22"/>
        <v>0</v>
      </c>
      <c r="Q121" s="1"/>
    </row>
    <row r="122" spans="2:17" ht="12.5">
      <c r="B122" s="9" t="str">
        <f t="shared" si="25"/>
        <v/>
      </c>
      <c r="C122" s="64">
        <f>IF(D93="","-",+C121+1)</f>
        <v>2031</v>
      </c>
      <c r="D122" s="65">
        <f>IF(F121+SUM(E$99:E121)=D$92,F121,D$92-SUM(E$99:E121))</f>
        <v>2109979.9202990895</v>
      </c>
      <c r="E122" s="71">
        <f>IF(+J96&lt;F121,J96,D122)</f>
        <v>104189.94465116279</v>
      </c>
      <c r="F122" s="70">
        <f t="shared" si="26"/>
        <v>2005789.9756479268</v>
      </c>
      <c r="G122" s="70">
        <f t="shared" si="27"/>
        <v>2057884.9479735082</v>
      </c>
      <c r="H122" s="73">
        <f t="shared" si="33"/>
        <v>324467.07420292927</v>
      </c>
      <c r="I122" s="127">
        <f t="shared" si="34"/>
        <v>324467.07420292927</v>
      </c>
      <c r="J122" s="69">
        <f t="shared" si="19"/>
        <v>0</v>
      </c>
      <c r="K122" s="69"/>
      <c r="L122" s="150"/>
      <c r="M122" s="69">
        <f t="shared" si="20"/>
        <v>0</v>
      </c>
      <c r="N122" s="150"/>
      <c r="O122" s="69">
        <f t="shared" si="21"/>
        <v>0</v>
      </c>
      <c r="P122" s="69">
        <f t="shared" si="22"/>
        <v>0</v>
      </c>
      <c r="Q122" s="1"/>
    </row>
    <row r="123" spans="2:17" ht="12.5">
      <c r="B123" s="9" t="str">
        <f t="shared" si="25"/>
        <v/>
      </c>
      <c r="C123" s="64">
        <f>IF(D93="","-",+C122+1)</f>
        <v>2032</v>
      </c>
      <c r="D123" s="65">
        <f>IF(F122+SUM(E$99:E122)=D$92,F122,D$92-SUM(E$99:E122))</f>
        <v>2005789.9756479268</v>
      </c>
      <c r="E123" s="71">
        <f>IF(+J96&lt;F122,J96,D123)</f>
        <v>104189.94465116279</v>
      </c>
      <c r="F123" s="70">
        <f t="shared" si="26"/>
        <v>1901600.0309967641</v>
      </c>
      <c r="G123" s="70">
        <f t="shared" si="27"/>
        <v>1953695.0033223454</v>
      </c>
      <c r="H123" s="73">
        <f t="shared" si="33"/>
        <v>313314.52558328165</v>
      </c>
      <c r="I123" s="127">
        <f t="shared" si="34"/>
        <v>313314.52558328165</v>
      </c>
      <c r="J123" s="69">
        <f t="shared" si="19"/>
        <v>0</v>
      </c>
      <c r="K123" s="69"/>
      <c r="L123" s="150"/>
      <c r="M123" s="69">
        <f t="shared" si="20"/>
        <v>0</v>
      </c>
      <c r="N123" s="150"/>
      <c r="O123" s="69">
        <f t="shared" si="21"/>
        <v>0</v>
      </c>
      <c r="P123" s="69">
        <f t="shared" si="22"/>
        <v>0</v>
      </c>
      <c r="Q123" s="1"/>
    </row>
    <row r="124" spans="2:17" ht="12.5">
      <c r="B124" s="9" t="str">
        <f t="shared" si="25"/>
        <v/>
      </c>
      <c r="C124" s="64">
        <f>IF(D93="","-",+C123+1)</f>
        <v>2033</v>
      </c>
      <c r="D124" s="65">
        <f>IF(F123+SUM(E$99:E123)=D$92,F123,D$92-SUM(E$99:E123))</f>
        <v>1901600.0309967641</v>
      </c>
      <c r="E124" s="71">
        <f>IF(+J96&lt;F123,J96,D124)</f>
        <v>104189.94465116279</v>
      </c>
      <c r="F124" s="70">
        <f t="shared" si="26"/>
        <v>1797410.0863456014</v>
      </c>
      <c r="G124" s="70">
        <f t="shared" si="27"/>
        <v>1849505.0586711827</v>
      </c>
      <c r="H124" s="73">
        <f t="shared" si="33"/>
        <v>302161.97696363402</v>
      </c>
      <c r="I124" s="127">
        <f t="shared" si="34"/>
        <v>302161.97696363402</v>
      </c>
      <c r="J124" s="69">
        <f t="shared" si="19"/>
        <v>0</v>
      </c>
      <c r="K124" s="69"/>
      <c r="L124" s="150"/>
      <c r="M124" s="69">
        <f t="shared" si="20"/>
        <v>0</v>
      </c>
      <c r="N124" s="150"/>
      <c r="O124" s="69">
        <f t="shared" si="21"/>
        <v>0</v>
      </c>
      <c r="P124" s="69">
        <f t="shared" si="22"/>
        <v>0</v>
      </c>
      <c r="Q124" s="1"/>
    </row>
    <row r="125" spans="2:17" ht="12.5">
      <c r="B125" s="9" t="str">
        <f t="shared" si="25"/>
        <v/>
      </c>
      <c r="C125" s="64">
        <f>IF(D93="","-",+C124+1)</f>
        <v>2034</v>
      </c>
      <c r="D125" s="65">
        <f>IF(F124+SUM(E$99:E124)=D$92,F124,D$92-SUM(E$99:E124))</f>
        <v>1797410.0863456014</v>
      </c>
      <c r="E125" s="71">
        <f>IF(+J96&lt;F124,J96,D125)</f>
        <v>104189.94465116279</v>
      </c>
      <c r="F125" s="70">
        <f t="shared" si="26"/>
        <v>1693220.1416944386</v>
      </c>
      <c r="G125" s="70">
        <f t="shared" si="27"/>
        <v>1745315.11402002</v>
      </c>
      <c r="H125" s="73">
        <f t="shared" si="33"/>
        <v>291009.42834398639</v>
      </c>
      <c r="I125" s="127">
        <f t="shared" si="34"/>
        <v>291009.42834398639</v>
      </c>
      <c r="J125" s="69">
        <f t="shared" si="19"/>
        <v>0</v>
      </c>
      <c r="K125" s="69"/>
      <c r="L125" s="150"/>
      <c r="M125" s="69">
        <f t="shared" si="20"/>
        <v>0</v>
      </c>
      <c r="N125" s="150"/>
      <c r="O125" s="69">
        <f t="shared" si="21"/>
        <v>0</v>
      </c>
      <c r="P125" s="69">
        <f t="shared" si="22"/>
        <v>0</v>
      </c>
      <c r="Q125" s="1"/>
    </row>
    <row r="126" spans="2:17" ht="12.5">
      <c r="B126" s="9" t="str">
        <f t="shared" si="25"/>
        <v/>
      </c>
      <c r="C126" s="64">
        <f>IF(D93="","-",+C125+1)</f>
        <v>2035</v>
      </c>
      <c r="D126" s="65">
        <f>IF(F125+SUM(E$99:E125)=D$92,F125,D$92-SUM(E$99:E125))</f>
        <v>1693220.1416944386</v>
      </c>
      <c r="E126" s="71">
        <f>IF(+J96&lt;F125,J96,D126)</f>
        <v>104189.94465116279</v>
      </c>
      <c r="F126" s="70">
        <f t="shared" si="26"/>
        <v>1589030.1970432759</v>
      </c>
      <c r="G126" s="70">
        <f t="shared" si="27"/>
        <v>1641125.1693688573</v>
      </c>
      <c r="H126" s="73">
        <f t="shared" si="33"/>
        <v>279856.87972433883</v>
      </c>
      <c r="I126" s="127">
        <f t="shared" si="34"/>
        <v>279856.87972433883</v>
      </c>
      <c r="J126" s="69">
        <f t="shared" si="19"/>
        <v>0</v>
      </c>
      <c r="K126" s="69"/>
      <c r="L126" s="150"/>
      <c r="M126" s="69">
        <f t="shared" si="20"/>
        <v>0</v>
      </c>
      <c r="N126" s="150"/>
      <c r="O126" s="69">
        <f t="shared" si="21"/>
        <v>0</v>
      </c>
      <c r="P126" s="69">
        <f t="shared" si="22"/>
        <v>0</v>
      </c>
      <c r="Q126" s="1"/>
    </row>
    <row r="127" spans="2:17" ht="12.5">
      <c r="B127" s="9" t="str">
        <f t="shared" si="25"/>
        <v/>
      </c>
      <c r="C127" s="64">
        <f>IF(D93="","-",+C126+1)</f>
        <v>2036</v>
      </c>
      <c r="D127" s="65">
        <f>IF(F126+SUM(E$99:E126)=D$92,F126,D$92-SUM(E$99:E126))</f>
        <v>1589030.1970432759</v>
      </c>
      <c r="E127" s="71">
        <f>IF(+J96&lt;F126,J96,D127)</f>
        <v>104189.94465116279</v>
      </c>
      <c r="F127" s="70">
        <f t="shared" si="26"/>
        <v>1484840.2523921132</v>
      </c>
      <c r="G127" s="70">
        <f t="shared" si="27"/>
        <v>1536935.2247176946</v>
      </c>
      <c r="H127" s="73">
        <f t="shared" si="33"/>
        <v>268704.3311046912</v>
      </c>
      <c r="I127" s="127">
        <f t="shared" si="34"/>
        <v>268704.3311046912</v>
      </c>
      <c r="J127" s="69">
        <f t="shared" si="19"/>
        <v>0</v>
      </c>
      <c r="K127" s="69"/>
      <c r="L127" s="150"/>
      <c r="M127" s="69">
        <f t="shared" si="20"/>
        <v>0</v>
      </c>
      <c r="N127" s="150"/>
      <c r="O127" s="69">
        <f t="shared" si="21"/>
        <v>0</v>
      </c>
      <c r="P127" s="69">
        <f t="shared" si="22"/>
        <v>0</v>
      </c>
      <c r="Q127" s="1"/>
    </row>
    <row r="128" spans="2:17" ht="12.5">
      <c r="B128" s="9" t="str">
        <f t="shared" si="25"/>
        <v/>
      </c>
      <c r="C128" s="64">
        <f>IF(D93="","-",+C127+1)</f>
        <v>2037</v>
      </c>
      <c r="D128" s="65">
        <f>IF(F127+SUM(E$99:E127)=D$92,F127,D$92-SUM(E$99:E127))</f>
        <v>1484840.2523921132</v>
      </c>
      <c r="E128" s="71">
        <f>IF(+J96&lt;F127,J96,D128)</f>
        <v>104189.94465116279</v>
      </c>
      <c r="F128" s="70">
        <f t="shared" si="26"/>
        <v>1380650.3077409505</v>
      </c>
      <c r="G128" s="70">
        <f t="shared" si="27"/>
        <v>1432745.2800665319</v>
      </c>
      <c r="H128" s="73">
        <f t="shared" si="33"/>
        <v>257551.78248504357</v>
      </c>
      <c r="I128" s="127">
        <f t="shared" si="34"/>
        <v>257551.78248504357</v>
      </c>
      <c r="J128" s="69">
        <f t="shared" si="19"/>
        <v>0</v>
      </c>
      <c r="K128" s="69"/>
      <c r="L128" s="150"/>
      <c r="M128" s="69">
        <f t="shared" si="20"/>
        <v>0</v>
      </c>
      <c r="N128" s="150"/>
      <c r="O128" s="69">
        <f t="shared" si="21"/>
        <v>0</v>
      </c>
      <c r="P128" s="69">
        <f t="shared" si="22"/>
        <v>0</v>
      </c>
      <c r="Q128" s="1"/>
    </row>
    <row r="129" spans="2:17" ht="12.5">
      <c r="B129" s="9" t="str">
        <f t="shared" si="25"/>
        <v/>
      </c>
      <c r="C129" s="64">
        <f>IF(D93="","-",+C128+1)</f>
        <v>2038</v>
      </c>
      <c r="D129" s="65">
        <f>IF(F128+SUM(E$99:E128)=D$92,F128,D$92-SUM(E$99:E128))</f>
        <v>1380650.3077409505</v>
      </c>
      <c r="E129" s="71">
        <f>IF(+J96&lt;F128,J96,D129)</f>
        <v>104189.94465116279</v>
      </c>
      <c r="F129" s="70">
        <f t="shared" si="26"/>
        <v>1276460.3630897878</v>
      </c>
      <c r="G129" s="70">
        <f t="shared" si="27"/>
        <v>1328555.3354153691</v>
      </c>
      <c r="H129" s="73">
        <f t="shared" si="33"/>
        <v>246399.23386539595</v>
      </c>
      <c r="I129" s="127">
        <f t="shared" si="34"/>
        <v>246399.23386539595</v>
      </c>
      <c r="J129" s="69">
        <f t="shared" si="19"/>
        <v>0</v>
      </c>
      <c r="K129" s="69"/>
      <c r="L129" s="150"/>
      <c r="M129" s="69">
        <f t="shared" si="20"/>
        <v>0</v>
      </c>
      <c r="N129" s="150"/>
      <c r="O129" s="69">
        <f t="shared" si="21"/>
        <v>0</v>
      </c>
      <c r="P129" s="69">
        <f t="shared" si="22"/>
        <v>0</v>
      </c>
      <c r="Q129" s="1"/>
    </row>
    <row r="130" spans="2:17" ht="12.5">
      <c r="B130" s="9" t="str">
        <f t="shared" si="25"/>
        <v/>
      </c>
      <c r="C130" s="64">
        <f>IF(D93="","-",+C129+1)</f>
        <v>2039</v>
      </c>
      <c r="D130" s="65">
        <f>IF(F129+SUM(E$99:E129)=D$92,F129,D$92-SUM(E$99:E129))</f>
        <v>1276460.3630897878</v>
      </c>
      <c r="E130" s="71">
        <f>IF(+J96&lt;F129,J96,D130)</f>
        <v>104189.94465116279</v>
      </c>
      <c r="F130" s="70">
        <f t="shared" si="26"/>
        <v>1172270.4184386251</v>
      </c>
      <c r="G130" s="70">
        <f t="shared" si="27"/>
        <v>1224365.3907642064</v>
      </c>
      <c r="H130" s="73">
        <f t="shared" si="33"/>
        <v>235246.68524574838</v>
      </c>
      <c r="I130" s="127">
        <f t="shared" si="34"/>
        <v>235246.68524574838</v>
      </c>
      <c r="J130" s="69">
        <f t="shared" si="19"/>
        <v>0</v>
      </c>
      <c r="K130" s="69"/>
      <c r="L130" s="150"/>
      <c r="M130" s="69">
        <f t="shared" si="20"/>
        <v>0</v>
      </c>
      <c r="N130" s="150"/>
      <c r="O130" s="69">
        <f t="shared" si="21"/>
        <v>0</v>
      </c>
      <c r="P130" s="69">
        <f t="shared" si="22"/>
        <v>0</v>
      </c>
      <c r="Q130" s="1"/>
    </row>
    <row r="131" spans="2:17" ht="12.5">
      <c r="B131" s="9" t="str">
        <f t="shared" si="25"/>
        <v/>
      </c>
      <c r="C131" s="64">
        <f>IF(D93="","-",+C130+1)</f>
        <v>2040</v>
      </c>
      <c r="D131" s="65">
        <f>IF(F130+SUM(E$99:E130)=D$92,F130,D$92-SUM(E$99:E130))</f>
        <v>1172270.4184386251</v>
      </c>
      <c r="E131" s="71">
        <f>IF(+J96&lt;F130,J96,D131)</f>
        <v>104189.94465116279</v>
      </c>
      <c r="F131" s="70">
        <f t="shared" ref="F131:F154" si="35">+D131-E131</f>
        <v>1068080.4737874623</v>
      </c>
      <c r="G131" s="70">
        <f t="shared" ref="G131:G154" si="36">+(F131+D131)/2</f>
        <v>1120175.4461130437</v>
      </c>
      <c r="H131" s="73">
        <f t="shared" si="33"/>
        <v>224094.13662610075</v>
      </c>
      <c r="I131" s="127">
        <f t="shared" si="34"/>
        <v>224094.13662610075</v>
      </c>
      <c r="J131" s="69">
        <f t="shared" ref="J131:J154" si="37">+I131-H131</f>
        <v>0</v>
      </c>
      <c r="K131" s="69"/>
      <c r="L131" s="150"/>
      <c r="M131" s="69">
        <f t="shared" ref="M131:M154" si="38">IF(L131&lt;&gt;0,+H131-L131,0)</f>
        <v>0</v>
      </c>
      <c r="N131" s="150"/>
      <c r="O131" s="69">
        <f t="shared" ref="O131:O154" si="39">IF(N131&lt;&gt;0,+I131-N131,0)</f>
        <v>0</v>
      </c>
      <c r="P131" s="69">
        <f t="shared" ref="P131:P154" si="40">+O131-M131</f>
        <v>0</v>
      </c>
      <c r="Q131" s="1"/>
    </row>
    <row r="132" spans="2:17" ht="12.5">
      <c r="B132" s="9" t="str">
        <f t="shared" si="25"/>
        <v/>
      </c>
      <c r="C132" s="64">
        <f>IF(D93="","-",+C131+1)</f>
        <v>2041</v>
      </c>
      <c r="D132" s="65">
        <f>IF(F131+SUM(E$99:E131)=D$92,F131,D$92-SUM(E$99:E131))</f>
        <v>1068080.4737874623</v>
      </c>
      <c r="E132" s="71">
        <f>IF(+J96&lt;F131,J96,D132)</f>
        <v>104189.94465116279</v>
      </c>
      <c r="F132" s="70">
        <f t="shared" si="35"/>
        <v>963890.5291362995</v>
      </c>
      <c r="G132" s="70">
        <f t="shared" si="36"/>
        <v>1015985.501461881</v>
      </c>
      <c r="H132" s="73">
        <f t="shared" si="33"/>
        <v>212941.58800645312</v>
      </c>
      <c r="I132" s="127">
        <f t="shared" si="34"/>
        <v>212941.58800645312</v>
      </c>
      <c r="J132" s="69">
        <f t="shared" si="37"/>
        <v>0</v>
      </c>
      <c r="K132" s="69"/>
      <c r="L132" s="150"/>
      <c r="M132" s="69">
        <f t="shared" si="38"/>
        <v>0</v>
      </c>
      <c r="N132" s="150"/>
      <c r="O132" s="69">
        <f t="shared" si="39"/>
        <v>0</v>
      </c>
      <c r="P132" s="69">
        <f t="shared" si="40"/>
        <v>0</v>
      </c>
      <c r="Q132" s="1"/>
    </row>
    <row r="133" spans="2:17" ht="12.5">
      <c r="B133" s="9" t="str">
        <f t="shared" si="25"/>
        <v/>
      </c>
      <c r="C133" s="64">
        <f>IF(D93="","-",+C132+1)</f>
        <v>2042</v>
      </c>
      <c r="D133" s="65">
        <f>IF(F132+SUM(E$99:E132)=D$92,F132,D$92-SUM(E$99:E132))</f>
        <v>963890.5291362995</v>
      </c>
      <c r="E133" s="71">
        <f>IF(+J96&lt;F132,J96,D133)</f>
        <v>104189.94465116279</v>
      </c>
      <c r="F133" s="70">
        <f t="shared" si="35"/>
        <v>859700.58448513667</v>
      </c>
      <c r="G133" s="70">
        <f t="shared" si="36"/>
        <v>911795.55681071803</v>
      </c>
      <c r="H133" s="73">
        <f t="shared" si="33"/>
        <v>201789.0393868055</v>
      </c>
      <c r="I133" s="127">
        <f t="shared" si="34"/>
        <v>201789.0393868055</v>
      </c>
      <c r="J133" s="69">
        <f t="shared" si="37"/>
        <v>0</v>
      </c>
      <c r="K133" s="69"/>
      <c r="L133" s="150"/>
      <c r="M133" s="69">
        <f t="shared" si="38"/>
        <v>0</v>
      </c>
      <c r="N133" s="150"/>
      <c r="O133" s="69">
        <f t="shared" si="39"/>
        <v>0</v>
      </c>
      <c r="P133" s="69">
        <f t="shared" si="40"/>
        <v>0</v>
      </c>
      <c r="Q133" s="1"/>
    </row>
    <row r="134" spans="2:17" ht="12.5">
      <c r="B134" s="9" t="str">
        <f t="shared" si="25"/>
        <v/>
      </c>
      <c r="C134" s="64">
        <f>IF(D93="","-",+C133+1)</f>
        <v>2043</v>
      </c>
      <c r="D134" s="65">
        <f>IF(F133+SUM(E$99:E133)=D$92,F133,D$92-SUM(E$99:E133))</f>
        <v>859700.58448513667</v>
      </c>
      <c r="E134" s="71">
        <f>IF(+J96&lt;F133,J96,D134)</f>
        <v>104189.94465116279</v>
      </c>
      <c r="F134" s="70">
        <f t="shared" si="35"/>
        <v>755510.63983397384</v>
      </c>
      <c r="G134" s="70">
        <f t="shared" si="36"/>
        <v>807605.61215955531</v>
      </c>
      <c r="H134" s="73">
        <f t="shared" si="33"/>
        <v>190636.49076715787</v>
      </c>
      <c r="I134" s="127">
        <f t="shared" si="34"/>
        <v>190636.49076715787</v>
      </c>
      <c r="J134" s="69">
        <f t="shared" si="37"/>
        <v>0</v>
      </c>
      <c r="K134" s="69"/>
      <c r="L134" s="150"/>
      <c r="M134" s="69">
        <f t="shared" si="38"/>
        <v>0</v>
      </c>
      <c r="N134" s="150"/>
      <c r="O134" s="69">
        <f t="shared" si="39"/>
        <v>0</v>
      </c>
      <c r="P134" s="69">
        <f t="shared" si="40"/>
        <v>0</v>
      </c>
      <c r="Q134" s="1"/>
    </row>
    <row r="135" spans="2:17" ht="12.5">
      <c r="B135" s="9" t="str">
        <f t="shared" si="25"/>
        <v/>
      </c>
      <c r="C135" s="64">
        <f>IF(D93="","-",+C134+1)</f>
        <v>2044</v>
      </c>
      <c r="D135" s="65">
        <f>IF(F134+SUM(E$99:E134)=D$92,F134,D$92-SUM(E$99:E134))</f>
        <v>755510.63983397384</v>
      </c>
      <c r="E135" s="71">
        <f>IF(+J96&lt;F134,J96,D135)</f>
        <v>104189.94465116279</v>
      </c>
      <c r="F135" s="70">
        <f t="shared" si="35"/>
        <v>651320.695182811</v>
      </c>
      <c r="G135" s="70">
        <f t="shared" si="36"/>
        <v>703415.66750839236</v>
      </c>
      <c r="H135" s="73">
        <f t="shared" si="33"/>
        <v>179483.94214751024</v>
      </c>
      <c r="I135" s="127">
        <f t="shared" si="34"/>
        <v>179483.94214751024</v>
      </c>
      <c r="J135" s="69">
        <f t="shared" si="37"/>
        <v>0</v>
      </c>
      <c r="K135" s="69"/>
      <c r="L135" s="150"/>
      <c r="M135" s="69">
        <f t="shared" si="38"/>
        <v>0</v>
      </c>
      <c r="N135" s="150"/>
      <c r="O135" s="69">
        <f t="shared" si="39"/>
        <v>0</v>
      </c>
      <c r="P135" s="69">
        <f t="shared" si="40"/>
        <v>0</v>
      </c>
      <c r="Q135" s="1"/>
    </row>
    <row r="136" spans="2:17" ht="12.5">
      <c r="B136" s="9" t="str">
        <f t="shared" si="25"/>
        <v/>
      </c>
      <c r="C136" s="64">
        <f>IF(D93="","-",+C135+1)</f>
        <v>2045</v>
      </c>
      <c r="D136" s="65">
        <f>IF(F135+SUM(E$99:E135)=D$92,F135,D$92-SUM(E$99:E135))</f>
        <v>651320.695182811</v>
      </c>
      <c r="E136" s="71">
        <f>IF(+J96&lt;F135,J96,D136)</f>
        <v>104189.94465116279</v>
      </c>
      <c r="F136" s="70">
        <f t="shared" si="35"/>
        <v>547130.75053164817</v>
      </c>
      <c r="G136" s="70">
        <f t="shared" si="36"/>
        <v>599225.72285722964</v>
      </c>
      <c r="H136" s="73">
        <f t="shared" si="33"/>
        <v>168331.39352786262</v>
      </c>
      <c r="I136" s="127">
        <f t="shared" si="34"/>
        <v>168331.39352786262</v>
      </c>
      <c r="J136" s="69">
        <f t="shared" si="37"/>
        <v>0</v>
      </c>
      <c r="K136" s="69"/>
      <c r="L136" s="150"/>
      <c r="M136" s="69">
        <f t="shared" si="38"/>
        <v>0</v>
      </c>
      <c r="N136" s="150"/>
      <c r="O136" s="69">
        <f t="shared" si="39"/>
        <v>0</v>
      </c>
      <c r="P136" s="69">
        <f t="shared" si="40"/>
        <v>0</v>
      </c>
      <c r="Q136" s="1"/>
    </row>
    <row r="137" spans="2:17" ht="12.5">
      <c r="B137" s="9" t="str">
        <f t="shared" si="25"/>
        <v/>
      </c>
      <c r="C137" s="64">
        <f>IF(D93="","-",+C136+1)</f>
        <v>2046</v>
      </c>
      <c r="D137" s="65">
        <f>IF(F136+SUM(E$99:E136)=D$92,F136,D$92-SUM(E$99:E136))</f>
        <v>547130.75053164817</v>
      </c>
      <c r="E137" s="71">
        <f>IF(+J96&lt;F136,J96,D137)</f>
        <v>104189.94465116279</v>
      </c>
      <c r="F137" s="70">
        <f t="shared" si="35"/>
        <v>442940.80588048539</v>
      </c>
      <c r="G137" s="70">
        <f t="shared" si="36"/>
        <v>495035.77820606681</v>
      </c>
      <c r="H137" s="73">
        <f t="shared" si="33"/>
        <v>157178.84490821499</v>
      </c>
      <c r="I137" s="127">
        <f t="shared" si="34"/>
        <v>157178.84490821499</v>
      </c>
      <c r="J137" s="69">
        <f t="shared" si="37"/>
        <v>0</v>
      </c>
      <c r="K137" s="69"/>
      <c r="L137" s="150"/>
      <c r="M137" s="69">
        <f t="shared" si="38"/>
        <v>0</v>
      </c>
      <c r="N137" s="150"/>
      <c r="O137" s="69">
        <f t="shared" si="39"/>
        <v>0</v>
      </c>
      <c r="P137" s="69">
        <f t="shared" si="40"/>
        <v>0</v>
      </c>
      <c r="Q137" s="1"/>
    </row>
    <row r="138" spans="2:17" ht="12.5">
      <c r="B138" s="9" t="str">
        <f t="shared" si="25"/>
        <v/>
      </c>
      <c r="C138" s="64">
        <f>IF(D93="","-",+C137+1)</f>
        <v>2047</v>
      </c>
      <c r="D138" s="65">
        <f>IF(F137+SUM(E$99:E137)=D$92,F137,D$92-SUM(E$99:E137))</f>
        <v>442940.80588048539</v>
      </c>
      <c r="E138" s="71">
        <f>IF(+J96&lt;F137,J96,D138)</f>
        <v>104189.94465116279</v>
      </c>
      <c r="F138" s="70">
        <f t="shared" si="35"/>
        <v>338750.86122932262</v>
      </c>
      <c r="G138" s="70">
        <f t="shared" si="36"/>
        <v>390845.83355490398</v>
      </c>
      <c r="H138" s="73">
        <f t="shared" si="33"/>
        <v>146026.29628856736</v>
      </c>
      <c r="I138" s="127">
        <f t="shared" si="34"/>
        <v>146026.29628856736</v>
      </c>
      <c r="J138" s="69">
        <f t="shared" si="37"/>
        <v>0</v>
      </c>
      <c r="K138" s="69"/>
      <c r="L138" s="150"/>
      <c r="M138" s="69">
        <f t="shared" si="38"/>
        <v>0</v>
      </c>
      <c r="N138" s="150"/>
      <c r="O138" s="69">
        <f t="shared" si="39"/>
        <v>0</v>
      </c>
      <c r="P138" s="69">
        <f t="shared" si="40"/>
        <v>0</v>
      </c>
      <c r="Q138" s="1"/>
    </row>
    <row r="139" spans="2:17" ht="12.5">
      <c r="B139" s="9" t="str">
        <f t="shared" si="25"/>
        <v/>
      </c>
      <c r="C139" s="64">
        <f>IF(D93="","-",+C138+1)</f>
        <v>2048</v>
      </c>
      <c r="D139" s="65">
        <f>IF(F138+SUM(E$99:E138)=D$92,F138,D$92-SUM(E$99:E138))</f>
        <v>338750.86122932262</v>
      </c>
      <c r="E139" s="71">
        <f>IF(+J96&lt;F138,J96,D139)</f>
        <v>104189.94465116279</v>
      </c>
      <c r="F139" s="70">
        <f t="shared" si="35"/>
        <v>234560.91657815984</v>
      </c>
      <c r="G139" s="70">
        <f t="shared" si="36"/>
        <v>286655.88890374126</v>
      </c>
      <c r="H139" s="73">
        <f t="shared" si="33"/>
        <v>134873.74766891976</v>
      </c>
      <c r="I139" s="127">
        <f t="shared" si="34"/>
        <v>134873.74766891976</v>
      </c>
      <c r="J139" s="69">
        <f t="shared" si="37"/>
        <v>0</v>
      </c>
      <c r="K139" s="69"/>
      <c r="L139" s="150"/>
      <c r="M139" s="69">
        <f t="shared" si="38"/>
        <v>0</v>
      </c>
      <c r="N139" s="150"/>
      <c r="O139" s="69">
        <f t="shared" si="39"/>
        <v>0</v>
      </c>
      <c r="P139" s="69">
        <f t="shared" si="40"/>
        <v>0</v>
      </c>
      <c r="Q139" s="1"/>
    </row>
    <row r="140" spans="2:17" ht="12.5">
      <c r="B140" s="9" t="str">
        <f t="shared" si="25"/>
        <v/>
      </c>
      <c r="C140" s="64">
        <f>IF(D93="","-",+C139+1)</f>
        <v>2049</v>
      </c>
      <c r="D140" s="65">
        <f>IF(F139+SUM(E$99:E139)=D$92,F139,D$92-SUM(E$99:E139))</f>
        <v>234560.91657815984</v>
      </c>
      <c r="E140" s="71">
        <f>IF(+J96&lt;F139,J96,D140)</f>
        <v>104189.94465116279</v>
      </c>
      <c r="F140" s="70">
        <f t="shared" si="35"/>
        <v>130370.97192699705</v>
      </c>
      <c r="G140" s="70">
        <f t="shared" si="36"/>
        <v>182465.94425257845</v>
      </c>
      <c r="H140" s="73">
        <f t="shared" si="33"/>
        <v>123721.19904927214</v>
      </c>
      <c r="I140" s="127">
        <f t="shared" si="34"/>
        <v>123721.19904927214</v>
      </c>
      <c r="J140" s="69">
        <f t="shared" si="37"/>
        <v>0</v>
      </c>
      <c r="K140" s="69"/>
      <c r="L140" s="150"/>
      <c r="M140" s="69">
        <f t="shared" si="38"/>
        <v>0</v>
      </c>
      <c r="N140" s="150"/>
      <c r="O140" s="69">
        <f t="shared" si="39"/>
        <v>0</v>
      </c>
      <c r="P140" s="69">
        <f t="shared" si="40"/>
        <v>0</v>
      </c>
      <c r="Q140" s="1"/>
    </row>
    <row r="141" spans="2:17" ht="12.5">
      <c r="B141" s="9" t="str">
        <f t="shared" si="25"/>
        <v/>
      </c>
      <c r="C141" s="64">
        <f>IF(D93="","-",+C140+1)</f>
        <v>2050</v>
      </c>
      <c r="D141" s="65">
        <f>IF(F140+SUM(E$99:E140)=D$92,F140,D$92-SUM(E$99:E140))</f>
        <v>130370.97192699705</v>
      </c>
      <c r="E141" s="71">
        <f>IF(+J96&lt;F140,J96,D141)</f>
        <v>104189.94465116279</v>
      </c>
      <c r="F141" s="70">
        <f t="shared" si="35"/>
        <v>26181.027275834262</v>
      </c>
      <c r="G141" s="70">
        <f t="shared" si="36"/>
        <v>78275.99960141565</v>
      </c>
      <c r="H141" s="73">
        <f t="shared" si="33"/>
        <v>112568.65042962453</v>
      </c>
      <c r="I141" s="127">
        <f t="shared" si="34"/>
        <v>112568.65042962453</v>
      </c>
      <c r="J141" s="69">
        <f t="shared" si="37"/>
        <v>0</v>
      </c>
      <c r="K141" s="69"/>
      <c r="L141" s="150"/>
      <c r="M141" s="69">
        <f t="shared" si="38"/>
        <v>0</v>
      </c>
      <c r="N141" s="150"/>
      <c r="O141" s="69">
        <f t="shared" si="39"/>
        <v>0</v>
      </c>
      <c r="P141" s="69">
        <f t="shared" si="40"/>
        <v>0</v>
      </c>
      <c r="Q141" s="1"/>
    </row>
    <row r="142" spans="2:17" ht="12.5">
      <c r="B142" s="9" t="str">
        <f t="shared" si="25"/>
        <v/>
      </c>
      <c r="C142" s="64">
        <f>IF(D93="","-",+C141+1)</f>
        <v>2051</v>
      </c>
      <c r="D142" s="65">
        <f>IF(F141+SUM(E$99:E141)=D$92,F141,D$92-SUM(E$99:E141))</f>
        <v>26181.027275834262</v>
      </c>
      <c r="E142" s="71">
        <f>IF(+J96&lt;F141,J96,D142)</f>
        <v>26181.027275834262</v>
      </c>
      <c r="F142" s="70">
        <f t="shared" si="35"/>
        <v>0</v>
      </c>
      <c r="G142" s="70">
        <f t="shared" si="36"/>
        <v>13090.513637917131</v>
      </c>
      <c r="H142" s="73">
        <f t="shared" si="33"/>
        <v>27582.243010153223</v>
      </c>
      <c r="I142" s="127">
        <f t="shared" si="34"/>
        <v>27582.243010153223</v>
      </c>
      <c r="J142" s="69">
        <f t="shared" si="37"/>
        <v>0</v>
      </c>
      <c r="K142" s="69"/>
      <c r="L142" s="150"/>
      <c r="M142" s="69">
        <f t="shared" si="38"/>
        <v>0</v>
      </c>
      <c r="N142" s="150"/>
      <c r="O142" s="69">
        <f t="shared" si="39"/>
        <v>0</v>
      </c>
      <c r="P142" s="69">
        <f t="shared" si="40"/>
        <v>0</v>
      </c>
      <c r="Q142" s="1"/>
    </row>
    <row r="143" spans="2:17" ht="12.5">
      <c r="B143" s="9" t="str">
        <f t="shared" si="25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35"/>
        <v>0</v>
      </c>
      <c r="G143" s="70">
        <f t="shared" si="36"/>
        <v>0</v>
      </c>
      <c r="H143" s="73">
        <f t="shared" si="33"/>
        <v>0</v>
      </c>
      <c r="I143" s="127">
        <f t="shared" si="34"/>
        <v>0</v>
      </c>
      <c r="J143" s="69">
        <f t="shared" si="37"/>
        <v>0</v>
      </c>
      <c r="K143" s="69"/>
      <c r="L143" s="150"/>
      <c r="M143" s="69">
        <f t="shared" si="38"/>
        <v>0</v>
      </c>
      <c r="N143" s="150"/>
      <c r="O143" s="69">
        <f t="shared" si="39"/>
        <v>0</v>
      </c>
      <c r="P143" s="69">
        <f t="shared" si="40"/>
        <v>0</v>
      </c>
      <c r="Q143" s="1"/>
    </row>
    <row r="144" spans="2:17" ht="12.5">
      <c r="B144" s="9" t="str">
        <f t="shared" si="25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35"/>
        <v>0</v>
      </c>
      <c r="G144" s="70">
        <f t="shared" si="36"/>
        <v>0</v>
      </c>
      <c r="H144" s="73">
        <f t="shared" si="33"/>
        <v>0</v>
      </c>
      <c r="I144" s="127">
        <f t="shared" si="34"/>
        <v>0</v>
      </c>
      <c r="J144" s="69">
        <f t="shared" si="37"/>
        <v>0</v>
      </c>
      <c r="K144" s="69"/>
      <c r="L144" s="150"/>
      <c r="M144" s="69">
        <f t="shared" si="38"/>
        <v>0</v>
      </c>
      <c r="N144" s="150"/>
      <c r="O144" s="69">
        <f t="shared" si="39"/>
        <v>0</v>
      </c>
      <c r="P144" s="69">
        <f t="shared" si="40"/>
        <v>0</v>
      </c>
      <c r="Q144" s="1"/>
    </row>
    <row r="145" spans="2:17" ht="12.5">
      <c r="B145" s="9" t="str">
        <f t="shared" si="25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35"/>
        <v>0</v>
      </c>
      <c r="G145" s="70">
        <f t="shared" si="36"/>
        <v>0</v>
      </c>
      <c r="H145" s="73">
        <f t="shared" si="33"/>
        <v>0</v>
      </c>
      <c r="I145" s="127">
        <f t="shared" si="34"/>
        <v>0</v>
      </c>
      <c r="J145" s="69">
        <f t="shared" si="37"/>
        <v>0</v>
      </c>
      <c r="K145" s="69"/>
      <c r="L145" s="150"/>
      <c r="M145" s="69">
        <f t="shared" si="38"/>
        <v>0</v>
      </c>
      <c r="N145" s="150"/>
      <c r="O145" s="69">
        <f t="shared" si="39"/>
        <v>0</v>
      </c>
      <c r="P145" s="69">
        <f t="shared" si="40"/>
        <v>0</v>
      </c>
      <c r="Q145" s="1"/>
    </row>
    <row r="146" spans="2:17" ht="12.5">
      <c r="B146" s="9" t="str">
        <f t="shared" si="25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35"/>
        <v>0</v>
      </c>
      <c r="G146" s="70">
        <f t="shared" si="36"/>
        <v>0</v>
      </c>
      <c r="H146" s="73">
        <f t="shared" si="33"/>
        <v>0</v>
      </c>
      <c r="I146" s="127">
        <f t="shared" si="34"/>
        <v>0</v>
      </c>
      <c r="J146" s="69">
        <f t="shared" si="37"/>
        <v>0</v>
      </c>
      <c r="K146" s="69"/>
      <c r="L146" s="150"/>
      <c r="M146" s="69">
        <f t="shared" si="38"/>
        <v>0</v>
      </c>
      <c r="N146" s="150"/>
      <c r="O146" s="69">
        <f t="shared" si="39"/>
        <v>0</v>
      </c>
      <c r="P146" s="69">
        <f t="shared" si="40"/>
        <v>0</v>
      </c>
      <c r="Q146" s="1"/>
    </row>
    <row r="147" spans="2:17" ht="12.5">
      <c r="B147" s="9" t="str">
        <f t="shared" si="25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35"/>
        <v>0</v>
      </c>
      <c r="G147" s="70">
        <f t="shared" si="36"/>
        <v>0</v>
      </c>
      <c r="H147" s="73">
        <f t="shared" si="33"/>
        <v>0</v>
      </c>
      <c r="I147" s="127">
        <f t="shared" si="34"/>
        <v>0</v>
      </c>
      <c r="J147" s="69">
        <f t="shared" si="37"/>
        <v>0</v>
      </c>
      <c r="K147" s="69"/>
      <c r="L147" s="150"/>
      <c r="M147" s="69">
        <f t="shared" si="38"/>
        <v>0</v>
      </c>
      <c r="N147" s="150"/>
      <c r="O147" s="69">
        <f t="shared" si="39"/>
        <v>0</v>
      </c>
      <c r="P147" s="69">
        <f t="shared" si="40"/>
        <v>0</v>
      </c>
      <c r="Q147" s="1"/>
    </row>
    <row r="148" spans="2:17" ht="12.5">
      <c r="B148" s="9" t="str">
        <f t="shared" si="25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35"/>
        <v>0</v>
      </c>
      <c r="G148" s="70">
        <f t="shared" si="36"/>
        <v>0</v>
      </c>
      <c r="H148" s="73">
        <f t="shared" si="33"/>
        <v>0</v>
      </c>
      <c r="I148" s="127">
        <f t="shared" si="34"/>
        <v>0</v>
      </c>
      <c r="J148" s="69">
        <f t="shared" si="37"/>
        <v>0</v>
      </c>
      <c r="K148" s="69"/>
      <c r="L148" s="150"/>
      <c r="M148" s="69">
        <f t="shared" si="38"/>
        <v>0</v>
      </c>
      <c r="N148" s="150"/>
      <c r="O148" s="69">
        <f t="shared" si="39"/>
        <v>0</v>
      </c>
      <c r="P148" s="69">
        <f t="shared" si="40"/>
        <v>0</v>
      </c>
      <c r="Q148" s="1"/>
    </row>
    <row r="149" spans="2:17" ht="12.5">
      <c r="B149" s="9" t="str">
        <f t="shared" si="25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35"/>
        <v>0</v>
      </c>
      <c r="G149" s="70">
        <f t="shared" si="36"/>
        <v>0</v>
      </c>
      <c r="H149" s="73">
        <f t="shared" si="33"/>
        <v>0</v>
      </c>
      <c r="I149" s="127">
        <f t="shared" si="34"/>
        <v>0</v>
      </c>
      <c r="J149" s="69">
        <f t="shared" si="37"/>
        <v>0</v>
      </c>
      <c r="K149" s="69"/>
      <c r="L149" s="150"/>
      <c r="M149" s="69">
        <f t="shared" si="38"/>
        <v>0</v>
      </c>
      <c r="N149" s="150"/>
      <c r="O149" s="69">
        <f t="shared" si="39"/>
        <v>0</v>
      </c>
      <c r="P149" s="69">
        <f t="shared" si="40"/>
        <v>0</v>
      </c>
      <c r="Q149" s="1"/>
    </row>
    <row r="150" spans="2:17" ht="12.5">
      <c r="B150" s="9" t="str">
        <f t="shared" si="25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35"/>
        <v>0</v>
      </c>
      <c r="G150" s="70">
        <f t="shared" si="36"/>
        <v>0</v>
      </c>
      <c r="H150" s="73">
        <f t="shared" si="33"/>
        <v>0</v>
      </c>
      <c r="I150" s="127">
        <f t="shared" si="34"/>
        <v>0</v>
      </c>
      <c r="J150" s="69">
        <f t="shared" si="37"/>
        <v>0</v>
      </c>
      <c r="K150" s="69"/>
      <c r="L150" s="150"/>
      <c r="M150" s="69">
        <f t="shared" si="38"/>
        <v>0</v>
      </c>
      <c r="N150" s="150"/>
      <c r="O150" s="69">
        <f t="shared" si="39"/>
        <v>0</v>
      </c>
      <c r="P150" s="69">
        <f t="shared" si="40"/>
        <v>0</v>
      </c>
      <c r="Q150" s="1"/>
    </row>
    <row r="151" spans="2:17" ht="12.5">
      <c r="B151" s="9" t="str">
        <f t="shared" si="25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35"/>
        <v>0</v>
      </c>
      <c r="G151" s="70">
        <f t="shared" si="36"/>
        <v>0</v>
      </c>
      <c r="H151" s="73">
        <f t="shared" si="33"/>
        <v>0</v>
      </c>
      <c r="I151" s="127">
        <f t="shared" si="34"/>
        <v>0</v>
      </c>
      <c r="J151" s="69">
        <f t="shared" si="37"/>
        <v>0</v>
      </c>
      <c r="K151" s="69"/>
      <c r="L151" s="150"/>
      <c r="M151" s="69">
        <f t="shared" si="38"/>
        <v>0</v>
      </c>
      <c r="N151" s="150"/>
      <c r="O151" s="69">
        <f t="shared" si="39"/>
        <v>0</v>
      </c>
      <c r="P151" s="69">
        <f t="shared" si="40"/>
        <v>0</v>
      </c>
      <c r="Q151" s="1"/>
    </row>
    <row r="152" spans="2:17" ht="12.5">
      <c r="B152" s="9" t="str">
        <f t="shared" si="25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35"/>
        <v>0</v>
      </c>
      <c r="G152" s="70">
        <f t="shared" si="36"/>
        <v>0</v>
      </c>
      <c r="H152" s="73">
        <f t="shared" si="33"/>
        <v>0</v>
      </c>
      <c r="I152" s="127">
        <f t="shared" si="34"/>
        <v>0</v>
      </c>
      <c r="J152" s="69">
        <f t="shared" si="37"/>
        <v>0</v>
      </c>
      <c r="K152" s="69"/>
      <c r="L152" s="150"/>
      <c r="M152" s="69">
        <f t="shared" si="38"/>
        <v>0</v>
      </c>
      <c r="N152" s="150"/>
      <c r="O152" s="69">
        <f t="shared" si="39"/>
        <v>0</v>
      </c>
      <c r="P152" s="69">
        <f t="shared" si="40"/>
        <v>0</v>
      </c>
      <c r="Q152" s="1"/>
    </row>
    <row r="153" spans="2:17" ht="12.5">
      <c r="B153" s="9" t="str">
        <f t="shared" si="25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35"/>
        <v>0</v>
      </c>
      <c r="G153" s="70">
        <f t="shared" si="36"/>
        <v>0</v>
      </c>
      <c r="H153" s="73">
        <f t="shared" si="33"/>
        <v>0</v>
      </c>
      <c r="I153" s="127">
        <f t="shared" si="34"/>
        <v>0</v>
      </c>
      <c r="J153" s="69">
        <f t="shared" si="37"/>
        <v>0</v>
      </c>
      <c r="K153" s="69"/>
      <c r="L153" s="150"/>
      <c r="M153" s="69">
        <f t="shared" si="38"/>
        <v>0</v>
      </c>
      <c r="N153" s="150"/>
      <c r="O153" s="69">
        <f t="shared" si="39"/>
        <v>0</v>
      </c>
      <c r="P153" s="69">
        <f t="shared" si="40"/>
        <v>0</v>
      </c>
      <c r="Q153" s="1"/>
    </row>
    <row r="154" spans="2:17" ht="13" thickBot="1">
      <c r="B154" s="9" t="str">
        <f t="shared" si="25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35"/>
        <v>0</v>
      </c>
      <c r="G154" s="75">
        <f t="shared" si="36"/>
        <v>0</v>
      </c>
      <c r="H154" s="77">
        <f t="shared" si="33"/>
        <v>0</v>
      </c>
      <c r="I154" s="128">
        <f t="shared" si="34"/>
        <v>0</v>
      </c>
      <c r="J154" s="79">
        <f t="shared" si="37"/>
        <v>0</v>
      </c>
      <c r="K154" s="69"/>
      <c r="L154" s="151"/>
      <c r="M154" s="79">
        <f t="shared" si="38"/>
        <v>0</v>
      </c>
      <c r="N154" s="151"/>
      <c r="O154" s="79">
        <f t="shared" si="39"/>
        <v>0</v>
      </c>
      <c r="P154" s="79">
        <f t="shared" si="40"/>
        <v>0</v>
      </c>
      <c r="Q154" s="1"/>
    </row>
    <row r="155" spans="2:17" ht="12.5">
      <c r="C155" s="65" t="s">
        <v>78</v>
      </c>
      <c r="D155" s="22"/>
      <c r="E155" s="22">
        <f>SUM(E99:E154)</f>
        <v>4480167.62</v>
      </c>
      <c r="F155" s="22"/>
      <c r="G155" s="22"/>
      <c r="H155" s="22">
        <f>SUM(H99:H154)</f>
        <v>15742434.233692842</v>
      </c>
      <c r="I155" s="22">
        <f>SUM(I99:I154)</f>
        <v>15742434.233692842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2019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SWE.WS.F.BPU.ATRR.Projected!$F$81</f>
        <v>0.12709409892825937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41</v>
      </c>
      <c r="E13" s="47" t="s">
        <v>60</v>
      </c>
      <c r="F13" s="45"/>
      <c r="G13" s="7"/>
      <c r="H13" s="7"/>
      <c r="I13" s="51">
        <f>IF(G5="",I12,SWE.WS.F.BPU.ATRR.Projected!$F$80)</f>
        <v>0.12709409892825937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21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165580.97571584338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165580.97571584338</v>
      </c>
      <c r="O6" s="269"/>
      <c r="P6" s="269"/>
    </row>
    <row r="7" spans="1:17" ht="13.5" thickBot="1">
      <c r="C7" s="468" t="s">
        <v>48</v>
      </c>
      <c r="D7" s="621" t="s">
        <v>261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248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1642817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40068.707317073167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509">
        <v>2389000</v>
      </c>
      <c r="E17" s="510">
        <v>31434.210526315794</v>
      </c>
      <c r="F17" s="509">
        <v>2357565.789473684</v>
      </c>
      <c r="G17" s="510">
        <v>370369.65443341201</v>
      </c>
      <c r="H17" s="511">
        <v>370369.65443341201</v>
      </c>
      <c r="I17" s="518">
        <v>0</v>
      </c>
      <c r="J17" s="512"/>
      <c r="K17" s="513">
        <f t="shared" ref="K17:K22" si="0">G17</f>
        <v>370369.65443341201</v>
      </c>
      <c r="L17" s="598">
        <f t="shared" ref="L17:L48" si="1">IF(K17&lt;&gt;0,+G17-K17,0)</f>
        <v>0</v>
      </c>
      <c r="M17" s="513">
        <f t="shared" ref="M17:M22" si="2">H17</f>
        <v>370369.65443341201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2011</v>
      </c>
      <c r="D18" s="516">
        <v>1578368.7894736843</v>
      </c>
      <c r="E18" s="517">
        <v>39263.487804878052</v>
      </c>
      <c r="F18" s="516">
        <v>1539105.3016688062</v>
      </c>
      <c r="G18" s="517">
        <v>279659.70688308566</v>
      </c>
      <c r="H18" s="511">
        <v>279659.70688308566</v>
      </c>
      <c r="I18" s="518">
        <v>0</v>
      </c>
      <c r="J18" s="512"/>
      <c r="K18" s="519">
        <f t="shared" si="0"/>
        <v>279659.70688308566</v>
      </c>
      <c r="L18" s="520">
        <f t="shared" si="1"/>
        <v>0</v>
      </c>
      <c r="M18" s="519">
        <f t="shared" si="2"/>
        <v>279659.70688308566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2012</v>
      </c>
      <c r="D19" s="516">
        <v>1568274.3016688062</v>
      </c>
      <c r="E19" s="517">
        <v>39023.142857142855</v>
      </c>
      <c r="F19" s="516">
        <v>1529251.1588116633</v>
      </c>
      <c r="G19" s="517">
        <v>266453.58939381945</v>
      </c>
      <c r="H19" s="511">
        <v>266453.58939381945</v>
      </c>
      <c r="I19" s="518">
        <v>0</v>
      </c>
      <c r="J19" s="512"/>
      <c r="K19" s="519">
        <f t="shared" si="0"/>
        <v>266453.58939381945</v>
      </c>
      <c r="L19" s="520">
        <f t="shared" si="1"/>
        <v>0</v>
      </c>
      <c r="M19" s="519">
        <f t="shared" si="2"/>
        <v>266453.58939381945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609">
        <v>1529251.1588116633</v>
      </c>
      <c r="E20" s="610">
        <v>39023.142857142855</v>
      </c>
      <c r="F20" s="609">
        <v>1490228.0159545203</v>
      </c>
      <c r="G20" s="610">
        <v>247635.81443822815</v>
      </c>
      <c r="H20" s="611">
        <v>247635.81443822815</v>
      </c>
      <c r="I20" s="597">
        <v>0</v>
      </c>
      <c r="J20" s="512"/>
      <c r="K20" s="519">
        <f t="shared" si="0"/>
        <v>247635.81443822815</v>
      </c>
      <c r="L20" s="520">
        <f t="shared" ref="L20:L25" si="6">IF(K20&lt;&gt;0,+G20-K20,0)</f>
        <v>0</v>
      </c>
      <c r="M20" s="519">
        <f t="shared" si="2"/>
        <v>247635.81443822815</v>
      </c>
      <c r="N20" s="515">
        <f t="shared" ref="N20:N25" si="7">IF(M20&lt;&gt;0,+H20-M20,0)</f>
        <v>0</v>
      </c>
      <c r="O20" s="515">
        <f t="shared" ref="O20:O25" si="8"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2014</v>
      </c>
      <c r="D21" s="609">
        <v>1490228.0159545203</v>
      </c>
      <c r="E21" s="610">
        <v>39023.142857142855</v>
      </c>
      <c r="F21" s="609">
        <v>1451204.8730973774</v>
      </c>
      <c r="G21" s="610">
        <v>234805.92986157897</v>
      </c>
      <c r="H21" s="611">
        <v>234805.92986157897</v>
      </c>
      <c r="I21" s="597">
        <v>0</v>
      </c>
      <c r="J21" s="512"/>
      <c r="K21" s="519">
        <f t="shared" si="0"/>
        <v>234805.92986157897</v>
      </c>
      <c r="L21" s="520">
        <f t="shared" si="6"/>
        <v>0</v>
      </c>
      <c r="M21" s="519">
        <f t="shared" si="2"/>
        <v>234805.92986157897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>IU</v>
      </c>
      <c r="C22" s="508">
        <f>IF(D11="","-",+C21+1)</f>
        <v>2015</v>
      </c>
      <c r="D22" s="609">
        <v>1455049.8730973776</v>
      </c>
      <c r="E22" s="610">
        <v>39114.690476190473</v>
      </c>
      <c r="F22" s="609">
        <v>1415935.1826211871</v>
      </c>
      <c r="G22" s="610">
        <v>225600.1518969718</v>
      </c>
      <c r="H22" s="611">
        <v>225600.1518969718</v>
      </c>
      <c r="I22" s="512">
        <v>0</v>
      </c>
      <c r="J22" s="512"/>
      <c r="K22" s="519">
        <f t="shared" si="0"/>
        <v>225600.1518969718</v>
      </c>
      <c r="L22" s="520">
        <f t="shared" si="6"/>
        <v>0</v>
      </c>
      <c r="M22" s="519">
        <f t="shared" si="2"/>
        <v>225600.1518969718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609">
        <v>1415935.1826211871</v>
      </c>
      <c r="E23" s="610">
        <v>39114.690476190473</v>
      </c>
      <c r="F23" s="609">
        <v>1376820.4921449965</v>
      </c>
      <c r="G23" s="610">
        <v>218211.46569994657</v>
      </c>
      <c r="H23" s="611">
        <v>218211.46569994657</v>
      </c>
      <c r="I23" s="512">
        <f t="shared" ref="I23:I48" si="9">H23-G23</f>
        <v>0</v>
      </c>
      <c r="J23" s="512"/>
      <c r="K23" s="519">
        <f>G23</f>
        <v>218211.46569994657</v>
      </c>
      <c r="L23" s="520">
        <f t="shared" si="6"/>
        <v>0</v>
      </c>
      <c r="M23" s="519">
        <f>H23</f>
        <v>218211.46569994657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609">
        <v>1376820.4921449965</v>
      </c>
      <c r="E24" s="610">
        <v>38205.046511627908</v>
      </c>
      <c r="F24" s="609">
        <v>1338615.4456333686</v>
      </c>
      <c r="G24" s="610">
        <v>206416.1656138415</v>
      </c>
      <c r="H24" s="611">
        <v>206416.1656138415</v>
      </c>
      <c r="I24" s="512">
        <f t="shared" si="9"/>
        <v>0</v>
      </c>
      <c r="J24" s="512"/>
      <c r="K24" s="519">
        <f>G24</f>
        <v>206416.1656138415</v>
      </c>
      <c r="L24" s="520">
        <f t="shared" si="6"/>
        <v>0</v>
      </c>
      <c r="M24" s="519">
        <f>H24</f>
        <v>206416.1656138415</v>
      </c>
      <c r="N24" s="515">
        <f t="shared" si="7"/>
        <v>0</v>
      </c>
      <c r="O24" s="515">
        <f t="shared" si="8"/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609">
        <v>1338615.4456333686</v>
      </c>
      <c r="E25" s="610">
        <v>40068.707317073167</v>
      </c>
      <c r="F25" s="609">
        <v>1298546.7383162954</v>
      </c>
      <c r="G25" s="610">
        <v>187597.11116462536</v>
      </c>
      <c r="H25" s="611">
        <v>187597.11116462536</v>
      </c>
      <c r="I25" s="512">
        <f t="shared" si="9"/>
        <v>0</v>
      </c>
      <c r="J25" s="512"/>
      <c r="K25" s="519">
        <f>G25</f>
        <v>187597.11116462536</v>
      </c>
      <c r="L25" s="520">
        <f t="shared" si="6"/>
        <v>0</v>
      </c>
      <c r="M25" s="519">
        <f>H25</f>
        <v>187597.11116462536</v>
      </c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609">
        <v>1298546.7383162954</v>
      </c>
      <c r="E26" s="610">
        <v>38205.046511627908</v>
      </c>
      <c r="F26" s="609">
        <v>1260341.6918046675</v>
      </c>
      <c r="G26" s="610">
        <v>165580.97571584338</v>
      </c>
      <c r="H26" s="611">
        <v>165580.97571584338</v>
      </c>
      <c r="I26" s="512">
        <f t="shared" si="9"/>
        <v>0</v>
      </c>
      <c r="J26" s="512"/>
      <c r="K26" s="519">
        <f>G26</f>
        <v>165580.97571584338</v>
      </c>
      <c r="L26" s="520">
        <f t="shared" ref="L26" si="10">IF(K26&lt;&gt;0,+G26-K26,0)</f>
        <v>0</v>
      </c>
      <c r="M26" s="519">
        <f>H26</f>
        <v>165580.97571584338</v>
      </c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1260341.6918046675</v>
      </c>
      <c r="E27" s="523">
        <f>IF(+I14&lt;F26,I14,D27)</f>
        <v>40068.707317073167</v>
      </c>
      <c r="F27" s="524">
        <f t="shared" ref="F27:F48" si="11">+D27-E27</f>
        <v>1220272.9844875943</v>
      </c>
      <c r="G27" s="525">
        <f t="shared" ref="G27:G55" si="12">+I$12*((D27+F27)/2)+E27</f>
        <v>197704.45085286358</v>
      </c>
      <c r="H27" s="492">
        <f t="shared" ref="H27:H55" si="13">+I$13*((D27+F27)/2)+E27</f>
        <v>197704.45085286358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1220272.9844875943</v>
      </c>
      <c r="E28" s="523">
        <f>IF(+I14&lt;F27,I14,D28)</f>
        <v>40068.707317073167</v>
      </c>
      <c r="F28" s="524">
        <f t="shared" si="11"/>
        <v>1180204.2771705212</v>
      </c>
      <c r="G28" s="525">
        <f t="shared" si="12"/>
        <v>192611.95460117998</v>
      </c>
      <c r="H28" s="492">
        <f t="shared" si="13"/>
        <v>192611.95460117998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1180204.2771705212</v>
      </c>
      <c r="E29" s="523">
        <f>IF(+I14&lt;F28,I14,D29)</f>
        <v>40068.707317073167</v>
      </c>
      <c r="F29" s="524">
        <f t="shared" si="11"/>
        <v>1140135.5698534481</v>
      </c>
      <c r="G29" s="525">
        <f t="shared" si="12"/>
        <v>187519.45834949648</v>
      </c>
      <c r="H29" s="492">
        <f t="shared" si="13"/>
        <v>187519.45834949648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1140135.5698534481</v>
      </c>
      <c r="E30" s="523">
        <f>IF(+I14&lt;F29,I14,D30)</f>
        <v>40068.707317073167</v>
      </c>
      <c r="F30" s="524">
        <f t="shared" si="11"/>
        <v>1100066.8625363749</v>
      </c>
      <c r="G30" s="525">
        <f t="shared" si="12"/>
        <v>182426.96209781288</v>
      </c>
      <c r="H30" s="492">
        <f t="shared" si="13"/>
        <v>182426.96209781288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1100066.8625363749</v>
      </c>
      <c r="E31" s="523">
        <f>IF(+I14&lt;F30,I14,D31)</f>
        <v>40068.707317073167</v>
      </c>
      <c r="F31" s="524">
        <f t="shared" si="11"/>
        <v>1059998.1552193018</v>
      </c>
      <c r="G31" s="525">
        <f t="shared" si="12"/>
        <v>177334.46584612934</v>
      </c>
      <c r="H31" s="492">
        <f t="shared" si="13"/>
        <v>177334.46584612934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1059998.1552193018</v>
      </c>
      <c r="E32" s="523">
        <f>IF(+I14&lt;F31,I14,D32)</f>
        <v>40068.707317073167</v>
      </c>
      <c r="F32" s="524">
        <f t="shared" si="11"/>
        <v>1019929.4479022287</v>
      </c>
      <c r="G32" s="525">
        <f t="shared" si="12"/>
        <v>172241.96959444575</v>
      </c>
      <c r="H32" s="492">
        <f t="shared" si="13"/>
        <v>172241.96959444575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2026</v>
      </c>
      <c r="D33" s="524">
        <f>IF(F32+SUM(E$17:E32)=D$10,F32,D$10-SUM(E$17:E32))</f>
        <v>1019929.4479022287</v>
      </c>
      <c r="E33" s="523">
        <f>IF(+I14&lt;F32,I14,D33)</f>
        <v>40068.707317073167</v>
      </c>
      <c r="F33" s="524">
        <f t="shared" si="11"/>
        <v>979860.74058515555</v>
      </c>
      <c r="G33" s="525">
        <f t="shared" si="12"/>
        <v>167149.47334276221</v>
      </c>
      <c r="H33" s="492">
        <f t="shared" si="13"/>
        <v>167149.47334276221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979860.74058515555</v>
      </c>
      <c r="E34" s="523">
        <f>IF(+I14&lt;F33,I14,D34)</f>
        <v>40068.707317073167</v>
      </c>
      <c r="F34" s="524">
        <f t="shared" si="11"/>
        <v>939792.03326808242</v>
      </c>
      <c r="G34" s="525">
        <f t="shared" si="12"/>
        <v>162056.97709107865</v>
      </c>
      <c r="H34" s="492">
        <f t="shared" si="13"/>
        <v>162056.97709107865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939792.03326808242</v>
      </c>
      <c r="E35" s="523">
        <f>IF(+I14&lt;F34,I14,D35)</f>
        <v>40068.707317073167</v>
      </c>
      <c r="F35" s="524">
        <f t="shared" si="11"/>
        <v>899723.32595100929</v>
      </c>
      <c r="G35" s="525">
        <f t="shared" si="12"/>
        <v>156964.48083939508</v>
      </c>
      <c r="H35" s="492">
        <f t="shared" si="13"/>
        <v>156964.48083939508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899723.32595100929</v>
      </c>
      <c r="E36" s="523">
        <f>IF(+I14&lt;F35,I14,D36)</f>
        <v>40068.707317073167</v>
      </c>
      <c r="F36" s="524">
        <f t="shared" si="11"/>
        <v>859654.61863393616</v>
      </c>
      <c r="G36" s="525">
        <f t="shared" si="12"/>
        <v>151871.98458771151</v>
      </c>
      <c r="H36" s="492">
        <f t="shared" si="13"/>
        <v>151871.98458771151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859654.61863393616</v>
      </c>
      <c r="E37" s="523">
        <f>IF(+I14&lt;F36,I14,D37)</f>
        <v>40068.707317073167</v>
      </c>
      <c r="F37" s="524">
        <f t="shared" si="11"/>
        <v>819585.91131686303</v>
      </c>
      <c r="G37" s="525">
        <f t="shared" si="12"/>
        <v>146779.48833602795</v>
      </c>
      <c r="H37" s="492">
        <f t="shared" si="13"/>
        <v>146779.48833602795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819585.91131686303</v>
      </c>
      <c r="E38" s="523">
        <f>IF(+I14&lt;F37,I14,D38)</f>
        <v>40068.707317073167</v>
      </c>
      <c r="F38" s="524">
        <f t="shared" si="11"/>
        <v>779517.2039997899</v>
      </c>
      <c r="G38" s="525">
        <f t="shared" si="12"/>
        <v>141686.99208434438</v>
      </c>
      <c r="H38" s="492">
        <f t="shared" si="13"/>
        <v>141686.99208434438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779517.2039997899</v>
      </c>
      <c r="E39" s="523">
        <f>IF(+I14&lt;F38,I14,D39)</f>
        <v>40068.707317073167</v>
      </c>
      <c r="F39" s="524">
        <f t="shared" si="11"/>
        <v>739448.49668271677</v>
      </c>
      <c r="G39" s="525">
        <f t="shared" si="12"/>
        <v>136594.49583266082</v>
      </c>
      <c r="H39" s="492">
        <f t="shared" si="13"/>
        <v>136594.49583266082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739448.49668271677</v>
      </c>
      <c r="E40" s="523">
        <f>IF(+I14&lt;F39,I14,D40)</f>
        <v>40068.707317073167</v>
      </c>
      <c r="F40" s="524">
        <f t="shared" si="11"/>
        <v>699379.78936564364</v>
      </c>
      <c r="G40" s="525">
        <f t="shared" si="12"/>
        <v>131501.99958097725</v>
      </c>
      <c r="H40" s="492">
        <f t="shared" si="13"/>
        <v>131501.99958097725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699379.78936564364</v>
      </c>
      <c r="E41" s="523">
        <f>IF(+I14&lt;F40,I14,D41)</f>
        <v>40068.707317073167</v>
      </c>
      <c r="F41" s="524">
        <f t="shared" si="11"/>
        <v>659311.0820485705</v>
      </c>
      <c r="G41" s="525">
        <f t="shared" si="12"/>
        <v>126409.50332929372</v>
      </c>
      <c r="H41" s="492">
        <f t="shared" si="13"/>
        <v>126409.50332929372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659311.0820485705</v>
      </c>
      <c r="E42" s="523">
        <f>IF(+I14&lt;F41,I14,D42)</f>
        <v>40068.707317073167</v>
      </c>
      <c r="F42" s="524">
        <f t="shared" si="11"/>
        <v>619242.37473149737</v>
      </c>
      <c r="G42" s="525">
        <f t="shared" si="12"/>
        <v>121317.00707761015</v>
      </c>
      <c r="H42" s="492">
        <f t="shared" si="13"/>
        <v>121317.00707761015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619242.37473149737</v>
      </c>
      <c r="E43" s="523">
        <f>IF(+I14&lt;F42,I14,D43)</f>
        <v>40068.707317073167</v>
      </c>
      <c r="F43" s="524">
        <f t="shared" si="11"/>
        <v>579173.66741442424</v>
      </c>
      <c r="G43" s="525">
        <f t="shared" si="12"/>
        <v>116224.51082592658</v>
      </c>
      <c r="H43" s="492">
        <f t="shared" si="13"/>
        <v>116224.51082592658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579173.66741442424</v>
      </c>
      <c r="E44" s="523">
        <f>IF(+I14&lt;F43,I14,D44)</f>
        <v>40068.707317073167</v>
      </c>
      <c r="F44" s="524">
        <f t="shared" si="11"/>
        <v>539104.96009735111</v>
      </c>
      <c r="G44" s="525">
        <f t="shared" si="12"/>
        <v>111132.01457424302</v>
      </c>
      <c r="H44" s="492">
        <f t="shared" si="13"/>
        <v>111132.01457424302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539104.96009735111</v>
      </c>
      <c r="E45" s="523">
        <f>IF(+I14&lt;F44,I14,D45)</f>
        <v>40068.707317073167</v>
      </c>
      <c r="F45" s="524">
        <f t="shared" si="11"/>
        <v>499036.25278027792</v>
      </c>
      <c r="G45" s="525">
        <f t="shared" si="12"/>
        <v>106039.51832255945</v>
      </c>
      <c r="H45" s="492">
        <f t="shared" si="13"/>
        <v>106039.51832255945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499036.25278027792</v>
      </c>
      <c r="E46" s="523">
        <f>IF(+I14&lt;F45,I14,D46)</f>
        <v>40068.707317073167</v>
      </c>
      <c r="F46" s="524">
        <f t="shared" si="11"/>
        <v>458967.54546320473</v>
      </c>
      <c r="G46" s="525">
        <f t="shared" si="12"/>
        <v>100947.02207087587</v>
      </c>
      <c r="H46" s="492">
        <f t="shared" si="13"/>
        <v>100947.02207087587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458967.54546320473</v>
      </c>
      <c r="E47" s="523">
        <f>IF(+I14&lt;F46,I14,D47)</f>
        <v>40068.707317073167</v>
      </c>
      <c r="F47" s="524">
        <f t="shared" si="11"/>
        <v>418898.83814613154</v>
      </c>
      <c r="G47" s="525">
        <f t="shared" si="12"/>
        <v>95854.52581919232</v>
      </c>
      <c r="H47" s="492">
        <f t="shared" si="13"/>
        <v>95854.52581919232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418898.83814613154</v>
      </c>
      <c r="E48" s="523">
        <f>IF(+I14&lt;F47,I14,D48)</f>
        <v>40068.707317073167</v>
      </c>
      <c r="F48" s="524">
        <f t="shared" si="11"/>
        <v>378830.13082905835</v>
      </c>
      <c r="G48" s="525">
        <f t="shared" si="12"/>
        <v>90762.029567508725</v>
      </c>
      <c r="H48" s="492">
        <f t="shared" si="13"/>
        <v>90762.029567508725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378830.13082905835</v>
      </c>
      <c r="E49" s="523">
        <f>IF(+I14&lt;F48,I14,D49)</f>
        <v>40068.707317073167</v>
      </c>
      <c r="F49" s="524">
        <f t="shared" ref="F49:F72" si="14">+D49-E49</f>
        <v>338761.42351198517</v>
      </c>
      <c r="G49" s="525">
        <f t="shared" si="12"/>
        <v>85669.53331582516</v>
      </c>
      <c r="H49" s="492">
        <f t="shared" si="13"/>
        <v>85669.53331582516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338761.42351198517</v>
      </c>
      <c r="E50" s="523">
        <f>IF(+I14&lt;F49,I14,D50)</f>
        <v>40068.707317073167</v>
      </c>
      <c r="F50" s="524">
        <f t="shared" si="14"/>
        <v>298692.71619491198</v>
      </c>
      <c r="G50" s="525">
        <f t="shared" si="12"/>
        <v>80577.037064141594</v>
      </c>
      <c r="H50" s="492">
        <f t="shared" si="13"/>
        <v>80577.037064141594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298692.71619491198</v>
      </c>
      <c r="E51" s="523">
        <f>IF(+I14&lt;F50,I14,D51)</f>
        <v>40068.707317073167</v>
      </c>
      <c r="F51" s="524">
        <f t="shared" si="14"/>
        <v>258624.00887783882</v>
      </c>
      <c r="G51" s="525">
        <f t="shared" si="12"/>
        <v>75484.540812458028</v>
      </c>
      <c r="H51" s="492">
        <f t="shared" si="13"/>
        <v>75484.540812458028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258624.00887783882</v>
      </c>
      <c r="E52" s="523">
        <f>IF(+I14&lt;F51,I14,D52)</f>
        <v>40068.707317073167</v>
      </c>
      <c r="F52" s="524">
        <f t="shared" si="14"/>
        <v>218555.30156076566</v>
      </c>
      <c r="G52" s="525">
        <f t="shared" si="12"/>
        <v>70392.044560774462</v>
      </c>
      <c r="H52" s="492">
        <f t="shared" si="13"/>
        <v>70392.044560774462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218555.30156076566</v>
      </c>
      <c r="E53" s="523">
        <f>IF(+I14&lt;F52,I14,D53)</f>
        <v>40068.707317073167</v>
      </c>
      <c r="F53" s="524">
        <f t="shared" si="14"/>
        <v>178486.5942436925</v>
      </c>
      <c r="G53" s="525">
        <f t="shared" si="12"/>
        <v>65299.548309090897</v>
      </c>
      <c r="H53" s="492">
        <f t="shared" si="13"/>
        <v>65299.548309090897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178486.5942436925</v>
      </c>
      <c r="E54" s="523">
        <f>IF(+I14&lt;F53,I14,D54)</f>
        <v>40068.707317073167</v>
      </c>
      <c r="F54" s="524">
        <f t="shared" si="14"/>
        <v>138417.88692661934</v>
      </c>
      <c r="G54" s="525">
        <f t="shared" si="12"/>
        <v>60207.052057407331</v>
      </c>
      <c r="H54" s="492">
        <f t="shared" si="13"/>
        <v>60207.052057407331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138417.88692661934</v>
      </c>
      <c r="E55" s="523">
        <f>IF(+I14&lt;F54,I14,D55)</f>
        <v>40068.707317073167</v>
      </c>
      <c r="F55" s="524">
        <f t="shared" si="14"/>
        <v>98349.179609546176</v>
      </c>
      <c r="G55" s="525">
        <f t="shared" si="12"/>
        <v>55114.555805723765</v>
      </c>
      <c r="H55" s="492">
        <f t="shared" si="13"/>
        <v>55114.555805723765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98349.179609546176</v>
      </c>
      <c r="E56" s="523">
        <f>IF(+I14&lt;F55,I14,D56)</f>
        <v>40068.707317073167</v>
      </c>
      <c r="F56" s="524">
        <f t="shared" si="14"/>
        <v>58280.472292473009</v>
      </c>
      <c r="G56" s="525">
        <f t="shared" ref="G56:G72" si="19">+I$12*((D56+F56)/2)+E56</f>
        <v>50022.059554040199</v>
      </c>
      <c r="H56" s="492">
        <f t="shared" ref="H56:H72" si="20">+I$13*((D56+F56)/2)+E56</f>
        <v>50022.059554040199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58280.472292473009</v>
      </c>
      <c r="E57" s="523">
        <f>IF(+I14&lt;F56,I14,D57)</f>
        <v>40068.707317073167</v>
      </c>
      <c r="F57" s="524">
        <f t="shared" si="14"/>
        <v>18211.764975399841</v>
      </c>
      <c r="G57" s="525">
        <f t="shared" si="19"/>
        <v>44929.563302356626</v>
      </c>
      <c r="H57" s="492">
        <f t="shared" si="20"/>
        <v>44929.563302356626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18211.764975399841</v>
      </c>
      <c r="E58" s="523">
        <f>IF(+I14&lt;F57,I14,D58)</f>
        <v>18211.764975399841</v>
      </c>
      <c r="F58" s="524">
        <f t="shared" si="14"/>
        <v>0</v>
      </c>
      <c r="G58" s="525">
        <f t="shared" si="19"/>
        <v>19369.068905120679</v>
      </c>
      <c r="H58" s="492">
        <f t="shared" si="20"/>
        <v>19369.068905120679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9"/>
        <v>0</v>
      </c>
      <c r="H59" s="492">
        <f t="shared" si="20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9"/>
        <v>0</v>
      </c>
      <c r="H60" s="492">
        <f t="shared" si="20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9"/>
        <v>0</v>
      </c>
      <c r="H61" s="492">
        <f t="shared" si="20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9"/>
        <v>0</v>
      </c>
      <c r="H62" s="492">
        <f t="shared" si="20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9"/>
        <v>0</v>
      </c>
      <c r="H63" s="492">
        <f t="shared" si="20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9"/>
        <v>0</v>
      </c>
      <c r="H64" s="492">
        <f t="shared" si="20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9"/>
        <v>0</v>
      </c>
      <c r="H65" s="492">
        <f t="shared" si="20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9"/>
        <v>0</v>
      </c>
      <c r="H66" s="492">
        <f t="shared" si="20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9"/>
        <v>0</v>
      </c>
      <c r="H67" s="492">
        <f t="shared" si="20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9"/>
        <v>0</v>
      </c>
      <c r="H68" s="492">
        <f t="shared" si="20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9"/>
        <v>0</v>
      </c>
      <c r="H69" s="492">
        <f t="shared" si="20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9"/>
        <v>0</v>
      </c>
      <c r="H70" s="492">
        <f t="shared" si="20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9"/>
        <v>0</v>
      </c>
      <c r="H71" s="492">
        <f t="shared" si="20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9"/>
        <v>0</v>
      </c>
      <c r="H72" s="472">
        <f t="shared" si="20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1642816.9999999995</v>
      </c>
      <c r="F73" s="375"/>
      <c r="G73" s="375">
        <f>SUM(G17:G72)</f>
        <v>6182526.8534123879</v>
      </c>
      <c r="H73" s="375">
        <f>SUM(H17:H72)</f>
        <v>6182526.8534123879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165580.97571584338</v>
      </c>
      <c r="N87" s="547">
        <f>IF(J92&lt;D11,0,VLOOKUP(J92,C17:O72,11))</f>
        <v>165580.97571584338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176538.85816269691</v>
      </c>
      <c r="N88" s="551">
        <f>IF(J92&lt;D11,0,VLOOKUP(J92,C99:P154,7))</f>
        <v>176538.85816269691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Reconductor 4 mi. of McNabb-Turk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10957.882446853531</v>
      </c>
      <c r="N89" s="556">
        <f>+N88-N87</f>
        <v>10957.882446853531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TP2006077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1642817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38205.046511627908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2010</v>
      </c>
      <c r="D99" s="509">
        <v>0</v>
      </c>
      <c r="E99" s="517">
        <v>19631.743902439026</v>
      </c>
      <c r="F99" s="516">
        <v>1590171.256097561</v>
      </c>
      <c r="G99" s="575">
        <v>795085.62804878049</v>
      </c>
      <c r="H99" s="576">
        <v>150889.3151810994</v>
      </c>
      <c r="I99" s="577">
        <v>150889.3151810994</v>
      </c>
      <c r="J99" s="614">
        <f t="shared" ref="J99:J130" si="21">+I99-H99</f>
        <v>0</v>
      </c>
      <c r="K99" s="515"/>
      <c r="L99" s="513">
        <f t="shared" ref="L99:L104" si="22">H99</f>
        <v>150889.3151810994</v>
      </c>
      <c r="M99" s="598">
        <f t="shared" ref="M99:M130" si="23">IF(L99&lt;&gt;0,+H99-L99,0)</f>
        <v>0</v>
      </c>
      <c r="N99" s="513">
        <f t="shared" ref="N99:N104" si="24">I99</f>
        <v>150889.3151810994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2011</v>
      </c>
      <c r="D100" s="509">
        <v>1619340.256097561</v>
      </c>
      <c r="E100" s="517">
        <v>39023.142857142855</v>
      </c>
      <c r="F100" s="516">
        <v>1580317.113240418</v>
      </c>
      <c r="G100" s="516">
        <v>1599828.6846689894</v>
      </c>
      <c r="H100" s="517">
        <v>279605.22250297031</v>
      </c>
      <c r="I100" s="511">
        <v>279605.22250297031</v>
      </c>
      <c r="J100" s="614">
        <f t="shared" si="21"/>
        <v>0</v>
      </c>
      <c r="K100" s="515"/>
      <c r="L100" s="519">
        <f t="shared" si="22"/>
        <v>279605.22250297031</v>
      </c>
      <c r="M100" s="520">
        <f t="shared" si="23"/>
        <v>0</v>
      </c>
      <c r="N100" s="519">
        <f t="shared" si="24"/>
        <v>279605.22250297031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ref="B101:B154" si="27">IF(D101=F100,"","IU")</f>
        <v/>
      </c>
      <c r="C101" s="508">
        <f>IF(D93="","-",+C100+1)</f>
        <v>2012</v>
      </c>
      <c r="D101" s="509">
        <v>1580317.113240418</v>
      </c>
      <c r="E101" s="517">
        <v>39023.142857142855</v>
      </c>
      <c r="F101" s="516">
        <v>1541293.9703832751</v>
      </c>
      <c r="G101" s="516">
        <v>1560805.5418118467</v>
      </c>
      <c r="H101" s="517">
        <v>268701.81510397862</v>
      </c>
      <c r="I101" s="511">
        <v>268701.81510397862</v>
      </c>
      <c r="J101" s="614">
        <f t="shared" si="21"/>
        <v>0</v>
      </c>
      <c r="K101" s="515"/>
      <c r="L101" s="519">
        <f t="shared" si="22"/>
        <v>268701.81510397862</v>
      </c>
      <c r="M101" s="520">
        <f t="shared" si="23"/>
        <v>0</v>
      </c>
      <c r="N101" s="519">
        <f t="shared" si="24"/>
        <v>268701.81510397862</v>
      </c>
      <c r="O101" s="515">
        <f t="shared" si="25"/>
        <v>0</v>
      </c>
      <c r="P101" s="515">
        <f t="shared" si="26"/>
        <v>0</v>
      </c>
      <c r="Q101" s="269"/>
    </row>
    <row r="102" spans="1:17" ht="12.5">
      <c r="B102" s="195" t="str">
        <f t="shared" si="27"/>
        <v>IU</v>
      </c>
      <c r="C102" s="508">
        <f>IF(D93="","-",+C101+1)</f>
        <v>2013</v>
      </c>
      <c r="D102" s="509">
        <v>1541294</v>
      </c>
      <c r="E102" s="517">
        <v>39023</v>
      </c>
      <c r="F102" s="516">
        <v>1502271</v>
      </c>
      <c r="G102" s="516">
        <v>1521782.5</v>
      </c>
      <c r="H102" s="517">
        <v>244907.54496972694</v>
      </c>
      <c r="I102" s="511">
        <v>244907.54496972694</v>
      </c>
      <c r="J102" s="614">
        <f t="shared" si="21"/>
        <v>0</v>
      </c>
      <c r="K102" s="515"/>
      <c r="L102" s="519">
        <f t="shared" si="22"/>
        <v>244907.54496972694</v>
      </c>
      <c r="M102" s="520">
        <f t="shared" ref="M102:M107" si="28">IF(L102&lt;&gt;0,+H102-L102,0)</f>
        <v>0</v>
      </c>
      <c r="N102" s="519">
        <f t="shared" si="24"/>
        <v>244907.54496972694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>IU</v>
      </c>
      <c r="C103" s="508">
        <f>IF(D93="","-",+C102+1)</f>
        <v>2014</v>
      </c>
      <c r="D103" s="509">
        <v>1506115.9703832753</v>
      </c>
      <c r="E103" s="517">
        <v>39114.690476190473</v>
      </c>
      <c r="F103" s="516">
        <v>1467001.2799070848</v>
      </c>
      <c r="G103" s="516">
        <v>1486558.6251451802</v>
      </c>
      <c r="H103" s="517">
        <v>241172.88194864732</v>
      </c>
      <c r="I103" s="511">
        <v>241172.88194864732</v>
      </c>
      <c r="J103" s="515">
        <v>0</v>
      </c>
      <c r="K103" s="515"/>
      <c r="L103" s="519">
        <f t="shared" si="22"/>
        <v>241172.88194864732</v>
      </c>
      <c r="M103" s="520">
        <f t="shared" si="28"/>
        <v>0</v>
      </c>
      <c r="N103" s="519">
        <f t="shared" si="24"/>
        <v>241172.88194864732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2015</v>
      </c>
      <c r="D104" s="509">
        <v>1467001.2799070848</v>
      </c>
      <c r="E104" s="517">
        <v>39114.690476190473</v>
      </c>
      <c r="F104" s="516">
        <v>1427886.5894308942</v>
      </c>
      <c r="G104" s="516">
        <v>1447443.9346689894</v>
      </c>
      <c r="H104" s="517">
        <v>229842.75353448547</v>
      </c>
      <c r="I104" s="511">
        <v>229842.75353448547</v>
      </c>
      <c r="J104" s="515">
        <f t="shared" si="21"/>
        <v>0</v>
      </c>
      <c r="K104" s="515"/>
      <c r="L104" s="519">
        <f t="shared" si="22"/>
        <v>229842.75353448547</v>
      </c>
      <c r="M104" s="520">
        <f t="shared" si="28"/>
        <v>0</v>
      </c>
      <c r="N104" s="519">
        <f t="shared" si="24"/>
        <v>229842.75353448547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2016</v>
      </c>
      <c r="D105" s="509">
        <v>1427886.5894308942</v>
      </c>
      <c r="E105" s="517">
        <v>38205.046511627908</v>
      </c>
      <c r="F105" s="516">
        <v>1389681.5429192663</v>
      </c>
      <c r="G105" s="516">
        <v>1408784.0661750804</v>
      </c>
      <c r="H105" s="517">
        <v>217050.16721338526</v>
      </c>
      <c r="I105" s="511">
        <v>217050.16721338526</v>
      </c>
      <c r="J105" s="515">
        <f t="shared" si="21"/>
        <v>0</v>
      </c>
      <c r="K105" s="515"/>
      <c r="L105" s="519">
        <f>H105</f>
        <v>217050.16721338526</v>
      </c>
      <c r="M105" s="520">
        <f t="shared" si="28"/>
        <v>0</v>
      </c>
      <c r="N105" s="519">
        <f>I105</f>
        <v>217050.16721338526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2017</v>
      </c>
      <c r="D106" s="509">
        <v>1389681.5429192663</v>
      </c>
      <c r="E106" s="517">
        <v>39114.690476190473</v>
      </c>
      <c r="F106" s="516">
        <v>1350566.8524430757</v>
      </c>
      <c r="G106" s="516">
        <v>1370124.1976811709</v>
      </c>
      <c r="H106" s="517">
        <v>205545.67397661868</v>
      </c>
      <c r="I106" s="511">
        <v>205545.67397661868</v>
      </c>
      <c r="J106" s="515">
        <f t="shared" si="21"/>
        <v>0</v>
      </c>
      <c r="K106" s="515"/>
      <c r="L106" s="519">
        <f>H106</f>
        <v>205545.67397661868</v>
      </c>
      <c r="M106" s="520">
        <f t="shared" si="28"/>
        <v>0</v>
      </c>
      <c r="N106" s="519">
        <f>I106</f>
        <v>205545.67397661868</v>
      </c>
      <c r="O106" s="515">
        <f>IF(N106&lt;&gt;0,+I106-N106,0)</f>
        <v>0</v>
      </c>
      <c r="P106" s="515">
        <f>+O106-M106</f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2018</v>
      </c>
      <c r="D107" s="509">
        <v>1350566.8524430757</v>
      </c>
      <c r="E107" s="517">
        <v>39114.690476190473</v>
      </c>
      <c r="F107" s="516">
        <v>1311452.1619668852</v>
      </c>
      <c r="G107" s="516">
        <v>1331009.5072049806</v>
      </c>
      <c r="H107" s="517">
        <v>179675.39820677435</v>
      </c>
      <c r="I107" s="511">
        <v>179675.39820677435</v>
      </c>
      <c r="J107" s="515">
        <f t="shared" si="21"/>
        <v>0</v>
      </c>
      <c r="K107" s="515"/>
      <c r="L107" s="519">
        <f>H107</f>
        <v>179675.39820677435</v>
      </c>
      <c r="M107" s="520">
        <f t="shared" si="28"/>
        <v>0</v>
      </c>
      <c r="N107" s="519">
        <f>I107</f>
        <v>179675.39820677435</v>
      </c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2019</v>
      </c>
      <c r="D108" s="374">
        <f>IF(F107+SUM(E$99:E107)=D$92,F107,D$92-SUM(E$99:E107))</f>
        <v>1311452.1619668852</v>
      </c>
      <c r="E108" s="523">
        <f>IF(+J96&lt;F107,J96,D108)</f>
        <v>38205.046511627908</v>
      </c>
      <c r="F108" s="524">
        <f t="shared" ref="F108:F131" si="29">+D108-E108</f>
        <v>1273247.1154552572</v>
      </c>
      <c r="G108" s="524">
        <f t="shared" ref="G108:G130" si="30">+(F108+D108)/2</f>
        <v>1292349.6387110711</v>
      </c>
      <c r="H108" s="527">
        <f t="shared" ref="H108:H130" si="31">+J$94*G108+E108</f>
        <v>176538.85816269691</v>
      </c>
      <c r="I108" s="578">
        <f t="shared" ref="I108:I130" si="32">+J$95*G108+E108</f>
        <v>176538.85816269691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2020</v>
      </c>
      <c r="D109" s="374">
        <f>IF(F108+SUM(E$99:E108)=D$92,F108,D$92-SUM(E$99:E108))</f>
        <v>1273247.1154552572</v>
      </c>
      <c r="E109" s="523">
        <f>IF(+J96&lt;F108,J96,D109)</f>
        <v>38205.046511627908</v>
      </c>
      <c r="F109" s="524">
        <f t="shared" si="29"/>
        <v>1235042.0689436293</v>
      </c>
      <c r="G109" s="524">
        <f t="shared" si="30"/>
        <v>1254144.5921994434</v>
      </c>
      <c r="H109" s="527">
        <f t="shared" si="31"/>
        <v>172449.36910342739</v>
      </c>
      <c r="I109" s="578">
        <f t="shared" si="32"/>
        <v>172449.36910342739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2021</v>
      </c>
      <c r="D110" s="374">
        <f>IF(F109+SUM(E$99:E109)=D$92,F109,D$92-SUM(E$99:E109))</f>
        <v>1235042.0689436293</v>
      </c>
      <c r="E110" s="523">
        <f>IF(+J96&lt;F109,J96,D110)</f>
        <v>38205.046511627908</v>
      </c>
      <c r="F110" s="524">
        <f t="shared" si="29"/>
        <v>1196837.0224320013</v>
      </c>
      <c r="G110" s="524">
        <f t="shared" si="30"/>
        <v>1215939.5456878152</v>
      </c>
      <c r="H110" s="527">
        <f t="shared" si="31"/>
        <v>168359.88004415782</v>
      </c>
      <c r="I110" s="578">
        <f t="shared" si="32"/>
        <v>168359.88004415782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2022</v>
      </c>
      <c r="D111" s="374">
        <f>IF(F110+SUM(E$99:E110)=D$92,F110,D$92-SUM(E$99:E110))</f>
        <v>1196837.0224320013</v>
      </c>
      <c r="E111" s="523">
        <f>IF(+J96&lt;F110,J96,D111)</f>
        <v>38205.046511627908</v>
      </c>
      <c r="F111" s="524">
        <f t="shared" si="29"/>
        <v>1158631.9759203733</v>
      </c>
      <c r="G111" s="524">
        <f t="shared" si="30"/>
        <v>1177734.4991761874</v>
      </c>
      <c r="H111" s="527">
        <f t="shared" si="31"/>
        <v>164270.3909848883</v>
      </c>
      <c r="I111" s="578">
        <f t="shared" si="32"/>
        <v>164270.3909848883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2023</v>
      </c>
      <c r="D112" s="374">
        <f>IF(F111+SUM(E$99:E111)=D$92,F111,D$92-SUM(E$99:E111))</f>
        <v>1158631.9759203733</v>
      </c>
      <c r="E112" s="523">
        <f>IF(+J96&lt;F111,J96,D112)</f>
        <v>38205.046511627908</v>
      </c>
      <c r="F112" s="524">
        <f t="shared" si="29"/>
        <v>1120426.9294087454</v>
      </c>
      <c r="G112" s="524">
        <f t="shared" si="30"/>
        <v>1139529.4526645592</v>
      </c>
      <c r="H112" s="527">
        <f t="shared" si="31"/>
        <v>160180.90192561873</v>
      </c>
      <c r="I112" s="578">
        <f t="shared" si="32"/>
        <v>160180.90192561873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2024</v>
      </c>
      <c r="D113" s="374">
        <f>IF(F112+SUM(E$99:E112)=D$92,F112,D$92-SUM(E$99:E112))</f>
        <v>1120426.9294087454</v>
      </c>
      <c r="E113" s="523">
        <f>IF(+J96&lt;F112,J96,D113)</f>
        <v>38205.046511627908</v>
      </c>
      <c r="F113" s="524">
        <f t="shared" si="29"/>
        <v>1082221.8828971174</v>
      </c>
      <c r="G113" s="524">
        <f t="shared" si="30"/>
        <v>1101324.4061529315</v>
      </c>
      <c r="H113" s="527">
        <f t="shared" si="31"/>
        <v>156091.41286634922</v>
      </c>
      <c r="I113" s="578">
        <f t="shared" si="32"/>
        <v>156091.41286634922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2025</v>
      </c>
      <c r="D114" s="374">
        <f>IF(F113+SUM(E$99:E113)=D$92,F113,D$92-SUM(E$99:E113))</f>
        <v>1082221.8828971174</v>
      </c>
      <c r="E114" s="523">
        <f>IF(+J96&lt;F113,J96,D114)</f>
        <v>38205.046511627908</v>
      </c>
      <c r="F114" s="524">
        <f t="shared" si="29"/>
        <v>1044016.8363854894</v>
      </c>
      <c r="G114" s="524">
        <f t="shared" si="30"/>
        <v>1063119.3596413033</v>
      </c>
      <c r="H114" s="527">
        <f t="shared" si="31"/>
        <v>152001.92380707964</v>
      </c>
      <c r="I114" s="578">
        <f t="shared" si="32"/>
        <v>152001.92380707964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 t="str">
        <f t="shared" si="27"/>
        <v/>
      </c>
      <c r="C115" s="508">
        <f>IF(D93="","-",+C114+1)</f>
        <v>2026</v>
      </c>
      <c r="D115" s="374">
        <f>IF(F114+SUM(E$99:E114)=D$92,F114,D$92-SUM(E$99:E114))</f>
        <v>1044016.8363854894</v>
      </c>
      <c r="E115" s="523">
        <f>IF(+J96&lt;F114,J96,D115)</f>
        <v>38205.046511627908</v>
      </c>
      <c r="F115" s="524">
        <f t="shared" si="29"/>
        <v>1005811.7898738615</v>
      </c>
      <c r="G115" s="524">
        <f t="shared" si="30"/>
        <v>1024914.3131296755</v>
      </c>
      <c r="H115" s="527">
        <f t="shared" si="31"/>
        <v>147912.43474781013</v>
      </c>
      <c r="I115" s="578">
        <f t="shared" si="32"/>
        <v>147912.43474781013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2027</v>
      </c>
      <c r="D116" s="374">
        <f>IF(F115+SUM(E$99:E115)=D$92,F115,D$92-SUM(E$99:E115))</f>
        <v>1005811.7898738615</v>
      </c>
      <c r="E116" s="523">
        <f>IF(+J96&lt;F115,J96,D116)</f>
        <v>38205.046511627908</v>
      </c>
      <c r="F116" s="524">
        <f t="shared" si="29"/>
        <v>967606.74336223351</v>
      </c>
      <c r="G116" s="524">
        <f t="shared" si="30"/>
        <v>986709.26661804749</v>
      </c>
      <c r="H116" s="527">
        <f t="shared" si="31"/>
        <v>143822.94568854058</v>
      </c>
      <c r="I116" s="578">
        <f t="shared" si="32"/>
        <v>143822.94568854058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2028</v>
      </c>
      <c r="D117" s="374">
        <f>IF(F116+SUM(E$99:E116)=D$92,F116,D$92-SUM(E$99:E116))</f>
        <v>967606.74336223351</v>
      </c>
      <c r="E117" s="523">
        <f>IF(+J96&lt;F116,J96,D117)</f>
        <v>38205.046511627908</v>
      </c>
      <c r="F117" s="524">
        <f t="shared" si="29"/>
        <v>929401.69685060554</v>
      </c>
      <c r="G117" s="524">
        <f t="shared" si="30"/>
        <v>948504.22010641953</v>
      </c>
      <c r="H117" s="527">
        <f t="shared" si="31"/>
        <v>139733.45662927104</v>
      </c>
      <c r="I117" s="578">
        <f t="shared" si="32"/>
        <v>139733.45662927104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2029</v>
      </c>
      <c r="D118" s="374">
        <f>IF(F117+SUM(E$99:E117)=D$92,F117,D$92-SUM(E$99:E117))</f>
        <v>929401.69685060554</v>
      </c>
      <c r="E118" s="523">
        <f>IF(+J96&lt;F117,J96,D118)</f>
        <v>38205.046511627908</v>
      </c>
      <c r="F118" s="524">
        <f t="shared" si="29"/>
        <v>891196.65033897758</v>
      </c>
      <c r="G118" s="524">
        <f t="shared" si="30"/>
        <v>910299.17359479156</v>
      </c>
      <c r="H118" s="527">
        <f t="shared" si="31"/>
        <v>135643.96757000149</v>
      </c>
      <c r="I118" s="578">
        <f t="shared" si="32"/>
        <v>135643.96757000149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2030</v>
      </c>
      <c r="D119" s="374">
        <f>IF(F118+SUM(E$99:E118)=D$92,F118,D$92-SUM(E$99:E118))</f>
        <v>891196.65033897758</v>
      </c>
      <c r="E119" s="523">
        <f>IF(+J96&lt;F118,J96,D119)</f>
        <v>38205.046511627908</v>
      </c>
      <c r="F119" s="524">
        <f t="shared" si="29"/>
        <v>852991.60382734961</v>
      </c>
      <c r="G119" s="524">
        <f t="shared" si="30"/>
        <v>872094.12708316359</v>
      </c>
      <c r="H119" s="527">
        <f t="shared" si="31"/>
        <v>131554.47851073195</v>
      </c>
      <c r="I119" s="578">
        <f t="shared" si="32"/>
        <v>131554.47851073195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2031</v>
      </c>
      <c r="D120" s="374">
        <f>IF(F119+SUM(E$99:E119)=D$92,F119,D$92-SUM(E$99:E119))</f>
        <v>852991.60382734961</v>
      </c>
      <c r="E120" s="523">
        <f>IF(+J96&lt;F119,J96,D120)</f>
        <v>38205.046511627908</v>
      </c>
      <c r="F120" s="524">
        <f t="shared" si="29"/>
        <v>814786.55731572164</v>
      </c>
      <c r="G120" s="524">
        <f t="shared" si="30"/>
        <v>833889.08057153563</v>
      </c>
      <c r="H120" s="527">
        <f t="shared" si="31"/>
        <v>127464.98945146239</v>
      </c>
      <c r="I120" s="578">
        <f t="shared" si="32"/>
        <v>127464.98945146239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2032</v>
      </c>
      <c r="D121" s="374">
        <f>IF(F120+SUM(E$99:E120)=D$92,F120,D$92-SUM(E$99:E120))</f>
        <v>814786.55731572164</v>
      </c>
      <c r="E121" s="523">
        <f>IF(+J96&lt;F120,J96,D121)</f>
        <v>38205.046511627908</v>
      </c>
      <c r="F121" s="524">
        <f t="shared" si="29"/>
        <v>776581.51080409368</v>
      </c>
      <c r="G121" s="524">
        <f t="shared" si="30"/>
        <v>795684.03405990766</v>
      </c>
      <c r="H121" s="527">
        <f t="shared" si="31"/>
        <v>123375.50039219284</v>
      </c>
      <c r="I121" s="578">
        <f t="shared" si="32"/>
        <v>123375.50039219284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2033</v>
      </c>
      <c r="D122" s="374">
        <f>IF(F121+SUM(E$99:E121)=D$92,F121,D$92-SUM(E$99:E121))</f>
        <v>776581.51080409368</v>
      </c>
      <c r="E122" s="523">
        <f>IF(+J96&lt;F121,J96,D122)</f>
        <v>38205.046511627908</v>
      </c>
      <c r="F122" s="524">
        <f t="shared" si="29"/>
        <v>738376.46429246571</v>
      </c>
      <c r="G122" s="524">
        <f t="shared" si="30"/>
        <v>757478.98754827969</v>
      </c>
      <c r="H122" s="527">
        <f t="shared" si="31"/>
        <v>119286.0113329233</v>
      </c>
      <c r="I122" s="578">
        <f t="shared" si="32"/>
        <v>119286.0113329233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2034</v>
      </c>
      <c r="D123" s="374">
        <f>IF(F122+SUM(E$99:E122)=D$92,F122,D$92-SUM(E$99:E122))</f>
        <v>738376.46429246571</v>
      </c>
      <c r="E123" s="523">
        <f>IF(+J96&lt;F122,J96,D123)</f>
        <v>38205.046511627908</v>
      </c>
      <c r="F123" s="524">
        <f t="shared" si="29"/>
        <v>700171.41778083774</v>
      </c>
      <c r="G123" s="524">
        <f t="shared" si="30"/>
        <v>719273.94103665173</v>
      </c>
      <c r="H123" s="527">
        <f t="shared" si="31"/>
        <v>115196.52227365375</v>
      </c>
      <c r="I123" s="578">
        <f t="shared" si="32"/>
        <v>115196.52227365375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2035</v>
      </c>
      <c r="D124" s="374">
        <f>IF(F123+SUM(E$99:E123)=D$92,F123,D$92-SUM(E$99:E123))</f>
        <v>700171.41778083774</v>
      </c>
      <c r="E124" s="523">
        <f>IF(+J96&lt;F123,J96,D124)</f>
        <v>38205.046511627908</v>
      </c>
      <c r="F124" s="524">
        <f t="shared" si="29"/>
        <v>661966.37126920978</v>
      </c>
      <c r="G124" s="524">
        <f t="shared" si="30"/>
        <v>681068.89452502376</v>
      </c>
      <c r="H124" s="527">
        <f t="shared" si="31"/>
        <v>111107.03321438421</v>
      </c>
      <c r="I124" s="578">
        <f t="shared" si="32"/>
        <v>111107.03321438421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2036</v>
      </c>
      <c r="D125" s="374">
        <f>IF(F124+SUM(E$99:E124)=D$92,F124,D$92-SUM(E$99:E124))</f>
        <v>661966.37126920978</v>
      </c>
      <c r="E125" s="523">
        <f>IF(+J96&lt;F124,J96,D125)</f>
        <v>38205.046511627908</v>
      </c>
      <c r="F125" s="524">
        <f t="shared" si="29"/>
        <v>623761.32475758181</v>
      </c>
      <c r="G125" s="524">
        <f t="shared" si="30"/>
        <v>642863.84801339579</v>
      </c>
      <c r="H125" s="527">
        <f t="shared" si="31"/>
        <v>107017.54415511467</v>
      </c>
      <c r="I125" s="578">
        <f t="shared" si="32"/>
        <v>107017.54415511467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2037</v>
      </c>
      <c r="D126" s="374">
        <f>IF(F125+SUM(E$99:E125)=D$92,F125,D$92-SUM(E$99:E125))</f>
        <v>623761.32475758181</v>
      </c>
      <c r="E126" s="523">
        <f>IF(+J96&lt;F125,J96,D126)</f>
        <v>38205.046511627908</v>
      </c>
      <c r="F126" s="524">
        <f t="shared" si="29"/>
        <v>585556.27824595384</v>
      </c>
      <c r="G126" s="524">
        <f t="shared" si="30"/>
        <v>604658.80150176783</v>
      </c>
      <c r="H126" s="527">
        <f t="shared" si="31"/>
        <v>102928.05509584512</v>
      </c>
      <c r="I126" s="578">
        <f t="shared" si="32"/>
        <v>102928.05509584512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2038</v>
      </c>
      <c r="D127" s="374">
        <f>IF(F126+SUM(E$99:E126)=D$92,F126,D$92-SUM(E$99:E126))</f>
        <v>585556.27824595384</v>
      </c>
      <c r="E127" s="523">
        <f>IF(+J96&lt;F126,J96,D127)</f>
        <v>38205.046511627908</v>
      </c>
      <c r="F127" s="524">
        <f t="shared" si="29"/>
        <v>547351.23173432588</v>
      </c>
      <c r="G127" s="524">
        <f t="shared" si="30"/>
        <v>566453.75499013986</v>
      </c>
      <c r="H127" s="527">
        <f t="shared" si="31"/>
        <v>98838.566036575576</v>
      </c>
      <c r="I127" s="578">
        <f t="shared" si="32"/>
        <v>98838.566036575576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2039</v>
      </c>
      <c r="D128" s="374">
        <f>IF(F127+SUM(E$99:E127)=D$92,F127,D$92-SUM(E$99:E127))</f>
        <v>547351.23173432588</v>
      </c>
      <c r="E128" s="523">
        <f>IF(+J96&lt;F127,J96,D128)</f>
        <v>38205.046511627908</v>
      </c>
      <c r="F128" s="524">
        <f t="shared" si="29"/>
        <v>509146.18522269797</v>
      </c>
      <c r="G128" s="524">
        <f t="shared" si="30"/>
        <v>528248.70847851189</v>
      </c>
      <c r="H128" s="527">
        <f t="shared" si="31"/>
        <v>94749.076977306031</v>
      </c>
      <c r="I128" s="578">
        <f t="shared" si="32"/>
        <v>94749.076977306031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2040</v>
      </c>
      <c r="D129" s="374">
        <f>IF(F128+SUM(E$99:E128)=D$92,F128,D$92-SUM(E$99:E128))</f>
        <v>509146.18522269797</v>
      </c>
      <c r="E129" s="523">
        <f>IF(+J96&lt;F128,J96,D129)</f>
        <v>38205.046511627908</v>
      </c>
      <c r="F129" s="524">
        <f t="shared" si="29"/>
        <v>470941.13871107006</v>
      </c>
      <c r="G129" s="524">
        <f t="shared" si="30"/>
        <v>490043.66196688404</v>
      </c>
      <c r="H129" s="527">
        <f t="shared" si="31"/>
        <v>90659.587918036501</v>
      </c>
      <c r="I129" s="578">
        <f t="shared" si="32"/>
        <v>90659.587918036501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2041</v>
      </c>
      <c r="D130" s="374">
        <f>IF(F129+SUM(E$99:E129)=D$92,F129,D$92-SUM(E$99:E129))</f>
        <v>470941.13871107006</v>
      </c>
      <c r="E130" s="523">
        <f>IF(+J96&lt;F129,J96,D130)</f>
        <v>38205.046511627908</v>
      </c>
      <c r="F130" s="524">
        <f t="shared" si="29"/>
        <v>432736.09219944215</v>
      </c>
      <c r="G130" s="524">
        <f t="shared" si="30"/>
        <v>451838.61545525608</v>
      </c>
      <c r="H130" s="527">
        <f t="shared" si="31"/>
        <v>86570.098858766956</v>
      </c>
      <c r="I130" s="578">
        <f t="shared" si="32"/>
        <v>86570.098858766956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2042</v>
      </c>
      <c r="D131" s="374">
        <f>IF(F130+SUM(E$99:E130)=D$92,F130,D$92-SUM(E$99:E130))</f>
        <v>432736.09219944215</v>
      </c>
      <c r="E131" s="523">
        <f>IF(+J96&lt;F130,J96,D131)</f>
        <v>38205.046511627908</v>
      </c>
      <c r="F131" s="524">
        <f t="shared" si="29"/>
        <v>394531.04568781424</v>
      </c>
      <c r="G131" s="524">
        <f t="shared" ref="G131:G154" si="33">+(F131+D131)/2</f>
        <v>413633.56894362823</v>
      </c>
      <c r="H131" s="527">
        <f t="shared" ref="H131:H154" si="34">+J$94*G131+E131</f>
        <v>82480.609799497412</v>
      </c>
      <c r="I131" s="578">
        <f t="shared" ref="I131:I154" si="35">+J$95*G131+E131</f>
        <v>82480.609799497412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si="27"/>
        <v/>
      </c>
      <c r="C132" s="508">
        <f>IF(D93="","-",+C131+1)</f>
        <v>2043</v>
      </c>
      <c r="D132" s="374">
        <f>IF(F131+SUM(E$99:E131)=D$92,F131,D$92-SUM(E$99:E131))</f>
        <v>394531.04568781424</v>
      </c>
      <c r="E132" s="523">
        <f>IF(+J96&lt;F131,J96,D132)</f>
        <v>38205.046511627908</v>
      </c>
      <c r="F132" s="524">
        <f t="shared" ref="F132:F154" si="40">+D132-E132</f>
        <v>356325.99917618633</v>
      </c>
      <c r="G132" s="524">
        <f t="shared" si="33"/>
        <v>375428.52243200026</v>
      </c>
      <c r="H132" s="527">
        <f t="shared" si="34"/>
        <v>78391.120740227867</v>
      </c>
      <c r="I132" s="578">
        <f t="shared" si="35"/>
        <v>78391.120740227867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27"/>
        <v/>
      </c>
      <c r="C133" s="508">
        <f>IF(D93="","-",+C132+1)</f>
        <v>2044</v>
      </c>
      <c r="D133" s="374">
        <f>IF(F132+SUM(E$99:E132)=D$92,F132,D$92-SUM(E$99:E132))</f>
        <v>356325.99917618633</v>
      </c>
      <c r="E133" s="523">
        <f>IF(+J96&lt;F132,J96,D133)</f>
        <v>38205.046511627908</v>
      </c>
      <c r="F133" s="524">
        <f t="shared" si="40"/>
        <v>318120.95266455843</v>
      </c>
      <c r="G133" s="524">
        <f t="shared" si="33"/>
        <v>337223.47592037241</v>
      </c>
      <c r="H133" s="527">
        <f t="shared" si="34"/>
        <v>74301.631680958351</v>
      </c>
      <c r="I133" s="578">
        <f t="shared" si="35"/>
        <v>74301.631680958351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27"/>
        <v/>
      </c>
      <c r="C134" s="508">
        <f>IF(D93="","-",+C133+1)</f>
        <v>2045</v>
      </c>
      <c r="D134" s="374">
        <f>IF(F133+SUM(E$99:E133)=D$92,F133,D$92-SUM(E$99:E133))</f>
        <v>318120.95266455843</v>
      </c>
      <c r="E134" s="523">
        <f>IF(+J96&lt;F133,J96,D134)</f>
        <v>38205.046511627908</v>
      </c>
      <c r="F134" s="524">
        <f t="shared" si="40"/>
        <v>279915.90615293052</v>
      </c>
      <c r="G134" s="524">
        <f t="shared" si="33"/>
        <v>299018.42940874444</v>
      </c>
      <c r="H134" s="527">
        <f t="shared" si="34"/>
        <v>70212.142621688807</v>
      </c>
      <c r="I134" s="578">
        <f t="shared" si="35"/>
        <v>70212.142621688807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27"/>
        <v/>
      </c>
      <c r="C135" s="508">
        <f>IF(D93="","-",+C134+1)</f>
        <v>2046</v>
      </c>
      <c r="D135" s="374">
        <f>IF(F134+SUM(E$99:E134)=D$92,F134,D$92-SUM(E$99:E134))</f>
        <v>279915.90615293052</v>
      </c>
      <c r="E135" s="523">
        <f>IF(+J96&lt;F134,J96,D135)</f>
        <v>38205.046511627908</v>
      </c>
      <c r="F135" s="524">
        <f t="shared" si="40"/>
        <v>241710.85964130261</v>
      </c>
      <c r="G135" s="524">
        <f t="shared" si="33"/>
        <v>260813.38289711656</v>
      </c>
      <c r="H135" s="527">
        <f t="shared" si="34"/>
        <v>66122.653562419262</v>
      </c>
      <c r="I135" s="578">
        <f t="shared" si="35"/>
        <v>66122.653562419262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27"/>
        <v/>
      </c>
      <c r="C136" s="508">
        <f>IF(D93="","-",+C135+1)</f>
        <v>2047</v>
      </c>
      <c r="D136" s="374">
        <f>IF(F135+SUM(E$99:E135)=D$92,F135,D$92-SUM(E$99:E135))</f>
        <v>241710.85964130261</v>
      </c>
      <c r="E136" s="523">
        <f>IF(+J96&lt;F135,J96,D136)</f>
        <v>38205.046511627908</v>
      </c>
      <c r="F136" s="524">
        <f t="shared" si="40"/>
        <v>203505.8131296747</v>
      </c>
      <c r="G136" s="524">
        <f t="shared" si="33"/>
        <v>222608.33638548866</v>
      </c>
      <c r="H136" s="527">
        <f t="shared" si="34"/>
        <v>62033.164503149732</v>
      </c>
      <c r="I136" s="578">
        <f t="shared" si="35"/>
        <v>62033.164503149732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27"/>
        <v/>
      </c>
      <c r="C137" s="508">
        <f>IF(D93="","-",+C136+1)</f>
        <v>2048</v>
      </c>
      <c r="D137" s="374">
        <f>IF(F136+SUM(E$99:E136)=D$92,F136,D$92-SUM(E$99:E136))</f>
        <v>203505.8131296747</v>
      </c>
      <c r="E137" s="523">
        <f>IF(+J96&lt;F136,J96,D137)</f>
        <v>38205.046511627908</v>
      </c>
      <c r="F137" s="524">
        <f t="shared" si="40"/>
        <v>165300.76661804679</v>
      </c>
      <c r="G137" s="524">
        <f t="shared" si="33"/>
        <v>184403.28987386075</v>
      </c>
      <c r="H137" s="527">
        <f t="shared" si="34"/>
        <v>57943.675443880187</v>
      </c>
      <c r="I137" s="578">
        <f t="shared" si="35"/>
        <v>57943.675443880187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27"/>
        <v/>
      </c>
      <c r="C138" s="508">
        <f>IF(D93="","-",+C137+1)</f>
        <v>2049</v>
      </c>
      <c r="D138" s="374">
        <f>IF(F137+SUM(E$99:E137)=D$92,F137,D$92-SUM(E$99:E137))</f>
        <v>165300.76661804679</v>
      </c>
      <c r="E138" s="523">
        <f>IF(+J96&lt;F137,J96,D138)</f>
        <v>38205.046511627908</v>
      </c>
      <c r="F138" s="524">
        <f t="shared" si="40"/>
        <v>127095.72010641888</v>
      </c>
      <c r="G138" s="524">
        <f t="shared" si="33"/>
        <v>146198.24336223284</v>
      </c>
      <c r="H138" s="527">
        <f t="shared" si="34"/>
        <v>53854.18638461065</v>
      </c>
      <c r="I138" s="578">
        <f t="shared" si="35"/>
        <v>53854.18638461065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27"/>
        <v/>
      </c>
      <c r="C139" s="508">
        <f>IF(D93="","-",+C138+1)</f>
        <v>2050</v>
      </c>
      <c r="D139" s="374">
        <f>IF(F138+SUM(E$99:E138)=D$92,F138,D$92-SUM(E$99:E138))</f>
        <v>127095.72010641888</v>
      </c>
      <c r="E139" s="523">
        <f>IF(+J96&lt;F138,J96,D139)</f>
        <v>38205.046511627908</v>
      </c>
      <c r="F139" s="524">
        <f t="shared" si="40"/>
        <v>88890.673594790976</v>
      </c>
      <c r="G139" s="524">
        <f t="shared" si="33"/>
        <v>107993.19685060493</v>
      </c>
      <c r="H139" s="527">
        <f t="shared" si="34"/>
        <v>49764.697325341112</v>
      </c>
      <c r="I139" s="578">
        <f t="shared" si="35"/>
        <v>49764.697325341112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27"/>
        <v/>
      </c>
      <c r="C140" s="508">
        <f>IF(D93="","-",+C139+1)</f>
        <v>2051</v>
      </c>
      <c r="D140" s="374">
        <f>IF(F139+SUM(E$99:E139)=D$92,F139,D$92-SUM(E$99:E139))</f>
        <v>88890.673594790976</v>
      </c>
      <c r="E140" s="523">
        <f>IF(+J96&lt;F139,J96,D140)</f>
        <v>38205.046511627908</v>
      </c>
      <c r="F140" s="524">
        <f t="shared" si="40"/>
        <v>50685.627083163068</v>
      </c>
      <c r="G140" s="524">
        <f t="shared" si="33"/>
        <v>69788.150338977022</v>
      </c>
      <c r="H140" s="527">
        <f t="shared" si="34"/>
        <v>45675.208266071575</v>
      </c>
      <c r="I140" s="578">
        <f t="shared" si="35"/>
        <v>45675.208266071575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27"/>
        <v/>
      </c>
      <c r="C141" s="508">
        <f>IF(D93="","-",+C140+1)</f>
        <v>2052</v>
      </c>
      <c r="D141" s="374">
        <f>IF(F140+SUM(E$99:E140)=D$92,F140,D$92-SUM(E$99:E140))</f>
        <v>50685.627083163068</v>
      </c>
      <c r="E141" s="523">
        <f>IF(+J96&lt;F140,J96,D141)</f>
        <v>38205.046511627908</v>
      </c>
      <c r="F141" s="524">
        <f t="shared" si="40"/>
        <v>12480.58057153516</v>
      </c>
      <c r="G141" s="524">
        <f t="shared" si="33"/>
        <v>31583.103827349114</v>
      </c>
      <c r="H141" s="527">
        <f t="shared" si="34"/>
        <v>41585.719206802038</v>
      </c>
      <c r="I141" s="578">
        <f t="shared" si="35"/>
        <v>41585.719206802038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27"/>
        <v/>
      </c>
      <c r="C142" s="508">
        <f>IF(D93="","-",+C141+1)</f>
        <v>2053</v>
      </c>
      <c r="D142" s="374">
        <f>IF(F141+SUM(E$99:E141)=D$92,F141,D$92-SUM(E$99:E141))</f>
        <v>12480.58057153516</v>
      </c>
      <c r="E142" s="523">
        <f>IF(+J96&lt;F141,J96,D142)</f>
        <v>12480.58057153516</v>
      </c>
      <c r="F142" s="524">
        <f t="shared" si="40"/>
        <v>0</v>
      </c>
      <c r="G142" s="524">
        <f t="shared" si="33"/>
        <v>6240.2902857675799</v>
      </c>
      <c r="H142" s="527">
        <f t="shared" si="34"/>
        <v>13148.54465430484</v>
      </c>
      <c r="I142" s="578">
        <f t="shared" si="35"/>
        <v>13148.54465430484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27"/>
        <v/>
      </c>
      <c r="C143" s="508">
        <f>IF(D93="","-",+C142+1)</f>
        <v>2054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0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27"/>
        <v/>
      </c>
      <c r="C144" s="508">
        <f>IF(D93="","-",+C143+1)</f>
        <v>2055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0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27"/>
        <v/>
      </c>
      <c r="C145" s="508">
        <f>IF(D93="","-",+C144+1)</f>
        <v>2056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0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27"/>
        <v/>
      </c>
      <c r="C146" s="508">
        <f>IF(D93="","-",+C145+1)</f>
        <v>2057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0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27"/>
        <v/>
      </c>
      <c r="C147" s="508">
        <f>IF(D93="","-",+C146+1)</f>
        <v>2058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0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27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0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27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0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27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0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27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0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27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0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27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0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27"/>
        <v/>
      </c>
      <c r="C154" s="528">
        <f>IF(D93="","-",+C153+1)</f>
        <v>2065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0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1642817</v>
      </c>
      <c r="F155" s="375"/>
      <c r="G155" s="375"/>
      <c r="H155" s="375">
        <f>SUM(H99:H154)</f>
        <v>5738657.1325734723</v>
      </c>
      <c r="I155" s="375">
        <f>SUM(I99:I154)</f>
        <v>5738657.1325734723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22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20861.468165795835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20861.468165795835</v>
      </c>
      <c r="O6" s="269"/>
      <c r="P6" s="269"/>
    </row>
    <row r="7" spans="1:17" ht="13.5" thickBot="1">
      <c r="C7" s="468" t="s">
        <v>48</v>
      </c>
      <c r="D7" s="621" t="s">
        <v>262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249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205882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5021.5121951219517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509">
        <v>187900</v>
      </c>
      <c r="E17" s="510">
        <v>2472.3684210526317</v>
      </c>
      <c r="F17" s="509">
        <v>185427.63157894736</v>
      </c>
      <c r="G17" s="510">
        <v>29130.371732121435</v>
      </c>
      <c r="H17" s="511">
        <v>29130.371732121435</v>
      </c>
      <c r="I17" s="518">
        <v>0</v>
      </c>
      <c r="J17" s="512"/>
      <c r="K17" s="513">
        <f t="shared" ref="K17:K22" si="0">G17</f>
        <v>29130.371732121435</v>
      </c>
      <c r="L17" s="598">
        <f t="shared" ref="L17:L48" si="1">IF(K17&lt;&gt;0,+G17-K17,0)</f>
        <v>0</v>
      </c>
      <c r="M17" s="513">
        <f t="shared" ref="M17:M22" si="2">H17</f>
        <v>29130.371732121435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2011</v>
      </c>
      <c r="D18" s="516">
        <v>212527.63157894736</v>
      </c>
      <c r="E18" s="517">
        <v>5243.9024390243903</v>
      </c>
      <c r="F18" s="516">
        <v>207283.72913992297</v>
      </c>
      <c r="G18" s="517">
        <v>37620.000882476787</v>
      </c>
      <c r="H18" s="511">
        <v>37620.000882476787</v>
      </c>
      <c r="I18" s="518">
        <v>0</v>
      </c>
      <c r="J18" s="512"/>
      <c r="K18" s="519">
        <f t="shared" si="0"/>
        <v>37620.000882476787</v>
      </c>
      <c r="L18" s="520">
        <f t="shared" si="1"/>
        <v>0</v>
      </c>
      <c r="M18" s="519">
        <f t="shared" si="2"/>
        <v>37620.000882476787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2012</v>
      </c>
      <c r="D19" s="516">
        <v>198165.72913992297</v>
      </c>
      <c r="E19" s="517">
        <v>4901.9523809523807</v>
      </c>
      <c r="F19" s="516">
        <v>193263.77675897061</v>
      </c>
      <c r="G19" s="517">
        <v>33644.168330497712</v>
      </c>
      <c r="H19" s="511">
        <v>33644.168330497712</v>
      </c>
      <c r="I19" s="518">
        <v>0</v>
      </c>
      <c r="J19" s="512"/>
      <c r="K19" s="519">
        <f t="shared" si="0"/>
        <v>33644.168330497712</v>
      </c>
      <c r="L19" s="520">
        <f t="shared" si="1"/>
        <v>0</v>
      </c>
      <c r="M19" s="519">
        <f t="shared" si="2"/>
        <v>33644.168330497712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609">
        <v>193263.77675897061</v>
      </c>
      <c r="E20" s="610">
        <v>4901.9523809523807</v>
      </c>
      <c r="F20" s="609">
        <v>188361.82437801824</v>
      </c>
      <c r="G20" s="610">
        <v>31270.174550105858</v>
      </c>
      <c r="H20" s="611">
        <v>31270.174550105858</v>
      </c>
      <c r="I20" s="597">
        <v>0</v>
      </c>
      <c r="J20" s="512"/>
      <c r="K20" s="519">
        <f t="shared" si="0"/>
        <v>31270.174550105858</v>
      </c>
      <c r="L20" s="520">
        <f t="shared" ref="L20:L25" si="6">IF(K20&lt;&gt;0,+G20-K20,0)</f>
        <v>0</v>
      </c>
      <c r="M20" s="519">
        <f t="shared" si="2"/>
        <v>31270.174550105858</v>
      </c>
      <c r="N20" s="515">
        <f t="shared" ref="N20:N25" si="7">IF(M20&lt;&gt;0,+H20-M20,0)</f>
        <v>0</v>
      </c>
      <c r="O20" s="515">
        <f t="shared" ref="O20:O25" si="8"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2014</v>
      </c>
      <c r="D21" s="609">
        <v>188361.82437801824</v>
      </c>
      <c r="E21" s="610">
        <v>4901.9523809523807</v>
      </c>
      <c r="F21" s="609">
        <v>183459.87199706587</v>
      </c>
      <c r="G21" s="610">
        <v>29652.616955555495</v>
      </c>
      <c r="H21" s="611">
        <v>29652.616955555495</v>
      </c>
      <c r="I21" s="597">
        <v>0</v>
      </c>
      <c r="J21" s="512"/>
      <c r="K21" s="519">
        <f t="shared" si="0"/>
        <v>29652.616955555495</v>
      </c>
      <c r="L21" s="520">
        <f t="shared" si="6"/>
        <v>0</v>
      </c>
      <c r="M21" s="519">
        <f t="shared" si="2"/>
        <v>29652.616955555495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2015</v>
      </c>
      <c r="D22" s="609">
        <v>183459.87199706587</v>
      </c>
      <c r="E22" s="610">
        <v>4901.9523809523807</v>
      </c>
      <c r="F22" s="609">
        <v>178557.9196161135</v>
      </c>
      <c r="G22" s="610">
        <v>28418.887646522533</v>
      </c>
      <c r="H22" s="611">
        <v>28418.887646522533</v>
      </c>
      <c r="I22" s="512">
        <v>0</v>
      </c>
      <c r="J22" s="512"/>
      <c r="K22" s="519">
        <f t="shared" si="0"/>
        <v>28418.887646522533</v>
      </c>
      <c r="L22" s="520">
        <f t="shared" si="6"/>
        <v>0</v>
      </c>
      <c r="M22" s="519">
        <f t="shared" si="2"/>
        <v>28418.887646522533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609">
        <v>178557.9196161135</v>
      </c>
      <c r="E23" s="610">
        <v>4901.9523809523807</v>
      </c>
      <c r="F23" s="609">
        <v>173655.96723516114</v>
      </c>
      <c r="G23" s="610">
        <v>27491.116260788254</v>
      </c>
      <c r="H23" s="611">
        <v>27491.116260788254</v>
      </c>
      <c r="I23" s="512">
        <f t="shared" ref="I23:I48" si="9">H23-G23</f>
        <v>0</v>
      </c>
      <c r="J23" s="512"/>
      <c r="K23" s="519">
        <f>G23</f>
        <v>27491.116260788254</v>
      </c>
      <c r="L23" s="520">
        <f t="shared" si="6"/>
        <v>0</v>
      </c>
      <c r="M23" s="519">
        <f>H23</f>
        <v>27491.116260788254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609">
        <v>173655.96723516114</v>
      </c>
      <c r="E24" s="610">
        <v>4787.9534883720926</v>
      </c>
      <c r="F24" s="609">
        <v>168868.01374678905</v>
      </c>
      <c r="G24" s="610">
        <v>26006.03540248935</v>
      </c>
      <c r="H24" s="611">
        <v>26006.03540248935</v>
      </c>
      <c r="I24" s="512">
        <f t="shared" si="9"/>
        <v>0</v>
      </c>
      <c r="J24" s="512"/>
      <c r="K24" s="519">
        <f>G24</f>
        <v>26006.03540248935</v>
      </c>
      <c r="L24" s="520">
        <f t="shared" si="6"/>
        <v>0</v>
      </c>
      <c r="M24" s="519">
        <f>H24</f>
        <v>26006.03540248935</v>
      </c>
      <c r="N24" s="515">
        <f t="shared" si="7"/>
        <v>0</v>
      </c>
      <c r="O24" s="515">
        <f t="shared" si="8"/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609">
        <v>168868.01374678905</v>
      </c>
      <c r="E25" s="610">
        <v>5021.5121951219517</v>
      </c>
      <c r="F25" s="609">
        <v>163846.50155166708</v>
      </c>
      <c r="G25" s="610">
        <v>23634.262551408003</v>
      </c>
      <c r="H25" s="611">
        <v>23634.262551408003</v>
      </c>
      <c r="I25" s="512">
        <f t="shared" si="9"/>
        <v>0</v>
      </c>
      <c r="J25" s="512"/>
      <c r="K25" s="519">
        <f>G25</f>
        <v>23634.262551408003</v>
      </c>
      <c r="L25" s="520">
        <f t="shared" si="6"/>
        <v>0</v>
      </c>
      <c r="M25" s="519">
        <f>H25</f>
        <v>23634.262551408003</v>
      </c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609">
        <v>163846.50155166708</v>
      </c>
      <c r="E26" s="610">
        <v>4787.9534883720926</v>
      </c>
      <c r="F26" s="609">
        <v>159058.54806329499</v>
      </c>
      <c r="G26" s="610">
        <v>20861.468165795835</v>
      </c>
      <c r="H26" s="611">
        <v>20861.468165795835</v>
      </c>
      <c r="I26" s="512">
        <f t="shared" si="9"/>
        <v>0</v>
      </c>
      <c r="J26" s="512"/>
      <c r="K26" s="519">
        <f>G26</f>
        <v>20861.468165795835</v>
      </c>
      <c r="L26" s="520">
        <f t="shared" ref="L26" si="10">IF(K26&lt;&gt;0,+G26-K26,0)</f>
        <v>0</v>
      </c>
      <c r="M26" s="519">
        <f>H26</f>
        <v>20861.468165795835</v>
      </c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159058.54806329499</v>
      </c>
      <c r="E27" s="523">
        <f>IF(+I14&lt;F26,I14,D27)</f>
        <v>5021.5121951219517</v>
      </c>
      <c r="F27" s="524">
        <f t="shared" ref="F27:F48" si="11">+D27-E27</f>
        <v>154037.03586817303</v>
      </c>
      <c r="G27" s="525">
        <f t="shared" ref="G27:G55" si="12">+I$12*((D27+F27)/2)+E27</f>
        <v>24917.81275421552</v>
      </c>
      <c r="H27" s="492">
        <f t="shared" ref="H27:H55" si="13">+I$13*((D27+F27)/2)+E27</f>
        <v>24917.81275421552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154037.03586817303</v>
      </c>
      <c r="E28" s="523">
        <f>IF(+I14&lt;F27,I14,D28)</f>
        <v>5021.5121951219517</v>
      </c>
      <c r="F28" s="524">
        <f t="shared" si="11"/>
        <v>149015.52367305107</v>
      </c>
      <c r="G28" s="525">
        <f t="shared" si="12"/>
        <v>24279.608186519228</v>
      </c>
      <c r="H28" s="492">
        <f t="shared" si="13"/>
        <v>24279.608186519228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149015.52367305107</v>
      </c>
      <c r="E29" s="523">
        <f>IF(+I14&lt;F28,I14,D29)</f>
        <v>5021.5121951219517</v>
      </c>
      <c r="F29" s="524">
        <f t="shared" si="11"/>
        <v>143994.0114779291</v>
      </c>
      <c r="G29" s="525">
        <f t="shared" si="12"/>
        <v>23641.403618822937</v>
      </c>
      <c r="H29" s="492">
        <f t="shared" si="13"/>
        <v>23641.403618822937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143994.0114779291</v>
      </c>
      <c r="E30" s="523">
        <f>IF(+I14&lt;F29,I14,D30)</f>
        <v>5021.5121951219517</v>
      </c>
      <c r="F30" s="524">
        <f t="shared" si="11"/>
        <v>138972.49928280714</v>
      </c>
      <c r="G30" s="525">
        <f t="shared" si="12"/>
        <v>23003.199051126645</v>
      </c>
      <c r="H30" s="492">
        <f t="shared" si="13"/>
        <v>23003.199051126645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138972.49928280714</v>
      </c>
      <c r="E31" s="523">
        <f>IF(+I14&lt;F30,I14,D31)</f>
        <v>5021.5121951219517</v>
      </c>
      <c r="F31" s="524">
        <f t="shared" si="11"/>
        <v>133950.98708768518</v>
      </c>
      <c r="G31" s="525">
        <f t="shared" si="12"/>
        <v>22364.994483430353</v>
      </c>
      <c r="H31" s="492">
        <f t="shared" si="13"/>
        <v>22364.994483430353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133950.98708768518</v>
      </c>
      <c r="E32" s="523">
        <f>IF(+I14&lt;F31,I14,D32)</f>
        <v>5021.5121951219517</v>
      </c>
      <c r="F32" s="524">
        <f t="shared" si="11"/>
        <v>128929.47489256323</v>
      </c>
      <c r="G32" s="525">
        <f t="shared" si="12"/>
        <v>21726.789915734062</v>
      </c>
      <c r="H32" s="492">
        <f t="shared" si="13"/>
        <v>21726.789915734062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2026</v>
      </c>
      <c r="D33" s="524">
        <f>IF(F32+SUM(E$17:E32)=D$10,F32,D$10-SUM(E$17:E32))</f>
        <v>128929.47489256323</v>
      </c>
      <c r="E33" s="523">
        <f>IF(+I14&lt;F32,I14,D33)</f>
        <v>5021.5121951219517</v>
      </c>
      <c r="F33" s="524">
        <f t="shared" si="11"/>
        <v>123907.96269744128</v>
      </c>
      <c r="G33" s="525">
        <f t="shared" si="12"/>
        <v>21088.58534803777</v>
      </c>
      <c r="H33" s="492">
        <f t="shared" si="13"/>
        <v>21088.58534803777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123907.96269744128</v>
      </c>
      <c r="E34" s="523">
        <f>IF(+I14&lt;F33,I14,D34)</f>
        <v>5021.5121951219517</v>
      </c>
      <c r="F34" s="524">
        <f t="shared" si="11"/>
        <v>118886.45050231933</v>
      </c>
      <c r="G34" s="525">
        <f t="shared" si="12"/>
        <v>20450.380780341482</v>
      </c>
      <c r="H34" s="492">
        <f t="shared" si="13"/>
        <v>20450.380780341482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118886.45050231933</v>
      </c>
      <c r="E35" s="523">
        <f>IF(+I14&lt;F34,I14,D35)</f>
        <v>5021.5121951219517</v>
      </c>
      <c r="F35" s="524">
        <f t="shared" si="11"/>
        <v>113864.93830719739</v>
      </c>
      <c r="G35" s="525">
        <f t="shared" si="12"/>
        <v>19812.176212645194</v>
      </c>
      <c r="H35" s="492">
        <f t="shared" si="13"/>
        <v>19812.176212645194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113864.93830719739</v>
      </c>
      <c r="E36" s="523">
        <f>IF(+I14&lt;F35,I14,D36)</f>
        <v>5021.5121951219517</v>
      </c>
      <c r="F36" s="524">
        <f t="shared" si="11"/>
        <v>108843.42611207544</v>
      </c>
      <c r="G36" s="525">
        <f t="shared" si="12"/>
        <v>19173.971644948899</v>
      </c>
      <c r="H36" s="492">
        <f t="shared" si="13"/>
        <v>19173.971644948899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108843.42611207544</v>
      </c>
      <c r="E37" s="523">
        <f>IF(+I14&lt;F36,I14,D37)</f>
        <v>5021.5121951219517</v>
      </c>
      <c r="F37" s="524">
        <f t="shared" si="11"/>
        <v>103821.91391695349</v>
      </c>
      <c r="G37" s="525">
        <f t="shared" si="12"/>
        <v>18535.767077252611</v>
      </c>
      <c r="H37" s="492">
        <f t="shared" si="13"/>
        <v>18535.767077252611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103821.91391695349</v>
      </c>
      <c r="E38" s="523">
        <f>IF(+I14&lt;F37,I14,D38)</f>
        <v>5021.5121951219517</v>
      </c>
      <c r="F38" s="524">
        <f t="shared" si="11"/>
        <v>98800.401721831542</v>
      </c>
      <c r="G38" s="525">
        <f t="shared" si="12"/>
        <v>17897.562509556323</v>
      </c>
      <c r="H38" s="492">
        <f t="shared" si="13"/>
        <v>17897.562509556323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98800.401721831542</v>
      </c>
      <c r="E39" s="523">
        <f>IF(+I14&lt;F38,I14,D39)</f>
        <v>5021.5121951219517</v>
      </c>
      <c r="F39" s="524">
        <f t="shared" si="11"/>
        <v>93778.889526709594</v>
      </c>
      <c r="G39" s="525">
        <f t="shared" si="12"/>
        <v>17259.357941860035</v>
      </c>
      <c r="H39" s="492">
        <f t="shared" si="13"/>
        <v>17259.357941860035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93778.889526709594</v>
      </c>
      <c r="E40" s="523">
        <f>IF(+I14&lt;F39,I14,D40)</f>
        <v>5021.5121951219517</v>
      </c>
      <c r="F40" s="524">
        <f t="shared" si="11"/>
        <v>88757.377331587646</v>
      </c>
      <c r="G40" s="525">
        <f t="shared" si="12"/>
        <v>16621.153374163739</v>
      </c>
      <c r="H40" s="492">
        <f t="shared" si="13"/>
        <v>16621.153374163739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88757.377331587646</v>
      </c>
      <c r="E41" s="523">
        <f>IF(+I14&lt;F40,I14,D41)</f>
        <v>5021.5121951219517</v>
      </c>
      <c r="F41" s="524">
        <f t="shared" si="11"/>
        <v>83735.865136465698</v>
      </c>
      <c r="G41" s="525">
        <f t="shared" si="12"/>
        <v>15982.948806467453</v>
      </c>
      <c r="H41" s="492">
        <f t="shared" si="13"/>
        <v>15982.948806467453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83735.865136465698</v>
      </c>
      <c r="E42" s="523">
        <f>IF(+I14&lt;F41,I14,D42)</f>
        <v>5021.5121951219517</v>
      </c>
      <c r="F42" s="524">
        <f t="shared" si="11"/>
        <v>78714.35294134375</v>
      </c>
      <c r="G42" s="525">
        <f t="shared" si="12"/>
        <v>15344.744238771162</v>
      </c>
      <c r="H42" s="492">
        <f t="shared" si="13"/>
        <v>15344.744238771162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78714.35294134375</v>
      </c>
      <c r="E43" s="523">
        <f>IF(+I14&lt;F42,I14,D43)</f>
        <v>5021.5121951219517</v>
      </c>
      <c r="F43" s="524">
        <f t="shared" si="11"/>
        <v>73692.840746221802</v>
      </c>
      <c r="G43" s="525">
        <f t="shared" si="12"/>
        <v>14706.539671074874</v>
      </c>
      <c r="H43" s="492">
        <f t="shared" si="13"/>
        <v>14706.539671074874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73692.840746221802</v>
      </c>
      <c r="E44" s="523">
        <f>IF(+I14&lt;F43,I14,D44)</f>
        <v>5021.5121951219517</v>
      </c>
      <c r="F44" s="524">
        <f t="shared" si="11"/>
        <v>68671.328551099854</v>
      </c>
      <c r="G44" s="525">
        <f t="shared" si="12"/>
        <v>14068.335103378582</v>
      </c>
      <c r="H44" s="492">
        <f t="shared" si="13"/>
        <v>14068.335103378582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68671.328551099854</v>
      </c>
      <c r="E45" s="523">
        <f>IF(+I14&lt;F44,I14,D45)</f>
        <v>5021.5121951219517</v>
      </c>
      <c r="F45" s="524">
        <f t="shared" si="11"/>
        <v>63649.816355977906</v>
      </c>
      <c r="G45" s="525">
        <f t="shared" si="12"/>
        <v>13430.130535682296</v>
      </c>
      <c r="H45" s="492">
        <f t="shared" si="13"/>
        <v>13430.130535682296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63649.816355977906</v>
      </c>
      <c r="E46" s="523">
        <f>IF(+I14&lt;F45,I14,D46)</f>
        <v>5021.5121951219517</v>
      </c>
      <c r="F46" s="524">
        <f t="shared" si="11"/>
        <v>58628.304160855958</v>
      </c>
      <c r="G46" s="525">
        <f t="shared" si="12"/>
        <v>12791.925967986004</v>
      </c>
      <c r="H46" s="492">
        <f t="shared" si="13"/>
        <v>12791.925967986004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58628.304160855958</v>
      </c>
      <c r="E47" s="523">
        <f>IF(+I14&lt;F46,I14,D47)</f>
        <v>5021.5121951219517</v>
      </c>
      <c r="F47" s="524">
        <f t="shared" si="11"/>
        <v>53606.79196573401</v>
      </c>
      <c r="G47" s="525">
        <f t="shared" si="12"/>
        <v>12153.721400289714</v>
      </c>
      <c r="H47" s="492">
        <f t="shared" si="13"/>
        <v>12153.721400289714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53606.79196573401</v>
      </c>
      <c r="E48" s="523">
        <f>IF(+I14&lt;F47,I14,D48)</f>
        <v>5021.5121951219517</v>
      </c>
      <c r="F48" s="524">
        <f t="shared" si="11"/>
        <v>48585.279770612062</v>
      </c>
      <c r="G48" s="525">
        <f t="shared" si="12"/>
        <v>11515.516832593425</v>
      </c>
      <c r="H48" s="492">
        <f t="shared" si="13"/>
        <v>11515.516832593425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48585.279770612062</v>
      </c>
      <c r="E49" s="523">
        <f>IF(+I14&lt;F48,I14,D49)</f>
        <v>5021.5121951219517</v>
      </c>
      <c r="F49" s="524">
        <f t="shared" ref="F49:F72" si="14">+D49-E49</f>
        <v>43563.767575490114</v>
      </c>
      <c r="G49" s="525">
        <f t="shared" si="12"/>
        <v>10877.312264897135</v>
      </c>
      <c r="H49" s="492">
        <f t="shared" si="13"/>
        <v>10877.312264897135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43563.767575490114</v>
      </c>
      <c r="E50" s="523">
        <f>IF(+I14&lt;F49,I14,D50)</f>
        <v>5021.5121951219517</v>
      </c>
      <c r="F50" s="524">
        <f t="shared" si="14"/>
        <v>38542.255380368166</v>
      </c>
      <c r="G50" s="525">
        <f t="shared" si="12"/>
        <v>10239.107697200845</v>
      </c>
      <c r="H50" s="492">
        <f t="shared" si="13"/>
        <v>10239.107697200845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38542.255380368166</v>
      </c>
      <c r="E51" s="523">
        <f>IF(+I14&lt;F50,I14,D51)</f>
        <v>5021.5121951219517</v>
      </c>
      <c r="F51" s="524">
        <f t="shared" si="14"/>
        <v>33520.743185246218</v>
      </c>
      <c r="G51" s="525">
        <f t="shared" si="12"/>
        <v>9600.9031295045552</v>
      </c>
      <c r="H51" s="492">
        <f t="shared" si="13"/>
        <v>9600.9031295045552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33520.743185246218</v>
      </c>
      <c r="E52" s="523">
        <f>IF(+I14&lt;F51,I14,D52)</f>
        <v>5021.5121951219517</v>
      </c>
      <c r="F52" s="524">
        <f t="shared" si="14"/>
        <v>28499.230990124266</v>
      </c>
      <c r="G52" s="525">
        <f t="shared" si="12"/>
        <v>8962.6985618082654</v>
      </c>
      <c r="H52" s="492">
        <f t="shared" si="13"/>
        <v>8962.6985618082654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28499.230990124266</v>
      </c>
      <c r="E53" s="523">
        <f>IF(+I14&lt;F52,I14,D53)</f>
        <v>5021.5121951219517</v>
      </c>
      <c r="F53" s="524">
        <f t="shared" si="14"/>
        <v>23477.718795002314</v>
      </c>
      <c r="G53" s="525">
        <f t="shared" si="12"/>
        <v>8324.4939941119756</v>
      </c>
      <c r="H53" s="492">
        <f t="shared" si="13"/>
        <v>8324.4939941119756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23477.718795002314</v>
      </c>
      <c r="E54" s="523">
        <f>IF(+I14&lt;F53,I14,D54)</f>
        <v>5021.5121951219517</v>
      </c>
      <c r="F54" s="524">
        <f t="shared" si="14"/>
        <v>18456.206599880363</v>
      </c>
      <c r="G54" s="525">
        <f t="shared" si="12"/>
        <v>7686.2894264156857</v>
      </c>
      <c r="H54" s="492">
        <f t="shared" si="13"/>
        <v>7686.2894264156857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18456.206599880363</v>
      </c>
      <c r="E55" s="523">
        <f>IF(+I14&lt;F54,I14,D55)</f>
        <v>5021.5121951219517</v>
      </c>
      <c r="F55" s="524">
        <f t="shared" si="14"/>
        <v>13434.694404758411</v>
      </c>
      <c r="G55" s="525">
        <f t="shared" si="12"/>
        <v>7048.084858719395</v>
      </c>
      <c r="H55" s="492">
        <f t="shared" si="13"/>
        <v>7048.084858719395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13434.694404758411</v>
      </c>
      <c r="E56" s="523">
        <f>IF(+I14&lt;F55,I14,D56)</f>
        <v>5021.5121951219517</v>
      </c>
      <c r="F56" s="524">
        <f t="shared" si="14"/>
        <v>8413.1822096364594</v>
      </c>
      <c r="G56" s="525">
        <f t="shared" ref="G56:G72" si="19">+I$12*((D56+F56)/2)+E56</f>
        <v>6409.8802910231043</v>
      </c>
      <c r="H56" s="492">
        <f t="shared" ref="H56:H72" si="20">+I$13*((D56+F56)/2)+E56</f>
        <v>6409.8802910231043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8413.1822096364594</v>
      </c>
      <c r="E57" s="523">
        <f>IF(+I14&lt;F56,I14,D57)</f>
        <v>5021.5121951219517</v>
      </c>
      <c r="F57" s="524">
        <f t="shared" si="14"/>
        <v>3391.6700145145078</v>
      </c>
      <c r="G57" s="525">
        <f t="shared" si="19"/>
        <v>5771.6757233268145</v>
      </c>
      <c r="H57" s="492">
        <f t="shared" si="20"/>
        <v>5771.6757233268145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3391.6700145145078</v>
      </c>
      <c r="E58" s="523">
        <f>IF(+I14&lt;F57,I14,D58)</f>
        <v>3391.6700145145078</v>
      </c>
      <c r="F58" s="524">
        <f t="shared" si="14"/>
        <v>0</v>
      </c>
      <c r="G58" s="525">
        <f t="shared" si="19"/>
        <v>3607.2006366928667</v>
      </c>
      <c r="H58" s="492">
        <f t="shared" si="20"/>
        <v>3607.2006366928667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9"/>
        <v>0</v>
      </c>
      <c r="H59" s="492">
        <f t="shared" si="20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9"/>
        <v>0</v>
      </c>
      <c r="H60" s="492">
        <f t="shared" si="20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9"/>
        <v>0</v>
      </c>
      <c r="H61" s="492">
        <f t="shared" si="20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9"/>
        <v>0</v>
      </c>
      <c r="H62" s="492">
        <f t="shared" si="20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9"/>
        <v>0</v>
      </c>
      <c r="H63" s="492">
        <f t="shared" si="20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9"/>
        <v>0</v>
      </c>
      <c r="H64" s="492">
        <f t="shared" si="20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9"/>
        <v>0</v>
      </c>
      <c r="H65" s="492">
        <f t="shared" si="20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9"/>
        <v>0</v>
      </c>
      <c r="H66" s="492">
        <f t="shared" si="20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9"/>
        <v>0</v>
      </c>
      <c r="H67" s="492">
        <f t="shared" si="20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9"/>
        <v>0</v>
      </c>
      <c r="H68" s="492">
        <f t="shared" si="20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9"/>
        <v>0</v>
      </c>
      <c r="H69" s="492">
        <f t="shared" si="20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9"/>
        <v>0</v>
      </c>
      <c r="H70" s="492">
        <f t="shared" si="20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9"/>
        <v>0</v>
      </c>
      <c r="H71" s="492">
        <f t="shared" si="20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9"/>
        <v>0</v>
      </c>
      <c r="H72" s="472">
        <f t="shared" si="20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205882.00000000017</v>
      </c>
      <c r="F73" s="375"/>
      <c r="G73" s="375">
        <f>SUM(G17:G72)</f>
        <v>767023.37451636011</v>
      </c>
      <c r="H73" s="375">
        <f>SUM(H17:H72)</f>
        <v>767023.37451636011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20861.468165795835</v>
      </c>
      <c r="N87" s="547">
        <f>IF(J92&lt;D11,0,VLOOKUP(J92,C17:O72,11))</f>
        <v>20861.468165795835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22103.308828819529</v>
      </c>
      <c r="N88" s="551">
        <f>IF(J92&lt;D11,0,VLOOKUP(J92,C99:P154,7))</f>
        <v>22103.308828819529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Longwood: r&amp;r switches, upgrade bus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1241.8406630236932</v>
      </c>
      <c r="N89" s="556">
        <f>+N88-N87</f>
        <v>1241.8406630236932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TP2008014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205882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4787.9534883720926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2010</v>
      </c>
      <c r="D99" s="509">
        <v>0</v>
      </c>
      <c r="E99" s="517">
        <v>2621.9512195121952</v>
      </c>
      <c r="F99" s="516">
        <v>212378.04878048779</v>
      </c>
      <c r="G99" s="575">
        <v>106189.0243902439</v>
      </c>
      <c r="H99" s="576">
        <v>20152.28121946373</v>
      </c>
      <c r="I99" s="577">
        <v>20152.28121946373</v>
      </c>
      <c r="J99" s="614">
        <f t="shared" ref="J99:J130" si="21">+I99-H99</f>
        <v>0</v>
      </c>
      <c r="K99" s="515"/>
      <c r="L99" s="513">
        <f t="shared" ref="L99:L104" si="22">H99</f>
        <v>20152.28121946373</v>
      </c>
      <c r="M99" s="598">
        <f t="shared" ref="M99:M130" si="23">IF(L99&lt;&gt;0,+H99-L99,0)</f>
        <v>0</v>
      </c>
      <c r="N99" s="513">
        <f t="shared" ref="N99:N104" si="24">I99</f>
        <v>20152.28121946373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2011</v>
      </c>
      <c r="D100" s="509">
        <v>203260.04878048779</v>
      </c>
      <c r="E100" s="517">
        <v>4901.9523809523807</v>
      </c>
      <c r="F100" s="516">
        <v>198358.09639953543</v>
      </c>
      <c r="G100" s="516">
        <v>200809.07259001161</v>
      </c>
      <c r="H100" s="517">
        <v>35099.600890705573</v>
      </c>
      <c r="I100" s="511">
        <v>35099.600890705573</v>
      </c>
      <c r="J100" s="614">
        <f t="shared" si="21"/>
        <v>0</v>
      </c>
      <c r="K100" s="515"/>
      <c r="L100" s="519">
        <f t="shared" si="22"/>
        <v>35099.600890705573</v>
      </c>
      <c r="M100" s="520">
        <f t="shared" si="23"/>
        <v>0</v>
      </c>
      <c r="N100" s="519">
        <f t="shared" si="24"/>
        <v>35099.600890705573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ref="B101:B154" si="27">IF(D101=F100,"","IU")</f>
        <v/>
      </c>
      <c r="C101" s="508">
        <f>IF(D93="","-",+C100+1)</f>
        <v>2012</v>
      </c>
      <c r="D101" s="509">
        <v>198358.09639953543</v>
      </c>
      <c r="E101" s="517">
        <v>4901.9523809523807</v>
      </c>
      <c r="F101" s="516">
        <v>193456.14401858306</v>
      </c>
      <c r="G101" s="516">
        <v>195907.12020905924</v>
      </c>
      <c r="H101" s="517">
        <v>33730.455386576738</v>
      </c>
      <c r="I101" s="511">
        <v>33730.455386576738</v>
      </c>
      <c r="J101" s="614">
        <f t="shared" si="21"/>
        <v>0</v>
      </c>
      <c r="K101" s="515"/>
      <c r="L101" s="519">
        <f t="shared" si="22"/>
        <v>33730.455386576738</v>
      </c>
      <c r="M101" s="520">
        <f t="shared" si="23"/>
        <v>0</v>
      </c>
      <c r="N101" s="519">
        <f t="shared" si="24"/>
        <v>33730.455386576738</v>
      </c>
      <c r="O101" s="515">
        <f t="shared" si="25"/>
        <v>0</v>
      </c>
      <c r="P101" s="515">
        <f t="shared" si="26"/>
        <v>0</v>
      </c>
      <c r="Q101" s="269"/>
    </row>
    <row r="102" spans="1:17" ht="12.5">
      <c r="B102" s="195" t="str">
        <f t="shared" si="27"/>
        <v/>
      </c>
      <c r="C102" s="508">
        <f>IF(D93="","-",+C101+1)</f>
        <v>2013</v>
      </c>
      <c r="D102" s="509">
        <v>193456.14401858306</v>
      </c>
      <c r="E102" s="517">
        <v>4901.9523809523807</v>
      </c>
      <c r="F102" s="516">
        <v>188554.19163763069</v>
      </c>
      <c r="G102" s="516">
        <v>191005.16782810687</v>
      </c>
      <c r="H102" s="517">
        <v>30743.366686318692</v>
      </c>
      <c r="I102" s="511">
        <v>30743.366686318692</v>
      </c>
      <c r="J102" s="614">
        <v>0</v>
      </c>
      <c r="K102" s="515"/>
      <c r="L102" s="519">
        <f t="shared" si="22"/>
        <v>30743.366686318692</v>
      </c>
      <c r="M102" s="520">
        <f t="shared" ref="M102:M107" si="28">IF(L102&lt;&gt;0,+H102-L102,0)</f>
        <v>0</v>
      </c>
      <c r="N102" s="519">
        <f t="shared" si="24"/>
        <v>30743.366686318692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/>
      </c>
      <c r="C103" s="508">
        <f>IF(D93="","-",+C102+1)</f>
        <v>2014</v>
      </c>
      <c r="D103" s="509">
        <v>188554.19163763069</v>
      </c>
      <c r="E103" s="517">
        <v>4901.9523809523807</v>
      </c>
      <c r="F103" s="516">
        <v>183652.23925667832</v>
      </c>
      <c r="G103" s="516">
        <v>186103.21544715451</v>
      </c>
      <c r="H103" s="517">
        <v>30197.745297823447</v>
      </c>
      <c r="I103" s="511">
        <v>30197.745297823447</v>
      </c>
      <c r="J103" s="515">
        <v>0</v>
      </c>
      <c r="K103" s="515"/>
      <c r="L103" s="519">
        <f t="shared" si="22"/>
        <v>30197.745297823447</v>
      </c>
      <c r="M103" s="520">
        <f t="shared" si="28"/>
        <v>0</v>
      </c>
      <c r="N103" s="519">
        <f t="shared" si="24"/>
        <v>30197.745297823447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2015</v>
      </c>
      <c r="D104" s="509">
        <v>183652.23925667832</v>
      </c>
      <c r="E104" s="517">
        <v>4901.9523809523807</v>
      </c>
      <c r="F104" s="516">
        <v>178750.28687572596</v>
      </c>
      <c r="G104" s="516">
        <v>181201.26306620214</v>
      </c>
      <c r="H104" s="517">
        <v>28778.63948471695</v>
      </c>
      <c r="I104" s="511">
        <v>28778.63948471695</v>
      </c>
      <c r="J104" s="515">
        <f t="shared" si="21"/>
        <v>0</v>
      </c>
      <c r="K104" s="515"/>
      <c r="L104" s="519">
        <f t="shared" si="22"/>
        <v>28778.63948471695</v>
      </c>
      <c r="M104" s="520">
        <f t="shared" si="28"/>
        <v>0</v>
      </c>
      <c r="N104" s="519">
        <f t="shared" si="24"/>
        <v>28778.63948471695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2016</v>
      </c>
      <c r="D105" s="509">
        <v>178750.28687572596</v>
      </c>
      <c r="E105" s="517">
        <v>4787.9534883720926</v>
      </c>
      <c r="F105" s="516">
        <v>173962.33338735386</v>
      </c>
      <c r="G105" s="516">
        <v>176356.31013153991</v>
      </c>
      <c r="H105" s="517">
        <v>27176.384994149808</v>
      </c>
      <c r="I105" s="511">
        <v>27176.384994149808</v>
      </c>
      <c r="J105" s="515">
        <f t="shared" si="21"/>
        <v>0</v>
      </c>
      <c r="K105" s="515"/>
      <c r="L105" s="519">
        <f>H105</f>
        <v>27176.384994149808</v>
      </c>
      <c r="M105" s="520">
        <f t="shared" si="28"/>
        <v>0</v>
      </c>
      <c r="N105" s="519">
        <f>I105</f>
        <v>27176.384994149808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2017</v>
      </c>
      <c r="D106" s="509">
        <v>173962.33338735386</v>
      </c>
      <c r="E106" s="517">
        <v>4901.9523809523807</v>
      </c>
      <c r="F106" s="516">
        <v>169060.3810064015</v>
      </c>
      <c r="G106" s="516">
        <v>171511.35719687768</v>
      </c>
      <c r="H106" s="517">
        <v>25735.686949015238</v>
      </c>
      <c r="I106" s="511">
        <v>25735.686949015238</v>
      </c>
      <c r="J106" s="515">
        <f t="shared" si="21"/>
        <v>0</v>
      </c>
      <c r="K106" s="515"/>
      <c r="L106" s="519">
        <f>H106</f>
        <v>25735.686949015238</v>
      </c>
      <c r="M106" s="520">
        <f t="shared" si="28"/>
        <v>0</v>
      </c>
      <c r="N106" s="519">
        <f>I106</f>
        <v>25735.686949015238</v>
      </c>
      <c r="O106" s="515">
        <f>IF(N106&lt;&gt;0,+I106-N106,0)</f>
        <v>0</v>
      </c>
      <c r="P106" s="515">
        <f>+O106-M106</f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2018</v>
      </c>
      <c r="D107" s="509">
        <v>169060.3810064015</v>
      </c>
      <c r="E107" s="517">
        <v>4901.9523809523807</v>
      </c>
      <c r="F107" s="516">
        <v>164158.42862544913</v>
      </c>
      <c r="G107" s="516">
        <v>166609.40481592531</v>
      </c>
      <c r="H107" s="517">
        <v>22496.669570219787</v>
      </c>
      <c r="I107" s="511">
        <v>22496.669570219787</v>
      </c>
      <c r="J107" s="515">
        <f t="shared" si="21"/>
        <v>0</v>
      </c>
      <c r="K107" s="515"/>
      <c r="L107" s="519">
        <f>H107</f>
        <v>22496.669570219787</v>
      </c>
      <c r="M107" s="520">
        <f t="shared" si="28"/>
        <v>0</v>
      </c>
      <c r="N107" s="519">
        <f>I107</f>
        <v>22496.669570219787</v>
      </c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2019</v>
      </c>
      <c r="D108" s="374">
        <f>IF(F107+SUM(E$99:E107)=D$92,F107,D$92-SUM(E$99:E107))</f>
        <v>164158.42862544913</v>
      </c>
      <c r="E108" s="523">
        <f>IF(+J96&lt;F107,J96,D108)</f>
        <v>4787.9534883720926</v>
      </c>
      <c r="F108" s="524">
        <f t="shared" ref="F108:F131" si="29">+D108-E108</f>
        <v>159370.47513707704</v>
      </c>
      <c r="G108" s="524">
        <f t="shared" ref="G108:G130" si="30">+(F108+D108)/2</f>
        <v>161764.45188126308</v>
      </c>
      <c r="H108" s="527">
        <f t="shared" ref="H108:H130" si="31">+J$94*G108+E108</f>
        <v>22103.308828819529</v>
      </c>
      <c r="I108" s="578">
        <f t="shared" ref="I108:I130" si="32">+J$95*G108+E108</f>
        <v>22103.308828819529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2020</v>
      </c>
      <c r="D109" s="374">
        <f>IF(F108+SUM(E$99:E108)=D$92,F108,D$92-SUM(E$99:E108))</f>
        <v>159370.47513707704</v>
      </c>
      <c r="E109" s="523">
        <f>IF(+J96&lt;F108,J96,D109)</f>
        <v>4787.9534883720926</v>
      </c>
      <c r="F109" s="524">
        <f t="shared" si="29"/>
        <v>154582.52164870495</v>
      </c>
      <c r="G109" s="524">
        <f t="shared" si="30"/>
        <v>156976.49839289099</v>
      </c>
      <c r="H109" s="527">
        <f t="shared" si="31"/>
        <v>21590.803670606208</v>
      </c>
      <c r="I109" s="578">
        <f t="shared" si="32"/>
        <v>21590.803670606208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2021</v>
      </c>
      <c r="D110" s="374">
        <f>IF(F109+SUM(E$99:E109)=D$92,F109,D$92-SUM(E$99:E109))</f>
        <v>154582.52164870495</v>
      </c>
      <c r="E110" s="523">
        <f>IF(+J96&lt;F109,J96,D110)</f>
        <v>4787.9534883720926</v>
      </c>
      <c r="F110" s="524">
        <f t="shared" si="29"/>
        <v>149794.56816033286</v>
      </c>
      <c r="G110" s="524">
        <f t="shared" si="30"/>
        <v>152188.5449045189</v>
      </c>
      <c r="H110" s="527">
        <f t="shared" si="31"/>
        <v>21078.298512392892</v>
      </c>
      <c r="I110" s="578">
        <f t="shared" si="32"/>
        <v>21078.298512392892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2022</v>
      </c>
      <c r="D111" s="374">
        <f>IF(F110+SUM(E$99:E110)=D$92,F110,D$92-SUM(E$99:E110))</f>
        <v>149794.56816033286</v>
      </c>
      <c r="E111" s="523">
        <f>IF(+J96&lt;F110,J96,D111)</f>
        <v>4787.9534883720926</v>
      </c>
      <c r="F111" s="524">
        <f t="shared" si="29"/>
        <v>145006.61467196076</v>
      </c>
      <c r="G111" s="524">
        <f t="shared" si="30"/>
        <v>147400.59141614681</v>
      </c>
      <c r="H111" s="527">
        <f t="shared" si="31"/>
        <v>20565.793354179572</v>
      </c>
      <c r="I111" s="578">
        <f t="shared" si="32"/>
        <v>20565.793354179572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2023</v>
      </c>
      <c r="D112" s="374">
        <f>IF(F111+SUM(E$99:E111)=D$92,F111,D$92-SUM(E$99:E111))</f>
        <v>145006.61467196076</v>
      </c>
      <c r="E112" s="523">
        <f>IF(+J96&lt;F111,J96,D112)</f>
        <v>4787.9534883720926</v>
      </c>
      <c r="F112" s="524">
        <f t="shared" si="29"/>
        <v>140218.66118358867</v>
      </c>
      <c r="G112" s="524">
        <f t="shared" si="30"/>
        <v>142612.63792777472</v>
      </c>
      <c r="H112" s="527">
        <f t="shared" si="31"/>
        <v>20053.288195966252</v>
      </c>
      <c r="I112" s="578">
        <f t="shared" si="32"/>
        <v>20053.288195966252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2024</v>
      </c>
      <c r="D113" s="374">
        <f>IF(F112+SUM(E$99:E112)=D$92,F112,D$92-SUM(E$99:E112))</f>
        <v>140218.66118358867</v>
      </c>
      <c r="E113" s="523">
        <f>IF(+J96&lt;F112,J96,D113)</f>
        <v>4787.9534883720926</v>
      </c>
      <c r="F113" s="524">
        <f t="shared" si="29"/>
        <v>135430.70769521658</v>
      </c>
      <c r="G113" s="524">
        <f t="shared" si="30"/>
        <v>137824.68443940263</v>
      </c>
      <c r="H113" s="527">
        <f t="shared" si="31"/>
        <v>19540.783037752932</v>
      </c>
      <c r="I113" s="578">
        <f t="shared" si="32"/>
        <v>19540.783037752932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2025</v>
      </c>
      <c r="D114" s="374">
        <f>IF(F113+SUM(E$99:E113)=D$92,F113,D$92-SUM(E$99:E113))</f>
        <v>135430.70769521658</v>
      </c>
      <c r="E114" s="523">
        <f>IF(+J96&lt;F113,J96,D114)</f>
        <v>4787.9534883720926</v>
      </c>
      <c r="F114" s="524">
        <f t="shared" si="29"/>
        <v>130642.75420684449</v>
      </c>
      <c r="G114" s="524">
        <f t="shared" si="30"/>
        <v>133036.73095103053</v>
      </c>
      <c r="H114" s="527">
        <f t="shared" si="31"/>
        <v>19028.277879539612</v>
      </c>
      <c r="I114" s="578">
        <f t="shared" si="32"/>
        <v>19028.277879539612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 t="str">
        <f t="shared" si="27"/>
        <v/>
      </c>
      <c r="C115" s="508">
        <f>IF(D93="","-",+C114+1)</f>
        <v>2026</v>
      </c>
      <c r="D115" s="374">
        <f>IF(F114+SUM(E$99:E114)=D$92,F114,D$92-SUM(E$99:E114))</f>
        <v>130642.75420684449</v>
      </c>
      <c r="E115" s="523">
        <f>IF(+J96&lt;F114,J96,D115)</f>
        <v>4787.9534883720926</v>
      </c>
      <c r="F115" s="524">
        <f t="shared" si="29"/>
        <v>125854.8007184724</v>
      </c>
      <c r="G115" s="524">
        <f t="shared" si="30"/>
        <v>128248.77746265844</v>
      </c>
      <c r="H115" s="527">
        <f t="shared" si="31"/>
        <v>18515.772721326295</v>
      </c>
      <c r="I115" s="578">
        <f t="shared" si="32"/>
        <v>18515.772721326295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2027</v>
      </c>
      <c r="D116" s="374">
        <f>IF(F115+SUM(E$99:E115)=D$92,F115,D$92-SUM(E$99:E115))</f>
        <v>125854.8007184724</v>
      </c>
      <c r="E116" s="523">
        <f>IF(+J96&lt;F115,J96,D116)</f>
        <v>4787.9534883720926</v>
      </c>
      <c r="F116" s="524">
        <f t="shared" si="29"/>
        <v>121066.84723010031</v>
      </c>
      <c r="G116" s="524">
        <f t="shared" si="30"/>
        <v>123460.82397428635</v>
      </c>
      <c r="H116" s="527">
        <f t="shared" si="31"/>
        <v>18003.267563112975</v>
      </c>
      <c r="I116" s="578">
        <f t="shared" si="32"/>
        <v>18003.267563112975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2028</v>
      </c>
      <c r="D117" s="374">
        <f>IF(F116+SUM(E$99:E116)=D$92,F116,D$92-SUM(E$99:E116))</f>
        <v>121066.84723010031</v>
      </c>
      <c r="E117" s="523">
        <f>IF(+J96&lt;F116,J96,D117)</f>
        <v>4787.9534883720926</v>
      </c>
      <c r="F117" s="524">
        <f t="shared" si="29"/>
        <v>116278.89374172821</v>
      </c>
      <c r="G117" s="524">
        <f t="shared" si="30"/>
        <v>118672.87048591426</v>
      </c>
      <c r="H117" s="527">
        <f t="shared" si="31"/>
        <v>17490.762404899655</v>
      </c>
      <c r="I117" s="578">
        <f t="shared" si="32"/>
        <v>17490.762404899655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2029</v>
      </c>
      <c r="D118" s="374">
        <f>IF(F117+SUM(E$99:E117)=D$92,F117,D$92-SUM(E$99:E117))</f>
        <v>116278.89374172821</v>
      </c>
      <c r="E118" s="523">
        <f>IF(+J96&lt;F117,J96,D118)</f>
        <v>4787.9534883720926</v>
      </c>
      <c r="F118" s="524">
        <f t="shared" si="29"/>
        <v>111490.94025335612</v>
      </c>
      <c r="G118" s="524">
        <f t="shared" si="30"/>
        <v>113884.91699754217</v>
      </c>
      <c r="H118" s="527">
        <f t="shared" si="31"/>
        <v>16978.257246686335</v>
      </c>
      <c r="I118" s="578">
        <f t="shared" si="32"/>
        <v>16978.257246686335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2030</v>
      </c>
      <c r="D119" s="374">
        <f>IF(F118+SUM(E$99:E118)=D$92,F118,D$92-SUM(E$99:E118))</f>
        <v>111490.94025335612</v>
      </c>
      <c r="E119" s="523">
        <f>IF(+J96&lt;F118,J96,D119)</f>
        <v>4787.9534883720926</v>
      </c>
      <c r="F119" s="524">
        <f t="shared" si="29"/>
        <v>106702.98676498403</v>
      </c>
      <c r="G119" s="524">
        <f t="shared" si="30"/>
        <v>109096.96350917008</v>
      </c>
      <c r="H119" s="527">
        <f t="shared" si="31"/>
        <v>16465.752088473015</v>
      </c>
      <c r="I119" s="578">
        <f t="shared" si="32"/>
        <v>16465.752088473015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2031</v>
      </c>
      <c r="D120" s="374">
        <f>IF(F119+SUM(E$99:E119)=D$92,F119,D$92-SUM(E$99:E119))</f>
        <v>106702.98676498403</v>
      </c>
      <c r="E120" s="523">
        <f>IF(+J96&lt;F119,J96,D120)</f>
        <v>4787.9534883720926</v>
      </c>
      <c r="F120" s="524">
        <f t="shared" si="29"/>
        <v>101915.03327661194</v>
      </c>
      <c r="G120" s="524">
        <f t="shared" si="30"/>
        <v>104309.01002079798</v>
      </c>
      <c r="H120" s="527">
        <f t="shared" si="31"/>
        <v>15953.246930259698</v>
      </c>
      <c r="I120" s="578">
        <f t="shared" si="32"/>
        <v>15953.246930259698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2032</v>
      </c>
      <c r="D121" s="374">
        <f>IF(F120+SUM(E$99:E120)=D$92,F120,D$92-SUM(E$99:E120))</f>
        <v>101915.03327661194</v>
      </c>
      <c r="E121" s="523">
        <f>IF(+J96&lt;F120,J96,D121)</f>
        <v>4787.9534883720926</v>
      </c>
      <c r="F121" s="524">
        <f t="shared" si="29"/>
        <v>97127.079788239847</v>
      </c>
      <c r="G121" s="524">
        <f t="shared" si="30"/>
        <v>99521.056532425893</v>
      </c>
      <c r="H121" s="527">
        <f t="shared" si="31"/>
        <v>15440.741772046378</v>
      </c>
      <c r="I121" s="578">
        <f t="shared" si="32"/>
        <v>15440.741772046378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2033</v>
      </c>
      <c r="D122" s="374">
        <f>IF(F121+SUM(E$99:E121)=D$92,F121,D$92-SUM(E$99:E121))</f>
        <v>97127.079788239847</v>
      </c>
      <c r="E122" s="523">
        <f>IF(+J96&lt;F121,J96,D122)</f>
        <v>4787.9534883720926</v>
      </c>
      <c r="F122" s="524">
        <f t="shared" si="29"/>
        <v>92339.126299867756</v>
      </c>
      <c r="G122" s="524">
        <f t="shared" si="30"/>
        <v>94733.103044053802</v>
      </c>
      <c r="H122" s="527">
        <f t="shared" si="31"/>
        <v>14928.236613833058</v>
      </c>
      <c r="I122" s="578">
        <f t="shared" si="32"/>
        <v>14928.236613833058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2034</v>
      </c>
      <c r="D123" s="374">
        <f>IF(F122+SUM(E$99:E122)=D$92,F122,D$92-SUM(E$99:E122))</f>
        <v>92339.126299867756</v>
      </c>
      <c r="E123" s="523">
        <f>IF(+J96&lt;F122,J96,D123)</f>
        <v>4787.9534883720926</v>
      </c>
      <c r="F123" s="524">
        <f t="shared" si="29"/>
        <v>87551.172811495664</v>
      </c>
      <c r="G123" s="524">
        <f t="shared" si="30"/>
        <v>89945.14955568171</v>
      </c>
      <c r="H123" s="527">
        <f t="shared" si="31"/>
        <v>14415.731455619738</v>
      </c>
      <c r="I123" s="578">
        <f t="shared" si="32"/>
        <v>14415.731455619738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2035</v>
      </c>
      <c r="D124" s="374">
        <f>IF(F123+SUM(E$99:E123)=D$92,F123,D$92-SUM(E$99:E123))</f>
        <v>87551.172811495664</v>
      </c>
      <c r="E124" s="523">
        <f>IF(+J96&lt;F123,J96,D124)</f>
        <v>4787.9534883720926</v>
      </c>
      <c r="F124" s="524">
        <f t="shared" si="29"/>
        <v>82763.219323123572</v>
      </c>
      <c r="G124" s="524">
        <f t="shared" si="30"/>
        <v>85157.196067309618</v>
      </c>
      <c r="H124" s="527">
        <f t="shared" si="31"/>
        <v>13903.226297406418</v>
      </c>
      <c r="I124" s="578">
        <f t="shared" si="32"/>
        <v>13903.226297406418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2036</v>
      </c>
      <c r="D125" s="374">
        <f>IF(F124+SUM(E$99:E124)=D$92,F124,D$92-SUM(E$99:E124))</f>
        <v>82763.219323123572</v>
      </c>
      <c r="E125" s="523">
        <f>IF(+J96&lt;F124,J96,D125)</f>
        <v>4787.9534883720926</v>
      </c>
      <c r="F125" s="524">
        <f t="shared" si="29"/>
        <v>77975.265834751481</v>
      </c>
      <c r="G125" s="524">
        <f t="shared" si="30"/>
        <v>80369.242578937527</v>
      </c>
      <c r="H125" s="527">
        <f t="shared" si="31"/>
        <v>13390.721139193101</v>
      </c>
      <c r="I125" s="578">
        <f t="shared" si="32"/>
        <v>13390.721139193101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2037</v>
      </c>
      <c r="D126" s="374">
        <f>IF(F125+SUM(E$99:E125)=D$92,F125,D$92-SUM(E$99:E125))</f>
        <v>77975.265834751481</v>
      </c>
      <c r="E126" s="523">
        <f>IF(+J96&lt;F125,J96,D126)</f>
        <v>4787.9534883720926</v>
      </c>
      <c r="F126" s="524">
        <f t="shared" si="29"/>
        <v>73187.312346379389</v>
      </c>
      <c r="G126" s="524">
        <f t="shared" si="30"/>
        <v>75581.289090565435</v>
      </c>
      <c r="H126" s="527">
        <f t="shared" si="31"/>
        <v>12878.215980979781</v>
      </c>
      <c r="I126" s="578">
        <f t="shared" si="32"/>
        <v>12878.215980979781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2038</v>
      </c>
      <c r="D127" s="374">
        <f>IF(F126+SUM(E$99:E126)=D$92,F126,D$92-SUM(E$99:E126))</f>
        <v>73187.312346379389</v>
      </c>
      <c r="E127" s="523">
        <f>IF(+J96&lt;F126,J96,D127)</f>
        <v>4787.9534883720926</v>
      </c>
      <c r="F127" s="524">
        <f t="shared" si="29"/>
        <v>68399.358858007297</v>
      </c>
      <c r="G127" s="524">
        <f t="shared" si="30"/>
        <v>70793.335602193343</v>
      </c>
      <c r="H127" s="527">
        <f t="shared" si="31"/>
        <v>12365.710822766461</v>
      </c>
      <c r="I127" s="578">
        <f t="shared" si="32"/>
        <v>12365.710822766461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2039</v>
      </c>
      <c r="D128" s="374">
        <f>IF(F127+SUM(E$99:E127)=D$92,F127,D$92-SUM(E$99:E127))</f>
        <v>68399.358858007297</v>
      </c>
      <c r="E128" s="523">
        <f>IF(+J96&lt;F127,J96,D128)</f>
        <v>4787.9534883720926</v>
      </c>
      <c r="F128" s="524">
        <f t="shared" si="29"/>
        <v>63611.405369635206</v>
      </c>
      <c r="G128" s="524">
        <f t="shared" si="30"/>
        <v>66005.382113821252</v>
      </c>
      <c r="H128" s="527">
        <f t="shared" si="31"/>
        <v>11853.205664553141</v>
      </c>
      <c r="I128" s="578">
        <f t="shared" si="32"/>
        <v>11853.205664553141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2040</v>
      </c>
      <c r="D129" s="374">
        <f>IF(F128+SUM(E$99:E128)=D$92,F128,D$92-SUM(E$99:E128))</f>
        <v>63611.405369635206</v>
      </c>
      <c r="E129" s="523">
        <f>IF(+J96&lt;F128,J96,D129)</f>
        <v>4787.9534883720926</v>
      </c>
      <c r="F129" s="524">
        <f t="shared" si="29"/>
        <v>58823.451881263114</v>
      </c>
      <c r="G129" s="524">
        <f t="shared" si="30"/>
        <v>61217.42862544916</v>
      </c>
      <c r="H129" s="527">
        <f t="shared" si="31"/>
        <v>11340.700506339821</v>
      </c>
      <c r="I129" s="578">
        <f t="shared" si="32"/>
        <v>11340.700506339821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2041</v>
      </c>
      <c r="D130" s="374">
        <f>IF(F129+SUM(E$99:E129)=D$92,F129,D$92-SUM(E$99:E129))</f>
        <v>58823.451881263114</v>
      </c>
      <c r="E130" s="523">
        <f>IF(+J96&lt;F129,J96,D130)</f>
        <v>4787.9534883720926</v>
      </c>
      <c r="F130" s="524">
        <f t="shared" si="29"/>
        <v>54035.498392891022</v>
      </c>
      <c r="G130" s="524">
        <f t="shared" si="30"/>
        <v>56429.475137077068</v>
      </c>
      <c r="H130" s="527">
        <f t="shared" si="31"/>
        <v>10828.195348126503</v>
      </c>
      <c r="I130" s="578">
        <f t="shared" si="32"/>
        <v>10828.195348126503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2042</v>
      </c>
      <c r="D131" s="374">
        <f>IF(F130+SUM(E$99:E130)=D$92,F130,D$92-SUM(E$99:E130))</f>
        <v>54035.498392891022</v>
      </c>
      <c r="E131" s="523">
        <f>IF(+J96&lt;F130,J96,D131)</f>
        <v>4787.9534883720926</v>
      </c>
      <c r="F131" s="524">
        <f t="shared" si="29"/>
        <v>49247.544904518931</v>
      </c>
      <c r="G131" s="524">
        <f t="shared" ref="G131:G154" si="33">+(F131+D131)/2</f>
        <v>51641.521648704977</v>
      </c>
      <c r="H131" s="527">
        <f t="shared" ref="H131:H154" si="34">+J$94*G131+E131</f>
        <v>10315.690189913184</v>
      </c>
      <c r="I131" s="578">
        <f t="shared" ref="I131:I154" si="35">+J$95*G131+E131</f>
        <v>10315.690189913184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si="27"/>
        <v/>
      </c>
      <c r="C132" s="508">
        <f>IF(D93="","-",+C131+1)</f>
        <v>2043</v>
      </c>
      <c r="D132" s="374">
        <f>IF(F131+SUM(E$99:E131)=D$92,F131,D$92-SUM(E$99:E131))</f>
        <v>49247.544904518931</v>
      </c>
      <c r="E132" s="523">
        <f>IF(+J96&lt;F131,J96,D132)</f>
        <v>4787.9534883720926</v>
      </c>
      <c r="F132" s="524">
        <f t="shared" ref="F132:F154" si="40">+D132-E132</f>
        <v>44459.591416146839</v>
      </c>
      <c r="G132" s="524">
        <f t="shared" si="33"/>
        <v>46853.568160332885</v>
      </c>
      <c r="H132" s="527">
        <f t="shared" si="34"/>
        <v>9803.1850316998643</v>
      </c>
      <c r="I132" s="578">
        <f t="shared" si="35"/>
        <v>9803.1850316998643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27"/>
        <v/>
      </c>
      <c r="C133" s="508">
        <f>IF(D93="","-",+C132+1)</f>
        <v>2044</v>
      </c>
      <c r="D133" s="374">
        <f>IF(F132+SUM(E$99:E132)=D$92,F132,D$92-SUM(E$99:E132))</f>
        <v>44459.591416146839</v>
      </c>
      <c r="E133" s="523">
        <f>IF(+J96&lt;F132,J96,D133)</f>
        <v>4787.9534883720926</v>
      </c>
      <c r="F133" s="524">
        <f t="shared" si="40"/>
        <v>39671.637927774747</v>
      </c>
      <c r="G133" s="524">
        <f t="shared" si="33"/>
        <v>42065.614671960793</v>
      </c>
      <c r="H133" s="527">
        <f t="shared" si="34"/>
        <v>9290.6798734865442</v>
      </c>
      <c r="I133" s="578">
        <f t="shared" si="35"/>
        <v>9290.6798734865442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27"/>
        <v/>
      </c>
      <c r="C134" s="508">
        <f>IF(D93="","-",+C133+1)</f>
        <v>2045</v>
      </c>
      <c r="D134" s="374">
        <f>IF(F133+SUM(E$99:E133)=D$92,F133,D$92-SUM(E$99:E133))</f>
        <v>39671.637927774747</v>
      </c>
      <c r="E134" s="523">
        <f>IF(+J96&lt;F133,J96,D134)</f>
        <v>4787.9534883720926</v>
      </c>
      <c r="F134" s="524">
        <f t="shared" si="40"/>
        <v>34883.684439402656</v>
      </c>
      <c r="G134" s="524">
        <f t="shared" si="33"/>
        <v>37277.661183588702</v>
      </c>
      <c r="H134" s="527">
        <f t="shared" si="34"/>
        <v>8778.1747152732241</v>
      </c>
      <c r="I134" s="578">
        <f t="shared" si="35"/>
        <v>8778.1747152732241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27"/>
        <v/>
      </c>
      <c r="C135" s="508">
        <f>IF(D93="","-",+C134+1)</f>
        <v>2046</v>
      </c>
      <c r="D135" s="374">
        <f>IF(F134+SUM(E$99:E134)=D$92,F134,D$92-SUM(E$99:E134))</f>
        <v>34883.684439402656</v>
      </c>
      <c r="E135" s="523">
        <f>IF(+J96&lt;F134,J96,D135)</f>
        <v>4787.9534883720926</v>
      </c>
      <c r="F135" s="524">
        <f t="shared" si="40"/>
        <v>30095.730951030564</v>
      </c>
      <c r="G135" s="524">
        <f t="shared" si="33"/>
        <v>32489.70769521661</v>
      </c>
      <c r="H135" s="527">
        <f t="shared" si="34"/>
        <v>8265.6695570599059</v>
      </c>
      <c r="I135" s="578">
        <f t="shared" si="35"/>
        <v>8265.6695570599059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27"/>
        <v/>
      </c>
      <c r="C136" s="508">
        <f>IF(D93="","-",+C135+1)</f>
        <v>2047</v>
      </c>
      <c r="D136" s="374">
        <f>IF(F135+SUM(E$99:E135)=D$92,F135,D$92-SUM(E$99:E135))</f>
        <v>30095.730951030564</v>
      </c>
      <c r="E136" s="523">
        <f>IF(+J96&lt;F135,J96,D136)</f>
        <v>4787.9534883720926</v>
      </c>
      <c r="F136" s="524">
        <f t="shared" si="40"/>
        <v>25307.777462658472</v>
      </c>
      <c r="G136" s="524">
        <f t="shared" si="33"/>
        <v>27701.754206844518</v>
      </c>
      <c r="H136" s="527">
        <f t="shared" si="34"/>
        <v>7753.1643988465858</v>
      </c>
      <c r="I136" s="578">
        <f t="shared" si="35"/>
        <v>7753.1643988465858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27"/>
        <v/>
      </c>
      <c r="C137" s="508">
        <f>IF(D93="","-",+C136+1)</f>
        <v>2048</v>
      </c>
      <c r="D137" s="374">
        <f>IF(F136+SUM(E$99:E136)=D$92,F136,D$92-SUM(E$99:E136))</f>
        <v>25307.777462658472</v>
      </c>
      <c r="E137" s="523">
        <f>IF(+J96&lt;F136,J96,D137)</f>
        <v>4787.9534883720926</v>
      </c>
      <c r="F137" s="524">
        <f t="shared" si="40"/>
        <v>20519.823974286381</v>
      </c>
      <c r="G137" s="524">
        <f t="shared" si="33"/>
        <v>22913.800718472427</v>
      </c>
      <c r="H137" s="527">
        <f t="shared" si="34"/>
        <v>7240.6592406332666</v>
      </c>
      <c r="I137" s="578">
        <f t="shared" si="35"/>
        <v>7240.6592406332666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27"/>
        <v/>
      </c>
      <c r="C138" s="508">
        <f>IF(D93="","-",+C137+1)</f>
        <v>2049</v>
      </c>
      <c r="D138" s="374">
        <f>IF(F137+SUM(E$99:E137)=D$92,F137,D$92-SUM(E$99:E137))</f>
        <v>20519.823974286381</v>
      </c>
      <c r="E138" s="523">
        <f>IF(+J96&lt;F137,J96,D138)</f>
        <v>4787.9534883720926</v>
      </c>
      <c r="F138" s="524">
        <f t="shared" si="40"/>
        <v>15731.870485914289</v>
      </c>
      <c r="G138" s="524">
        <f t="shared" si="33"/>
        <v>18125.847230100335</v>
      </c>
      <c r="H138" s="527">
        <f t="shared" si="34"/>
        <v>6728.1540824199474</v>
      </c>
      <c r="I138" s="578">
        <f t="shared" si="35"/>
        <v>6728.1540824199474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27"/>
        <v/>
      </c>
      <c r="C139" s="508">
        <f>IF(D93="","-",+C138+1)</f>
        <v>2050</v>
      </c>
      <c r="D139" s="374">
        <f>IF(F138+SUM(E$99:E138)=D$92,F138,D$92-SUM(E$99:E138))</f>
        <v>15731.870485914289</v>
      </c>
      <c r="E139" s="523">
        <f>IF(+J96&lt;F138,J96,D139)</f>
        <v>4787.9534883720926</v>
      </c>
      <c r="F139" s="524">
        <f t="shared" si="40"/>
        <v>10943.916997542197</v>
      </c>
      <c r="G139" s="524">
        <f t="shared" si="33"/>
        <v>13337.893741728243</v>
      </c>
      <c r="H139" s="527">
        <f t="shared" si="34"/>
        <v>6215.6489242066273</v>
      </c>
      <c r="I139" s="578">
        <f t="shared" si="35"/>
        <v>6215.6489242066273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27"/>
        <v/>
      </c>
      <c r="C140" s="508">
        <f>IF(D93="","-",+C139+1)</f>
        <v>2051</v>
      </c>
      <c r="D140" s="374">
        <f>IF(F139+SUM(E$99:E139)=D$92,F139,D$92-SUM(E$99:E139))</f>
        <v>10943.916997542197</v>
      </c>
      <c r="E140" s="523">
        <f>IF(+J96&lt;F139,J96,D140)</f>
        <v>4787.9534883720926</v>
      </c>
      <c r="F140" s="524">
        <f t="shared" si="40"/>
        <v>6155.9635091701048</v>
      </c>
      <c r="G140" s="524">
        <f t="shared" si="33"/>
        <v>8549.9402533561515</v>
      </c>
      <c r="H140" s="527">
        <f t="shared" si="34"/>
        <v>5703.1437659933081</v>
      </c>
      <c r="I140" s="578">
        <f t="shared" si="35"/>
        <v>5703.1437659933081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27"/>
        <v/>
      </c>
      <c r="C141" s="508">
        <f>IF(D93="","-",+C140+1)</f>
        <v>2052</v>
      </c>
      <c r="D141" s="374">
        <f>IF(F140+SUM(E$99:E140)=D$92,F140,D$92-SUM(E$99:E140))</f>
        <v>6155.9635091701048</v>
      </c>
      <c r="E141" s="523">
        <f>IF(+J96&lt;F140,J96,D141)</f>
        <v>4787.9534883720926</v>
      </c>
      <c r="F141" s="524">
        <f t="shared" si="40"/>
        <v>1368.0100207980122</v>
      </c>
      <c r="G141" s="524">
        <f t="shared" si="33"/>
        <v>3761.9867649840585</v>
      </c>
      <c r="H141" s="527">
        <f t="shared" si="34"/>
        <v>5190.6386077799889</v>
      </c>
      <c r="I141" s="578">
        <f t="shared" si="35"/>
        <v>5190.6386077799889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27"/>
        <v/>
      </c>
      <c r="C142" s="508">
        <f>IF(D93="","-",+C141+1)</f>
        <v>2053</v>
      </c>
      <c r="D142" s="374">
        <f>IF(F141+SUM(E$99:E141)=D$92,F141,D$92-SUM(E$99:E141))</f>
        <v>1368.0100207980122</v>
      </c>
      <c r="E142" s="523">
        <f>IF(+J96&lt;F141,J96,D142)</f>
        <v>1368.0100207980122</v>
      </c>
      <c r="F142" s="524">
        <f t="shared" si="40"/>
        <v>0</v>
      </c>
      <c r="G142" s="524">
        <f t="shared" si="33"/>
        <v>684.0050103990061</v>
      </c>
      <c r="H142" s="527">
        <f t="shared" si="34"/>
        <v>1441.2262909486303</v>
      </c>
      <c r="I142" s="578">
        <f t="shared" si="35"/>
        <v>1441.2262909486303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27"/>
        <v/>
      </c>
      <c r="C143" s="508">
        <f>IF(D93="","-",+C142+1)</f>
        <v>2054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0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27"/>
        <v/>
      </c>
      <c r="C144" s="508">
        <f>IF(D93="","-",+C143+1)</f>
        <v>2055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0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27"/>
        <v/>
      </c>
      <c r="C145" s="508">
        <f>IF(D93="","-",+C144+1)</f>
        <v>2056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0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27"/>
        <v/>
      </c>
      <c r="C146" s="508">
        <f>IF(D93="","-",+C145+1)</f>
        <v>2057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0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27"/>
        <v/>
      </c>
      <c r="C147" s="508">
        <f>IF(D93="","-",+C146+1)</f>
        <v>2058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0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27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0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27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0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27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0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27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0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27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0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27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0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27"/>
        <v/>
      </c>
      <c r="C154" s="528">
        <f>IF(D93="","-",+C153+1)</f>
        <v>2065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0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205882.00000000009</v>
      </c>
      <c r="F155" s="375"/>
      <c r="G155" s="375"/>
      <c r="H155" s="375">
        <f>SUM(H99:H154)</f>
        <v>719549.16319212993</v>
      </c>
      <c r="I155" s="375">
        <f>SUM(I99:I154)</f>
        <v>719549.16319212993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048576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23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485788.09488543868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485788.09488543868</v>
      </c>
      <c r="O6" s="269"/>
      <c r="P6" s="269"/>
    </row>
    <row r="7" spans="1:17" ht="13.5" thickBot="1">
      <c r="C7" s="468" t="s">
        <v>48</v>
      </c>
      <c r="D7" s="621" t="s">
        <v>250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251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4795139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116954.60975609756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509">
        <v>4839000</v>
      </c>
      <c r="E17" s="510">
        <v>63671.052631578947</v>
      </c>
      <c r="F17" s="509">
        <v>4775328.9473684207</v>
      </c>
      <c r="G17" s="510">
        <v>750196.21507043985</v>
      </c>
      <c r="H17" s="511">
        <v>750196.21507043985</v>
      </c>
      <c r="I17" s="518">
        <v>0</v>
      </c>
      <c r="J17" s="512"/>
      <c r="K17" s="513">
        <f t="shared" ref="K17:K22" si="0">G17</f>
        <v>750196.21507043985</v>
      </c>
      <c r="L17" s="598">
        <f t="shared" ref="L17:L48" si="1">IF(K17&lt;&gt;0,+G17-K17,0)</f>
        <v>0</v>
      </c>
      <c r="M17" s="513">
        <f t="shared" ref="M17:M22" si="2">H17</f>
        <v>750196.21507043985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2011</v>
      </c>
      <c r="D18" s="516">
        <v>4731467.9473684207</v>
      </c>
      <c r="E18" s="517">
        <v>116954.60975609756</v>
      </c>
      <c r="F18" s="516">
        <v>4614513.3376123235</v>
      </c>
      <c r="G18" s="517">
        <v>837705.52786752849</v>
      </c>
      <c r="H18" s="511">
        <v>837705.52786752849</v>
      </c>
      <c r="I18" s="518">
        <v>0</v>
      </c>
      <c r="J18" s="512"/>
      <c r="K18" s="519">
        <f t="shared" si="0"/>
        <v>837705.52786752849</v>
      </c>
      <c r="L18" s="520">
        <f t="shared" si="1"/>
        <v>0</v>
      </c>
      <c r="M18" s="519">
        <f t="shared" si="2"/>
        <v>837705.52786752849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2012</v>
      </c>
      <c r="D19" s="516">
        <v>4614513.3376123235</v>
      </c>
      <c r="E19" s="517">
        <v>114169.97619047618</v>
      </c>
      <c r="F19" s="516">
        <v>4500343.3614218477</v>
      </c>
      <c r="G19" s="517">
        <v>783461.67125244555</v>
      </c>
      <c r="H19" s="511">
        <v>783461.67125244555</v>
      </c>
      <c r="I19" s="518">
        <v>0</v>
      </c>
      <c r="J19" s="512"/>
      <c r="K19" s="519">
        <f t="shared" si="0"/>
        <v>783461.67125244555</v>
      </c>
      <c r="L19" s="520">
        <f t="shared" si="1"/>
        <v>0</v>
      </c>
      <c r="M19" s="519">
        <f t="shared" si="2"/>
        <v>783461.67125244555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609">
        <v>4500343.3614218477</v>
      </c>
      <c r="E20" s="610">
        <v>114169.97619047618</v>
      </c>
      <c r="F20" s="609">
        <v>4386173.385231372</v>
      </c>
      <c r="G20" s="610">
        <v>728177.58986755938</v>
      </c>
      <c r="H20" s="611">
        <v>728177.58986755938</v>
      </c>
      <c r="I20" s="597">
        <v>0</v>
      </c>
      <c r="J20" s="512"/>
      <c r="K20" s="519">
        <f t="shared" si="0"/>
        <v>728177.58986755938</v>
      </c>
      <c r="L20" s="520">
        <f t="shared" ref="L20:L25" si="6">IF(K20&lt;&gt;0,+G20-K20,0)</f>
        <v>0</v>
      </c>
      <c r="M20" s="519">
        <f t="shared" si="2"/>
        <v>728177.58986755938</v>
      </c>
      <c r="N20" s="515">
        <f t="shared" ref="N20:N25" si="7">IF(M20&lt;&gt;0,+H20-M20,0)</f>
        <v>0</v>
      </c>
      <c r="O20" s="515">
        <f t="shared" ref="O20:O25" si="8"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2014</v>
      </c>
      <c r="D21" s="609">
        <v>4386173.385231372</v>
      </c>
      <c r="E21" s="610">
        <v>114169.97619047618</v>
      </c>
      <c r="F21" s="609">
        <v>4272003.4090408962</v>
      </c>
      <c r="G21" s="610">
        <v>690508.12734989321</v>
      </c>
      <c r="H21" s="611">
        <v>690508.12734989321</v>
      </c>
      <c r="I21" s="597">
        <v>0</v>
      </c>
      <c r="J21" s="512"/>
      <c r="K21" s="519">
        <f t="shared" si="0"/>
        <v>690508.12734989321</v>
      </c>
      <c r="L21" s="520">
        <f t="shared" si="6"/>
        <v>0</v>
      </c>
      <c r="M21" s="519">
        <f t="shared" si="2"/>
        <v>690508.12734989321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2015</v>
      </c>
      <c r="D22" s="609">
        <v>4272003.4090408962</v>
      </c>
      <c r="E22" s="610">
        <v>114169.97619047618</v>
      </c>
      <c r="F22" s="609">
        <v>4157833.43285042</v>
      </c>
      <c r="G22" s="610">
        <v>661776.60095170466</v>
      </c>
      <c r="H22" s="611">
        <v>661776.60095170466</v>
      </c>
      <c r="I22" s="512">
        <v>0</v>
      </c>
      <c r="J22" s="512"/>
      <c r="K22" s="519">
        <f t="shared" si="0"/>
        <v>661776.60095170466</v>
      </c>
      <c r="L22" s="520">
        <f t="shared" si="6"/>
        <v>0</v>
      </c>
      <c r="M22" s="519">
        <f t="shared" si="2"/>
        <v>661776.60095170466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609">
        <v>4157833.43285042</v>
      </c>
      <c r="E23" s="610">
        <v>114169.97619047618</v>
      </c>
      <c r="F23" s="609">
        <v>4043663.4566599438</v>
      </c>
      <c r="G23" s="610">
        <v>640169.61761771492</v>
      </c>
      <c r="H23" s="611">
        <v>640169.61761771492</v>
      </c>
      <c r="I23" s="512">
        <f t="shared" ref="I23:I48" si="9">H23-G23</f>
        <v>0</v>
      </c>
      <c r="J23" s="512"/>
      <c r="K23" s="519">
        <f>G23</f>
        <v>640169.61761771492</v>
      </c>
      <c r="L23" s="520">
        <f t="shared" si="6"/>
        <v>0</v>
      </c>
      <c r="M23" s="519">
        <f>H23</f>
        <v>640169.61761771492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609">
        <v>4043663.4566599438</v>
      </c>
      <c r="E24" s="610">
        <v>111514.86046511628</v>
      </c>
      <c r="F24" s="609">
        <v>3932148.5961948275</v>
      </c>
      <c r="G24" s="610">
        <v>605586.64190337458</v>
      </c>
      <c r="H24" s="611">
        <v>605586.64190337458</v>
      </c>
      <c r="I24" s="512">
        <f t="shared" si="9"/>
        <v>0</v>
      </c>
      <c r="J24" s="512"/>
      <c r="K24" s="519">
        <f>G24</f>
        <v>605586.64190337458</v>
      </c>
      <c r="L24" s="520">
        <f t="shared" si="6"/>
        <v>0</v>
      </c>
      <c r="M24" s="519">
        <f>H24</f>
        <v>605586.64190337458</v>
      </c>
      <c r="N24" s="515">
        <f t="shared" si="7"/>
        <v>0</v>
      </c>
      <c r="O24" s="515">
        <f t="shared" si="8"/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609">
        <v>3932148.5961948275</v>
      </c>
      <c r="E25" s="610">
        <v>116954.60975609756</v>
      </c>
      <c r="F25" s="609">
        <v>3815193.9864387298</v>
      </c>
      <c r="G25" s="610">
        <v>550357.26213461242</v>
      </c>
      <c r="H25" s="611">
        <v>550357.26213461242</v>
      </c>
      <c r="I25" s="512">
        <f t="shared" si="9"/>
        <v>0</v>
      </c>
      <c r="J25" s="512"/>
      <c r="K25" s="519">
        <f>G25</f>
        <v>550357.26213461242</v>
      </c>
      <c r="L25" s="520">
        <f t="shared" si="6"/>
        <v>0</v>
      </c>
      <c r="M25" s="519">
        <f>H25</f>
        <v>550357.26213461242</v>
      </c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609">
        <v>3815193.9864387298</v>
      </c>
      <c r="E26" s="610">
        <v>111514.86046511628</v>
      </c>
      <c r="F26" s="609">
        <v>3703679.1259736135</v>
      </c>
      <c r="G26" s="610">
        <v>485788.09488543868</v>
      </c>
      <c r="H26" s="611">
        <v>485788.09488543868</v>
      </c>
      <c r="I26" s="512">
        <f t="shared" si="9"/>
        <v>0</v>
      </c>
      <c r="J26" s="512"/>
      <c r="K26" s="519">
        <f>G26</f>
        <v>485788.09488543868</v>
      </c>
      <c r="L26" s="520">
        <f t="shared" ref="L26" si="10">IF(K26&lt;&gt;0,+G26-K26,0)</f>
        <v>0</v>
      </c>
      <c r="M26" s="519">
        <f>H26</f>
        <v>485788.09488543868</v>
      </c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3703679.1259736135</v>
      </c>
      <c r="E27" s="523">
        <f>IF(+I14&lt;F26,I14,D27)</f>
        <v>116954.60975609756</v>
      </c>
      <c r="F27" s="524">
        <f t="shared" ref="F27:F48" si="11">+D27-E27</f>
        <v>3586724.5162175158</v>
      </c>
      <c r="G27" s="525">
        <f t="shared" ref="G27:G55" si="12">+I$12*((D27+F27)/2)+E27</f>
        <v>580238.25061988842</v>
      </c>
      <c r="H27" s="492">
        <f t="shared" ref="H27:H55" si="13">+I$13*((D27+F27)/2)+E27</f>
        <v>580238.25061988842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3586724.5162175158</v>
      </c>
      <c r="E28" s="523">
        <f>IF(+I14&lt;F27,I14,D28)</f>
        <v>116954.60975609756</v>
      </c>
      <c r="F28" s="524">
        <f t="shared" si="11"/>
        <v>3469769.9064614181</v>
      </c>
      <c r="G28" s="525">
        <f t="shared" si="12"/>
        <v>565374.00987743109</v>
      </c>
      <c r="H28" s="492">
        <f t="shared" si="13"/>
        <v>565374.00987743109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3469769.9064614181</v>
      </c>
      <c r="E29" s="523">
        <f>IF(+I14&lt;F28,I14,D29)</f>
        <v>116954.60975609756</v>
      </c>
      <c r="F29" s="524">
        <f t="shared" si="11"/>
        <v>3352815.2967053205</v>
      </c>
      <c r="G29" s="525">
        <f t="shared" si="12"/>
        <v>550509.76913497353</v>
      </c>
      <c r="H29" s="492">
        <f t="shared" si="13"/>
        <v>550509.76913497353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3352815.2967053205</v>
      </c>
      <c r="E30" s="523">
        <f>IF(+I14&lt;F29,I14,D30)</f>
        <v>116954.60975609756</v>
      </c>
      <c r="F30" s="524">
        <f t="shared" si="11"/>
        <v>3235860.6869492228</v>
      </c>
      <c r="G30" s="525">
        <f t="shared" si="12"/>
        <v>535645.52839251619</v>
      </c>
      <c r="H30" s="492">
        <f t="shared" si="13"/>
        <v>535645.52839251619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3235860.6869492228</v>
      </c>
      <c r="E31" s="523">
        <f>IF(+I14&lt;F30,I14,D31)</f>
        <v>116954.60975609756</v>
      </c>
      <c r="F31" s="524">
        <f t="shared" si="11"/>
        <v>3118906.0771931252</v>
      </c>
      <c r="G31" s="525">
        <f t="shared" si="12"/>
        <v>520781.28765005869</v>
      </c>
      <c r="H31" s="492">
        <f t="shared" si="13"/>
        <v>520781.28765005869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3118906.0771931252</v>
      </c>
      <c r="E32" s="523">
        <f>IF(+I14&lt;F31,I14,D32)</f>
        <v>116954.60975609756</v>
      </c>
      <c r="F32" s="524">
        <f t="shared" si="11"/>
        <v>3001951.4674370275</v>
      </c>
      <c r="G32" s="525">
        <f t="shared" si="12"/>
        <v>505917.0469076013</v>
      </c>
      <c r="H32" s="492">
        <f t="shared" si="13"/>
        <v>505917.0469076013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2026</v>
      </c>
      <c r="D33" s="524">
        <f>IF(F32+SUM(E$17:E32)=D$10,F32,D$10-SUM(E$17:E32))</f>
        <v>3001951.4674370275</v>
      </c>
      <c r="E33" s="523">
        <f>IF(+I14&lt;F32,I14,D33)</f>
        <v>116954.60975609756</v>
      </c>
      <c r="F33" s="524">
        <f t="shared" si="11"/>
        <v>2884996.8576809298</v>
      </c>
      <c r="G33" s="525">
        <f t="shared" si="12"/>
        <v>491052.80616514379</v>
      </c>
      <c r="H33" s="492">
        <f t="shared" si="13"/>
        <v>491052.80616514379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2884996.8576809298</v>
      </c>
      <c r="E34" s="523">
        <f>IF(+I14&lt;F33,I14,D34)</f>
        <v>116954.60975609756</v>
      </c>
      <c r="F34" s="524">
        <f t="shared" si="11"/>
        <v>2768042.2479248322</v>
      </c>
      <c r="G34" s="525">
        <f t="shared" si="12"/>
        <v>476188.5654226864</v>
      </c>
      <c r="H34" s="492">
        <f t="shared" si="13"/>
        <v>476188.5654226864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2768042.2479248322</v>
      </c>
      <c r="E35" s="523">
        <f>IF(+I14&lt;F34,I14,D35)</f>
        <v>116954.60975609756</v>
      </c>
      <c r="F35" s="524">
        <f t="shared" si="11"/>
        <v>2651087.6381687345</v>
      </c>
      <c r="G35" s="525">
        <f t="shared" si="12"/>
        <v>461324.32468022889</v>
      </c>
      <c r="H35" s="492">
        <f t="shared" si="13"/>
        <v>461324.32468022889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2651087.6381687345</v>
      </c>
      <c r="E36" s="523">
        <f>IF(+I14&lt;F35,I14,D36)</f>
        <v>116954.60975609756</v>
      </c>
      <c r="F36" s="524">
        <f t="shared" si="11"/>
        <v>2534133.0284126368</v>
      </c>
      <c r="G36" s="525">
        <f t="shared" si="12"/>
        <v>446460.0839377715</v>
      </c>
      <c r="H36" s="492">
        <f t="shared" si="13"/>
        <v>446460.0839377715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2534133.0284126368</v>
      </c>
      <c r="E37" s="523">
        <f>IF(+I14&lt;F36,I14,D37)</f>
        <v>116954.60975609756</v>
      </c>
      <c r="F37" s="524">
        <f t="shared" si="11"/>
        <v>2417178.4186565392</v>
      </c>
      <c r="G37" s="525">
        <f t="shared" si="12"/>
        <v>431595.843195314</v>
      </c>
      <c r="H37" s="492">
        <f t="shared" si="13"/>
        <v>431595.843195314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2417178.4186565392</v>
      </c>
      <c r="E38" s="523">
        <f>IF(+I14&lt;F37,I14,D38)</f>
        <v>116954.60975609756</v>
      </c>
      <c r="F38" s="524">
        <f t="shared" si="11"/>
        <v>2300223.8089004415</v>
      </c>
      <c r="G38" s="525">
        <f t="shared" si="12"/>
        <v>416731.6024528566</v>
      </c>
      <c r="H38" s="492">
        <f t="shared" si="13"/>
        <v>416731.6024528566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2300223.8089004415</v>
      </c>
      <c r="E39" s="523">
        <f>IF(+I14&lt;F38,I14,D39)</f>
        <v>116954.60975609756</v>
      </c>
      <c r="F39" s="524">
        <f t="shared" si="11"/>
        <v>2183269.1991443438</v>
      </c>
      <c r="G39" s="525">
        <f t="shared" si="12"/>
        <v>401867.3617103991</v>
      </c>
      <c r="H39" s="492">
        <f t="shared" si="13"/>
        <v>401867.3617103991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2183269.1991443438</v>
      </c>
      <c r="E40" s="523">
        <f>IF(+I14&lt;F39,I14,D40)</f>
        <v>116954.60975609756</v>
      </c>
      <c r="F40" s="524">
        <f t="shared" si="11"/>
        <v>2066314.5893882462</v>
      </c>
      <c r="G40" s="525">
        <f t="shared" si="12"/>
        <v>387003.12096794171</v>
      </c>
      <c r="H40" s="492">
        <f t="shared" si="13"/>
        <v>387003.12096794171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2066314.5893882462</v>
      </c>
      <c r="E41" s="523">
        <f>IF(+I14&lt;F40,I14,D41)</f>
        <v>116954.60975609756</v>
      </c>
      <c r="F41" s="524">
        <f t="shared" si="11"/>
        <v>1949359.9796321485</v>
      </c>
      <c r="G41" s="525">
        <f t="shared" si="12"/>
        <v>372138.88022548426</v>
      </c>
      <c r="H41" s="492">
        <f t="shared" si="13"/>
        <v>372138.88022548426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1949359.9796321485</v>
      </c>
      <c r="E42" s="523">
        <f>IF(+I14&lt;F41,I14,D42)</f>
        <v>116954.60975609756</v>
      </c>
      <c r="F42" s="524">
        <f t="shared" si="11"/>
        <v>1832405.3698760509</v>
      </c>
      <c r="G42" s="525">
        <f t="shared" si="12"/>
        <v>357274.63948302681</v>
      </c>
      <c r="H42" s="492">
        <f t="shared" si="13"/>
        <v>357274.63948302681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1832405.3698760509</v>
      </c>
      <c r="E43" s="523">
        <f>IF(+I14&lt;F42,I14,D43)</f>
        <v>116954.60975609756</v>
      </c>
      <c r="F43" s="524">
        <f t="shared" si="11"/>
        <v>1715450.7601199532</v>
      </c>
      <c r="G43" s="525">
        <f t="shared" si="12"/>
        <v>342410.39874056936</v>
      </c>
      <c r="H43" s="492">
        <f t="shared" si="13"/>
        <v>342410.39874056936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1715450.7601199532</v>
      </c>
      <c r="E44" s="523">
        <f>IF(+I14&lt;F43,I14,D44)</f>
        <v>116954.60975609756</v>
      </c>
      <c r="F44" s="524">
        <f t="shared" si="11"/>
        <v>1598496.1503638555</v>
      </c>
      <c r="G44" s="525">
        <f t="shared" si="12"/>
        <v>327546.15799811191</v>
      </c>
      <c r="H44" s="492">
        <f t="shared" si="13"/>
        <v>327546.15799811191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1598496.1503638555</v>
      </c>
      <c r="E45" s="523">
        <f>IF(+I14&lt;F44,I14,D45)</f>
        <v>116954.60975609756</v>
      </c>
      <c r="F45" s="524">
        <f t="shared" si="11"/>
        <v>1481541.5406077579</v>
      </c>
      <c r="G45" s="525">
        <f t="shared" si="12"/>
        <v>312681.91725565447</v>
      </c>
      <c r="H45" s="492">
        <f t="shared" si="13"/>
        <v>312681.91725565447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1481541.5406077579</v>
      </c>
      <c r="E46" s="523">
        <f>IF(+I14&lt;F45,I14,D46)</f>
        <v>116954.60975609756</v>
      </c>
      <c r="F46" s="524">
        <f t="shared" si="11"/>
        <v>1364586.9308516602</v>
      </c>
      <c r="G46" s="525">
        <f t="shared" si="12"/>
        <v>297817.67651319702</v>
      </c>
      <c r="H46" s="492">
        <f t="shared" si="13"/>
        <v>297817.67651319702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1364586.9308516602</v>
      </c>
      <c r="E47" s="523">
        <f>IF(+I14&lt;F46,I14,D47)</f>
        <v>116954.60975609756</v>
      </c>
      <c r="F47" s="524">
        <f t="shared" si="11"/>
        <v>1247632.3210955625</v>
      </c>
      <c r="G47" s="525">
        <f t="shared" si="12"/>
        <v>282953.43577073957</v>
      </c>
      <c r="H47" s="492">
        <f t="shared" si="13"/>
        <v>282953.43577073957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1247632.3210955625</v>
      </c>
      <c r="E48" s="523">
        <f>IF(+I14&lt;F47,I14,D48)</f>
        <v>116954.60975609756</v>
      </c>
      <c r="F48" s="524">
        <f t="shared" si="11"/>
        <v>1130677.7113394649</v>
      </c>
      <c r="G48" s="525">
        <f t="shared" si="12"/>
        <v>268089.19502828212</v>
      </c>
      <c r="H48" s="492">
        <f t="shared" si="13"/>
        <v>268089.19502828212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1130677.7113394649</v>
      </c>
      <c r="E49" s="523">
        <f>IF(+I14&lt;F48,I14,D49)</f>
        <v>116954.60975609756</v>
      </c>
      <c r="F49" s="524">
        <f t="shared" ref="F49:F72" si="14">+D49-E49</f>
        <v>1013723.1015833673</v>
      </c>
      <c r="G49" s="525">
        <f t="shared" si="12"/>
        <v>253224.95428582467</v>
      </c>
      <c r="H49" s="492">
        <f t="shared" si="13"/>
        <v>253224.95428582467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1013723.1015833673</v>
      </c>
      <c r="E50" s="523">
        <f>IF(+I14&lt;F49,I14,D50)</f>
        <v>116954.60975609756</v>
      </c>
      <c r="F50" s="524">
        <f t="shared" si="14"/>
        <v>896768.49182726978</v>
      </c>
      <c r="G50" s="525">
        <f t="shared" si="12"/>
        <v>238360.71354336728</v>
      </c>
      <c r="H50" s="492">
        <f t="shared" si="13"/>
        <v>238360.71354336728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896768.49182726978</v>
      </c>
      <c r="E51" s="523">
        <f>IF(+I14&lt;F50,I14,D51)</f>
        <v>116954.60975609756</v>
      </c>
      <c r="F51" s="524">
        <f t="shared" si="14"/>
        <v>779813.88207117224</v>
      </c>
      <c r="G51" s="525">
        <f t="shared" si="12"/>
        <v>223496.47280090983</v>
      </c>
      <c r="H51" s="492">
        <f t="shared" si="13"/>
        <v>223496.47280090983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779813.88207117224</v>
      </c>
      <c r="E52" s="523">
        <f>IF(+I14&lt;F51,I14,D52)</f>
        <v>116954.60975609756</v>
      </c>
      <c r="F52" s="524">
        <f t="shared" si="14"/>
        <v>662859.27231507469</v>
      </c>
      <c r="G52" s="525">
        <f t="shared" si="12"/>
        <v>208632.23205845241</v>
      </c>
      <c r="H52" s="492">
        <f t="shared" si="13"/>
        <v>208632.23205845241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662859.27231507469</v>
      </c>
      <c r="E53" s="523">
        <f>IF(+I14&lt;F52,I14,D53)</f>
        <v>116954.60975609756</v>
      </c>
      <c r="F53" s="524">
        <f t="shared" si="14"/>
        <v>545904.66255897714</v>
      </c>
      <c r="G53" s="525">
        <f t="shared" si="12"/>
        <v>193767.99131599496</v>
      </c>
      <c r="H53" s="492">
        <f t="shared" si="13"/>
        <v>193767.99131599496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545904.66255897714</v>
      </c>
      <c r="E54" s="523">
        <f>IF(+I14&lt;F53,I14,D54)</f>
        <v>116954.60975609756</v>
      </c>
      <c r="F54" s="524">
        <f t="shared" si="14"/>
        <v>428950.0528028796</v>
      </c>
      <c r="G54" s="525">
        <f t="shared" si="12"/>
        <v>178903.75057353755</v>
      </c>
      <c r="H54" s="492">
        <f t="shared" si="13"/>
        <v>178903.75057353755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428950.0528028796</v>
      </c>
      <c r="E55" s="523">
        <f>IF(+I14&lt;F54,I14,D55)</f>
        <v>116954.60975609756</v>
      </c>
      <c r="F55" s="524">
        <f t="shared" si="14"/>
        <v>311995.44304678205</v>
      </c>
      <c r="G55" s="525">
        <f t="shared" si="12"/>
        <v>164039.5098310801</v>
      </c>
      <c r="H55" s="492">
        <f t="shared" si="13"/>
        <v>164039.5098310801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311995.44304678205</v>
      </c>
      <c r="E56" s="523">
        <f>IF(+I14&lt;F55,I14,D56)</f>
        <v>116954.60975609756</v>
      </c>
      <c r="F56" s="524">
        <f t="shared" si="14"/>
        <v>195040.8332906845</v>
      </c>
      <c r="G56" s="525">
        <f t="shared" ref="G56:G72" si="19">+I$12*((D56+F56)/2)+E56</f>
        <v>149175.26908862268</v>
      </c>
      <c r="H56" s="492">
        <f t="shared" ref="H56:H72" si="20">+I$13*((D56+F56)/2)+E56</f>
        <v>149175.26908862268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195040.8332906845</v>
      </c>
      <c r="E57" s="523">
        <f>IF(+I14&lt;F56,I14,D57)</f>
        <v>116954.60975609756</v>
      </c>
      <c r="F57" s="524">
        <f t="shared" si="14"/>
        <v>78086.223534586941</v>
      </c>
      <c r="G57" s="525">
        <f t="shared" si="19"/>
        <v>134311.02834616526</v>
      </c>
      <c r="H57" s="492">
        <f t="shared" si="20"/>
        <v>134311.02834616526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78086.223534586941</v>
      </c>
      <c r="E58" s="523">
        <f>IF(+I14&lt;F57,I14,D58)</f>
        <v>78086.223534586941</v>
      </c>
      <c r="F58" s="524">
        <f t="shared" si="14"/>
        <v>0</v>
      </c>
      <c r="G58" s="525">
        <f t="shared" si="19"/>
        <v>83048.37264400642</v>
      </c>
      <c r="H58" s="492">
        <f t="shared" si="20"/>
        <v>83048.37264400642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9"/>
        <v>0</v>
      </c>
      <c r="H59" s="492">
        <f t="shared" si="20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9"/>
        <v>0</v>
      </c>
      <c r="H60" s="492">
        <f t="shared" si="20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9"/>
        <v>0</v>
      </c>
      <c r="H61" s="492">
        <f t="shared" si="20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9"/>
        <v>0</v>
      </c>
      <c r="H62" s="492">
        <f t="shared" si="20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9"/>
        <v>0</v>
      </c>
      <c r="H63" s="492">
        <f t="shared" si="20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9"/>
        <v>0</v>
      </c>
      <c r="H64" s="492">
        <f t="shared" si="20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9"/>
        <v>0</v>
      </c>
      <c r="H65" s="492">
        <f t="shared" si="20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9"/>
        <v>0</v>
      </c>
      <c r="H66" s="492">
        <f t="shared" si="20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9"/>
        <v>0</v>
      </c>
      <c r="H67" s="492">
        <f t="shared" si="20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9"/>
        <v>0</v>
      </c>
      <c r="H68" s="492">
        <f t="shared" si="20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9"/>
        <v>0</v>
      </c>
      <c r="H69" s="492">
        <f t="shared" si="20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9"/>
        <v>0</v>
      </c>
      <c r="H70" s="492">
        <f t="shared" si="20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9"/>
        <v>0</v>
      </c>
      <c r="H71" s="492">
        <f t="shared" si="20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9"/>
        <v>0</v>
      </c>
      <c r="H72" s="472">
        <f t="shared" si="20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4795139</v>
      </c>
      <c r="F73" s="375"/>
      <c r="G73" s="375">
        <f>SUM(G17:G72)</f>
        <v>17892289.545518547</v>
      </c>
      <c r="H73" s="375">
        <f>SUM(H17:H72)</f>
        <v>17892289.545518547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485788.09488543868</v>
      </c>
      <c r="N87" s="547">
        <f>IF(J92&lt;D11,0,VLOOKUP(J92,C17:O72,11))</f>
        <v>485788.09488543868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515079.08312733757</v>
      </c>
      <c r="N88" s="551">
        <f>IF(J92&lt;D11,0,VLOOKUP(J92,C99:P154,7))</f>
        <v>515079.08312733757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29290.988241898885</v>
      </c>
      <c r="N89" s="556">
        <f>+N88-N87</f>
        <v>29290.988241898885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TP2008015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4795139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111514.86046511628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2010</v>
      </c>
      <c r="D99" s="509">
        <v>0</v>
      </c>
      <c r="E99" s="517">
        <v>58477.304878048781</v>
      </c>
      <c r="F99" s="516">
        <v>4736661.6951219514</v>
      </c>
      <c r="G99" s="575">
        <v>2368330.8475609757</v>
      </c>
      <c r="H99" s="576">
        <v>449455.76564845629</v>
      </c>
      <c r="I99" s="577">
        <v>449455.76564845629</v>
      </c>
      <c r="J99" s="614">
        <f t="shared" ref="J99:J130" si="21">+I99-H99</f>
        <v>0</v>
      </c>
      <c r="K99" s="515"/>
      <c r="L99" s="513">
        <f t="shared" ref="L99:L104" si="22">H99</f>
        <v>449455.76564845629</v>
      </c>
      <c r="M99" s="598">
        <f t="shared" ref="M99:M130" si="23">IF(L99&lt;&gt;0,+H99-L99,0)</f>
        <v>0</v>
      </c>
      <c r="N99" s="513">
        <f t="shared" ref="N99:N104" si="24">I99</f>
        <v>449455.76564845629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2011</v>
      </c>
      <c r="D100" s="509">
        <v>4736661.6951219514</v>
      </c>
      <c r="E100" s="517">
        <v>114169.97619047618</v>
      </c>
      <c r="F100" s="516">
        <v>4622491.7189314757</v>
      </c>
      <c r="G100" s="516">
        <v>4679576.7070267135</v>
      </c>
      <c r="H100" s="517">
        <v>817884.25936798821</v>
      </c>
      <c r="I100" s="511">
        <v>817884.25936798821</v>
      </c>
      <c r="J100" s="614">
        <f t="shared" si="21"/>
        <v>0</v>
      </c>
      <c r="K100" s="515"/>
      <c r="L100" s="519">
        <f t="shared" si="22"/>
        <v>817884.25936798821</v>
      </c>
      <c r="M100" s="520">
        <f t="shared" si="23"/>
        <v>0</v>
      </c>
      <c r="N100" s="519">
        <f t="shared" si="24"/>
        <v>817884.25936798821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ref="B101:B154" si="27">IF(D101=F100,"","IU")</f>
        <v/>
      </c>
      <c r="C101" s="508">
        <f>IF(D93="","-",+C100+1)</f>
        <v>2012</v>
      </c>
      <c r="D101" s="509">
        <v>4622491.7189314757</v>
      </c>
      <c r="E101" s="517">
        <v>114169.97619047618</v>
      </c>
      <c r="F101" s="516">
        <v>4508321.7427409999</v>
      </c>
      <c r="G101" s="516">
        <v>4565406.7308362378</v>
      </c>
      <c r="H101" s="517">
        <v>785987.52688164287</v>
      </c>
      <c r="I101" s="511">
        <v>785987.52688164287</v>
      </c>
      <c r="J101" s="614">
        <f t="shared" si="21"/>
        <v>0</v>
      </c>
      <c r="K101" s="515"/>
      <c r="L101" s="519">
        <f t="shared" si="22"/>
        <v>785987.52688164287</v>
      </c>
      <c r="M101" s="520">
        <f t="shared" si="23"/>
        <v>0</v>
      </c>
      <c r="N101" s="519">
        <f t="shared" si="24"/>
        <v>785987.52688164287</v>
      </c>
      <c r="O101" s="515">
        <f t="shared" si="25"/>
        <v>0</v>
      </c>
      <c r="P101" s="515">
        <f t="shared" si="26"/>
        <v>0</v>
      </c>
      <c r="Q101" s="269"/>
    </row>
    <row r="102" spans="1:17" ht="12.5">
      <c r="B102" s="195" t="str">
        <f t="shared" si="27"/>
        <v/>
      </c>
      <c r="C102" s="508">
        <f>IF(D93="","-",+C101+1)</f>
        <v>2013</v>
      </c>
      <c r="D102" s="509">
        <v>4508321.7427409999</v>
      </c>
      <c r="E102" s="517">
        <v>114169.97619047618</v>
      </c>
      <c r="F102" s="516">
        <v>4394151.7665505242</v>
      </c>
      <c r="G102" s="516">
        <v>4451236.754645762</v>
      </c>
      <c r="H102" s="517">
        <v>716385.37410888227</v>
      </c>
      <c r="I102" s="511">
        <v>716385.37410888227</v>
      </c>
      <c r="J102" s="614">
        <v>0</v>
      </c>
      <c r="K102" s="515"/>
      <c r="L102" s="519">
        <f t="shared" si="22"/>
        <v>716385.37410888227</v>
      </c>
      <c r="M102" s="520">
        <f t="shared" ref="M102:M107" si="28">IF(L102&lt;&gt;0,+H102-L102,0)</f>
        <v>0</v>
      </c>
      <c r="N102" s="519">
        <f t="shared" si="24"/>
        <v>716385.37410888227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/>
      </c>
      <c r="C103" s="508">
        <f>IF(D93="","-",+C102+1)</f>
        <v>2014</v>
      </c>
      <c r="D103" s="509">
        <v>4394151.7665505242</v>
      </c>
      <c r="E103" s="517">
        <v>114169.97619047618</v>
      </c>
      <c r="F103" s="516">
        <v>4279981.7903600484</v>
      </c>
      <c r="G103" s="516">
        <v>4337066.7784552863</v>
      </c>
      <c r="H103" s="517">
        <v>703679.09794769238</v>
      </c>
      <c r="I103" s="511">
        <v>703679.09794769238</v>
      </c>
      <c r="J103" s="515">
        <v>0</v>
      </c>
      <c r="K103" s="515"/>
      <c r="L103" s="519">
        <f t="shared" si="22"/>
        <v>703679.09794769238</v>
      </c>
      <c r="M103" s="520">
        <f t="shared" si="28"/>
        <v>0</v>
      </c>
      <c r="N103" s="519">
        <f t="shared" si="24"/>
        <v>703679.09794769238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2015</v>
      </c>
      <c r="D104" s="509">
        <v>4279981.7903600484</v>
      </c>
      <c r="E104" s="517">
        <v>114169.97619047618</v>
      </c>
      <c r="F104" s="516">
        <v>4165811.8141695722</v>
      </c>
      <c r="G104" s="516">
        <v>4222896.8022648105</v>
      </c>
      <c r="H104" s="517">
        <v>670616.34920679952</v>
      </c>
      <c r="I104" s="511">
        <v>670616.34920679952</v>
      </c>
      <c r="J104" s="515">
        <f t="shared" si="21"/>
        <v>0</v>
      </c>
      <c r="K104" s="515"/>
      <c r="L104" s="519">
        <f t="shared" si="22"/>
        <v>670616.34920679952</v>
      </c>
      <c r="M104" s="520">
        <f t="shared" si="28"/>
        <v>0</v>
      </c>
      <c r="N104" s="519">
        <f t="shared" si="24"/>
        <v>670616.34920679952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2016</v>
      </c>
      <c r="D105" s="509">
        <v>4165811.8141695722</v>
      </c>
      <c r="E105" s="517">
        <v>111514.86046511628</v>
      </c>
      <c r="F105" s="516">
        <v>4054296.9537044559</v>
      </c>
      <c r="G105" s="516">
        <v>4110054.3839370143</v>
      </c>
      <c r="H105" s="517">
        <v>633286.2163704508</v>
      </c>
      <c r="I105" s="511">
        <v>633286.2163704508</v>
      </c>
      <c r="J105" s="515">
        <f t="shared" si="21"/>
        <v>0</v>
      </c>
      <c r="K105" s="515"/>
      <c r="L105" s="519">
        <f>H105</f>
        <v>633286.2163704508</v>
      </c>
      <c r="M105" s="520">
        <f t="shared" si="28"/>
        <v>0</v>
      </c>
      <c r="N105" s="519">
        <f>I105</f>
        <v>633286.2163704508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2017</v>
      </c>
      <c r="D106" s="509">
        <v>4054296.9537044559</v>
      </c>
      <c r="E106" s="517">
        <v>114169.97619047618</v>
      </c>
      <c r="F106" s="516">
        <v>3940126.9775139797</v>
      </c>
      <c r="G106" s="516">
        <v>3997211.965609218</v>
      </c>
      <c r="H106" s="517">
        <v>599717.14032488305</v>
      </c>
      <c r="I106" s="511">
        <v>599717.14032488305</v>
      </c>
      <c r="J106" s="515">
        <f t="shared" si="21"/>
        <v>0</v>
      </c>
      <c r="K106" s="515"/>
      <c r="L106" s="519">
        <f>H106</f>
        <v>599717.14032488305</v>
      </c>
      <c r="M106" s="520">
        <f t="shared" si="28"/>
        <v>0</v>
      </c>
      <c r="N106" s="519">
        <f>I106</f>
        <v>599717.14032488305</v>
      </c>
      <c r="O106" s="515">
        <f>IF(N106&lt;&gt;0,+I106-N106,0)</f>
        <v>0</v>
      </c>
      <c r="P106" s="515">
        <f>+O106-M106</f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2018</v>
      </c>
      <c r="D107" s="509">
        <v>3940126.9775139797</v>
      </c>
      <c r="E107" s="517">
        <v>114169.97619047618</v>
      </c>
      <c r="F107" s="516">
        <v>3825957.0013235034</v>
      </c>
      <c r="G107" s="516">
        <v>3883041.9894187413</v>
      </c>
      <c r="H107" s="517">
        <v>524237.01720389316</v>
      </c>
      <c r="I107" s="511">
        <v>524237.01720389316</v>
      </c>
      <c r="J107" s="515">
        <f t="shared" si="21"/>
        <v>0</v>
      </c>
      <c r="K107" s="515"/>
      <c r="L107" s="519">
        <f>H107</f>
        <v>524237.01720389316</v>
      </c>
      <c r="M107" s="520">
        <f t="shared" si="28"/>
        <v>0</v>
      </c>
      <c r="N107" s="519">
        <f>I107</f>
        <v>524237.01720389316</v>
      </c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2019</v>
      </c>
      <c r="D108" s="374">
        <f>IF(F107+SUM(E$99:E107)=D$92,F107,D$92-SUM(E$99:E107))</f>
        <v>3825957.0013235034</v>
      </c>
      <c r="E108" s="523">
        <f>IF(+J96&lt;F107,J96,D108)</f>
        <v>111514.86046511628</v>
      </c>
      <c r="F108" s="524">
        <f t="shared" ref="F108:F131" si="29">+D108-E108</f>
        <v>3714442.1408583871</v>
      </c>
      <c r="G108" s="524">
        <f t="shared" ref="G108:G130" si="30">+(F108+D108)/2</f>
        <v>3770199.571090945</v>
      </c>
      <c r="H108" s="527">
        <f t="shared" ref="H108:H130" si="31">+J$94*G108+E108</f>
        <v>515079.08312733757</v>
      </c>
      <c r="I108" s="578">
        <f t="shared" ref="I108:I130" si="32">+J$95*G108+E108</f>
        <v>515079.08312733757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2020</v>
      </c>
      <c r="D109" s="374">
        <f>IF(F108+SUM(E$99:E108)=D$92,F108,D$92-SUM(E$99:E108))</f>
        <v>3714442.1408583871</v>
      </c>
      <c r="E109" s="523">
        <f>IF(+J96&lt;F108,J96,D109)</f>
        <v>111514.86046511628</v>
      </c>
      <c r="F109" s="524">
        <f t="shared" si="29"/>
        <v>3602927.2803932708</v>
      </c>
      <c r="G109" s="524">
        <f t="shared" si="30"/>
        <v>3658684.7106258292</v>
      </c>
      <c r="H109" s="527">
        <f t="shared" si="31"/>
        <v>503142.4715155898</v>
      </c>
      <c r="I109" s="578">
        <f t="shared" si="32"/>
        <v>503142.4715155898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2021</v>
      </c>
      <c r="D110" s="374">
        <f>IF(F109+SUM(E$99:E109)=D$92,F109,D$92-SUM(E$99:E109))</f>
        <v>3602927.2803932708</v>
      </c>
      <c r="E110" s="523">
        <f>IF(+J96&lt;F109,J96,D110)</f>
        <v>111514.86046511628</v>
      </c>
      <c r="F110" s="524">
        <f t="shared" si="29"/>
        <v>3491412.4199281544</v>
      </c>
      <c r="G110" s="524">
        <f t="shared" si="30"/>
        <v>3547169.8501607124</v>
      </c>
      <c r="H110" s="527">
        <f t="shared" si="31"/>
        <v>491205.85990384192</v>
      </c>
      <c r="I110" s="578">
        <f t="shared" si="32"/>
        <v>491205.85990384192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2022</v>
      </c>
      <c r="D111" s="374">
        <f>IF(F110+SUM(E$99:E110)=D$92,F110,D$92-SUM(E$99:E110))</f>
        <v>3491412.4199281544</v>
      </c>
      <c r="E111" s="523">
        <f>IF(+J96&lt;F110,J96,D111)</f>
        <v>111514.86046511628</v>
      </c>
      <c r="F111" s="524">
        <f t="shared" si="29"/>
        <v>3379897.5594630381</v>
      </c>
      <c r="G111" s="524">
        <f t="shared" si="30"/>
        <v>3435654.9896955965</v>
      </c>
      <c r="H111" s="527">
        <f t="shared" si="31"/>
        <v>479269.24829209421</v>
      </c>
      <c r="I111" s="578">
        <f t="shared" si="32"/>
        <v>479269.24829209421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2023</v>
      </c>
      <c r="D112" s="374">
        <f>IF(F111+SUM(E$99:E111)=D$92,F111,D$92-SUM(E$99:E111))</f>
        <v>3379897.5594630381</v>
      </c>
      <c r="E112" s="523">
        <f>IF(+J96&lt;F111,J96,D112)</f>
        <v>111514.86046511628</v>
      </c>
      <c r="F112" s="524">
        <f t="shared" si="29"/>
        <v>3268382.6989979218</v>
      </c>
      <c r="G112" s="524">
        <f t="shared" si="30"/>
        <v>3324140.1292304797</v>
      </c>
      <c r="H112" s="527">
        <f t="shared" si="31"/>
        <v>467332.63668034633</v>
      </c>
      <c r="I112" s="578">
        <f t="shared" si="32"/>
        <v>467332.63668034633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2024</v>
      </c>
      <c r="D113" s="374">
        <f>IF(F112+SUM(E$99:E112)=D$92,F112,D$92-SUM(E$99:E112))</f>
        <v>3268382.6989979218</v>
      </c>
      <c r="E113" s="523">
        <f>IF(+J96&lt;F112,J96,D113)</f>
        <v>111514.86046511628</v>
      </c>
      <c r="F113" s="524">
        <f t="shared" si="29"/>
        <v>3156867.8385328054</v>
      </c>
      <c r="G113" s="524">
        <f t="shared" si="30"/>
        <v>3212625.2687653638</v>
      </c>
      <c r="H113" s="527">
        <f t="shared" si="31"/>
        <v>455396.02506859862</v>
      </c>
      <c r="I113" s="578">
        <f t="shared" si="32"/>
        <v>455396.02506859862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2025</v>
      </c>
      <c r="D114" s="374">
        <f>IF(F113+SUM(E$99:E113)=D$92,F113,D$92-SUM(E$99:E113))</f>
        <v>3156867.8385328054</v>
      </c>
      <c r="E114" s="523">
        <f>IF(+J96&lt;F113,J96,D114)</f>
        <v>111514.86046511628</v>
      </c>
      <c r="F114" s="524">
        <f t="shared" si="29"/>
        <v>3045352.9780676891</v>
      </c>
      <c r="G114" s="524">
        <f t="shared" si="30"/>
        <v>3101110.408300247</v>
      </c>
      <c r="H114" s="527">
        <f t="shared" si="31"/>
        <v>443459.41345685074</v>
      </c>
      <c r="I114" s="578">
        <f t="shared" si="32"/>
        <v>443459.41345685074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 t="str">
        <f t="shared" si="27"/>
        <v/>
      </c>
      <c r="C115" s="508">
        <f>IF(D93="","-",+C114+1)</f>
        <v>2026</v>
      </c>
      <c r="D115" s="374">
        <f>IF(F114+SUM(E$99:E114)=D$92,F114,D$92-SUM(E$99:E114))</f>
        <v>3045352.9780676891</v>
      </c>
      <c r="E115" s="523">
        <f>IF(+J96&lt;F114,J96,D115)</f>
        <v>111514.86046511628</v>
      </c>
      <c r="F115" s="524">
        <f t="shared" si="29"/>
        <v>2933838.1176025728</v>
      </c>
      <c r="G115" s="524">
        <f t="shared" si="30"/>
        <v>2989595.5478351312</v>
      </c>
      <c r="H115" s="527">
        <f t="shared" si="31"/>
        <v>431522.80184510298</v>
      </c>
      <c r="I115" s="578">
        <f t="shared" si="32"/>
        <v>431522.80184510298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2027</v>
      </c>
      <c r="D116" s="374">
        <f>IF(F115+SUM(E$99:E115)=D$92,F115,D$92-SUM(E$99:E115))</f>
        <v>2933838.1176025728</v>
      </c>
      <c r="E116" s="523">
        <f>IF(+J96&lt;F115,J96,D116)</f>
        <v>111514.86046511628</v>
      </c>
      <c r="F116" s="524">
        <f t="shared" si="29"/>
        <v>2822323.2571374564</v>
      </c>
      <c r="G116" s="524">
        <f t="shared" si="30"/>
        <v>2878080.6873700144</v>
      </c>
      <c r="H116" s="527">
        <f t="shared" si="31"/>
        <v>419586.19023335516</v>
      </c>
      <c r="I116" s="578">
        <f t="shared" si="32"/>
        <v>419586.19023335516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2028</v>
      </c>
      <c r="D117" s="374">
        <f>IF(F116+SUM(E$99:E116)=D$92,F116,D$92-SUM(E$99:E116))</f>
        <v>2822323.2571374564</v>
      </c>
      <c r="E117" s="523">
        <f>IF(+J96&lt;F116,J96,D117)</f>
        <v>111514.86046511628</v>
      </c>
      <c r="F117" s="524">
        <f t="shared" si="29"/>
        <v>2710808.3966723401</v>
      </c>
      <c r="G117" s="524">
        <f t="shared" si="30"/>
        <v>2766565.8269048985</v>
      </c>
      <c r="H117" s="527">
        <f t="shared" si="31"/>
        <v>407649.57862160739</v>
      </c>
      <c r="I117" s="578">
        <f t="shared" si="32"/>
        <v>407649.57862160739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2029</v>
      </c>
      <c r="D118" s="374">
        <f>IF(F117+SUM(E$99:E117)=D$92,F117,D$92-SUM(E$99:E117))</f>
        <v>2710808.3966723401</v>
      </c>
      <c r="E118" s="523">
        <f>IF(+J96&lt;F117,J96,D118)</f>
        <v>111514.86046511628</v>
      </c>
      <c r="F118" s="524">
        <f t="shared" si="29"/>
        <v>2599293.5362072238</v>
      </c>
      <c r="G118" s="524">
        <f t="shared" si="30"/>
        <v>2655050.9664397817</v>
      </c>
      <c r="H118" s="527">
        <f t="shared" si="31"/>
        <v>395712.96700985957</v>
      </c>
      <c r="I118" s="578">
        <f t="shared" si="32"/>
        <v>395712.96700985957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2030</v>
      </c>
      <c r="D119" s="374">
        <f>IF(F118+SUM(E$99:E118)=D$92,F118,D$92-SUM(E$99:E118))</f>
        <v>2599293.5362072238</v>
      </c>
      <c r="E119" s="523">
        <f>IF(+J96&lt;F118,J96,D119)</f>
        <v>111514.86046511628</v>
      </c>
      <c r="F119" s="524">
        <f t="shared" si="29"/>
        <v>2487778.6757421074</v>
      </c>
      <c r="G119" s="524">
        <f t="shared" si="30"/>
        <v>2543536.1059746658</v>
      </c>
      <c r="H119" s="527">
        <f t="shared" si="31"/>
        <v>383776.3553981118</v>
      </c>
      <c r="I119" s="578">
        <f t="shared" si="32"/>
        <v>383776.3553981118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2031</v>
      </c>
      <c r="D120" s="374">
        <f>IF(F119+SUM(E$99:E119)=D$92,F119,D$92-SUM(E$99:E119))</f>
        <v>2487778.6757421074</v>
      </c>
      <c r="E120" s="523">
        <f>IF(+J96&lt;F119,J96,D120)</f>
        <v>111514.86046511628</v>
      </c>
      <c r="F120" s="524">
        <f t="shared" si="29"/>
        <v>2376263.8152769911</v>
      </c>
      <c r="G120" s="524">
        <f t="shared" si="30"/>
        <v>2432021.245509549</v>
      </c>
      <c r="H120" s="527">
        <f t="shared" si="31"/>
        <v>371839.74378636398</v>
      </c>
      <c r="I120" s="578">
        <f t="shared" si="32"/>
        <v>371839.74378636398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2032</v>
      </c>
      <c r="D121" s="374">
        <f>IF(F120+SUM(E$99:E120)=D$92,F120,D$92-SUM(E$99:E120))</f>
        <v>2376263.8152769911</v>
      </c>
      <c r="E121" s="523">
        <f>IF(+J96&lt;F120,J96,D121)</f>
        <v>111514.86046511628</v>
      </c>
      <c r="F121" s="524">
        <f t="shared" si="29"/>
        <v>2264748.9548118748</v>
      </c>
      <c r="G121" s="524">
        <f t="shared" si="30"/>
        <v>2320506.3850444332</v>
      </c>
      <c r="H121" s="527">
        <f t="shared" si="31"/>
        <v>359903.13217461621</v>
      </c>
      <c r="I121" s="578">
        <f t="shared" si="32"/>
        <v>359903.13217461621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2033</v>
      </c>
      <c r="D122" s="374">
        <f>IF(F121+SUM(E$99:E121)=D$92,F121,D$92-SUM(E$99:E121))</f>
        <v>2264748.9548118748</v>
      </c>
      <c r="E122" s="523">
        <f>IF(+J96&lt;F121,J96,D122)</f>
        <v>111514.86046511628</v>
      </c>
      <c r="F122" s="524">
        <f t="shared" si="29"/>
        <v>2153234.0943467584</v>
      </c>
      <c r="G122" s="524">
        <f t="shared" si="30"/>
        <v>2208991.5245793164</v>
      </c>
      <c r="H122" s="527">
        <f t="shared" si="31"/>
        <v>347966.52056286833</v>
      </c>
      <c r="I122" s="578">
        <f t="shared" si="32"/>
        <v>347966.52056286833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2034</v>
      </c>
      <c r="D123" s="374">
        <f>IF(F122+SUM(E$99:E122)=D$92,F122,D$92-SUM(E$99:E122))</f>
        <v>2153234.0943467584</v>
      </c>
      <c r="E123" s="523">
        <f>IF(+J96&lt;F122,J96,D123)</f>
        <v>111514.86046511628</v>
      </c>
      <c r="F123" s="524">
        <f t="shared" si="29"/>
        <v>2041719.2338816421</v>
      </c>
      <c r="G123" s="524">
        <f t="shared" si="30"/>
        <v>2097476.6641142005</v>
      </c>
      <c r="H123" s="527">
        <f t="shared" si="31"/>
        <v>336029.90895112063</v>
      </c>
      <c r="I123" s="578">
        <f t="shared" si="32"/>
        <v>336029.90895112063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2035</v>
      </c>
      <c r="D124" s="374">
        <f>IF(F123+SUM(E$99:E123)=D$92,F123,D$92-SUM(E$99:E123))</f>
        <v>2041719.2338816421</v>
      </c>
      <c r="E124" s="523">
        <f>IF(+J96&lt;F123,J96,D124)</f>
        <v>111514.86046511628</v>
      </c>
      <c r="F124" s="524">
        <f t="shared" si="29"/>
        <v>1930204.3734165258</v>
      </c>
      <c r="G124" s="524">
        <f t="shared" si="30"/>
        <v>1985961.8036490839</v>
      </c>
      <c r="H124" s="527">
        <f t="shared" si="31"/>
        <v>324093.2973393728</v>
      </c>
      <c r="I124" s="578">
        <f t="shared" si="32"/>
        <v>324093.2973393728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2036</v>
      </c>
      <c r="D125" s="374">
        <f>IF(F124+SUM(E$99:E124)=D$92,F124,D$92-SUM(E$99:E124))</f>
        <v>1930204.3734165258</v>
      </c>
      <c r="E125" s="523">
        <f>IF(+J96&lt;F124,J96,D125)</f>
        <v>111514.86046511628</v>
      </c>
      <c r="F125" s="524">
        <f t="shared" si="29"/>
        <v>1818689.5129514094</v>
      </c>
      <c r="G125" s="524">
        <f t="shared" si="30"/>
        <v>1874446.9431839676</v>
      </c>
      <c r="H125" s="527">
        <f t="shared" si="31"/>
        <v>312156.68572762498</v>
      </c>
      <c r="I125" s="578">
        <f t="shared" si="32"/>
        <v>312156.68572762498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2037</v>
      </c>
      <c r="D126" s="374">
        <f>IF(F125+SUM(E$99:E125)=D$92,F125,D$92-SUM(E$99:E125))</f>
        <v>1818689.5129514094</v>
      </c>
      <c r="E126" s="523">
        <f>IF(+J96&lt;F125,J96,D126)</f>
        <v>111514.86046511628</v>
      </c>
      <c r="F126" s="524">
        <f t="shared" si="29"/>
        <v>1707174.6524862931</v>
      </c>
      <c r="G126" s="524">
        <f t="shared" si="30"/>
        <v>1762932.0827188513</v>
      </c>
      <c r="H126" s="527">
        <f t="shared" si="31"/>
        <v>300220.07411587716</v>
      </c>
      <c r="I126" s="578">
        <f t="shared" si="32"/>
        <v>300220.07411587716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2038</v>
      </c>
      <c r="D127" s="374">
        <f>IF(F126+SUM(E$99:E126)=D$92,F126,D$92-SUM(E$99:E126))</f>
        <v>1707174.6524862931</v>
      </c>
      <c r="E127" s="523">
        <f>IF(+J96&lt;F126,J96,D127)</f>
        <v>111514.86046511628</v>
      </c>
      <c r="F127" s="524">
        <f t="shared" si="29"/>
        <v>1595659.7920211768</v>
      </c>
      <c r="G127" s="524">
        <f t="shared" si="30"/>
        <v>1651417.2222537349</v>
      </c>
      <c r="H127" s="527">
        <f t="shared" si="31"/>
        <v>288283.46250412939</v>
      </c>
      <c r="I127" s="578">
        <f t="shared" si="32"/>
        <v>288283.46250412939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2039</v>
      </c>
      <c r="D128" s="374">
        <f>IF(F127+SUM(E$99:E127)=D$92,F127,D$92-SUM(E$99:E127))</f>
        <v>1595659.7920211768</v>
      </c>
      <c r="E128" s="523">
        <f>IF(+J96&lt;F127,J96,D128)</f>
        <v>111514.86046511628</v>
      </c>
      <c r="F128" s="524">
        <f t="shared" si="29"/>
        <v>1484144.9315560604</v>
      </c>
      <c r="G128" s="524">
        <f t="shared" si="30"/>
        <v>1539902.3617886186</v>
      </c>
      <c r="H128" s="527">
        <f t="shared" si="31"/>
        <v>276346.85089238163</v>
      </c>
      <c r="I128" s="578">
        <f t="shared" si="32"/>
        <v>276346.85089238163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2040</v>
      </c>
      <c r="D129" s="374">
        <f>IF(F128+SUM(E$99:E128)=D$92,F128,D$92-SUM(E$99:E128))</f>
        <v>1484144.9315560604</v>
      </c>
      <c r="E129" s="523">
        <f>IF(+J96&lt;F128,J96,D129)</f>
        <v>111514.86046511628</v>
      </c>
      <c r="F129" s="524">
        <f t="shared" si="29"/>
        <v>1372630.0710909441</v>
      </c>
      <c r="G129" s="524">
        <f t="shared" si="30"/>
        <v>1428387.5013235023</v>
      </c>
      <c r="H129" s="527">
        <f t="shared" si="31"/>
        <v>264410.2392806338</v>
      </c>
      <c r="I129" s="578">
        <f t="shared" si="32"/>
        <v>264410.2392806338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2041</v>
      </c>
      <c r="D130" s="374">
        <f>IF(F129+SUM(E$99:E129)=D$92,F129,D$92-SUM(E$99:E129))</f>
        <v>1372630.0710909441</v>
      </c>
      <c r="E130" s="523">
        <f>IF(+J96&lt;F129,J96,D130)</f>
        <v>111514.86046511628</v>
      </c>
      <c r="F130" s="524">
        <f t="shared" si="29"/>
        <v>1261115.2106258278</v>
      </c>
      <c r="G130" s="524">
        <f t="shared" si="30"/>
        <v>1316872.6408583859</v>
      </c>
      <c r="H130" s="527">
        <f t="shared" si="31"/>
        <v>252473.62766888601</v>
      </c>
      <c r="I130" s="578">
        <f t="shared" si="32"/>
        <v>252473.62766888601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2042</v>
      </c>
      <c r="D131" s="374">
        <f>IF(F130+SUM(E$99:E130)=D$92,F130,D$92-SUM(E$99:E130))</f>
        <v>1261115.2106258278</v>
      </c>
      <c r="E131" s="523">
        <f>IF(+J96&lt;F130,J96,D131)</f>
        <v>111514.86046511628</v>
      </c>
      <c r="F131" s="524">
        <f t="shared" si="29"/>
        <v>1149600.3501607114</v>
      </c>
      <c r="G131" s="524">
        <f t="shared" ref="G131:G154" si="33">+(F131+D131)/2</f>
        <v>1205357.7803932696</v>
      </c>
      <c r="H131" s="527">
        <f t="shared" ref="H131:H154" si="34">+J$94*G131+E131</f>
        <v>240537.01605713821</v>
      </c>
      <c r="I131" s="578">
        <f t="shared" ref="I131:I154" si="35">+J$95*G131+E131</f>
        <v>240537.01605713821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si="27"/>
        <v/>
      </c>
      <c r="C132" s="508">
        <f>IF(D93="","-",+C131+1)</f>
        <v>2043</v>
      </c>
      <c r="D132" s="374">
        <f>IF(F131+SUM(E$99:E131)=D$92,F131,D$92-SUM(E$99:E131))</f>
        <v>1149600.3501607114</v>
      </c>
      <c r="E132" s="523">
        <f>IF(+J96&lt;F131,J96,D132)</f>
        <v>111514.86046511628</v>
      </c>
      <c r="F132" s="524">
        <f t="shared" ref="F132:F154" si="40">+D132-E132</f>
        <v>1038085.4896955951</v>
      </c>
      <c r="G132" s="524">
        <f t="shared" si="33"/>
        <v>1093842.9199281533</v>
      </c>
      <c r="H132" s="527">
        <f t="shared" si="34"/>
        <v>228600.40444539039</v>
      </c>
      <c r="I132" s="578">
        <f t="shared" si="35"/>
        <v>228600.40444539039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27"/>
        <v/>
      </c>
      <c r="C133" s="508">
        <f>IF(D93="","-",+C132+1)</f>
        <v>2044</v>
      </c>
      <c r="D133" s="374">
        <f>IF(F132+SUM(E$99:E132)=D$92,F132,D$92-SUM(E$99:E132))</f>
        <v>1038085.4896955951</v>
      </c>
      <c r="E133" s="523">
        <f>IF(+J96&lt;F132,J96,D133)</f>
        <v>111514.86046511628</v>
      </c>
      <c r="F133" s="524">
        <f t="shared" si="40"/>
        <v>926570.62923047878</v>
      </c>
      <c r="G133" s="524">
        <f t="shared" si="33"/>
        <v>982328.05946303695</v>
      </c>
      <c r="H133" s="527">
        <f t="shared" si="34"/>
        <v>216663.79283364263</v>
      </c>
      <c r="I133" s="578">
        <f t="shared" si="35"/>
        <v>216663.79283364263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27"/>
        <v/>
      </c>
      <c r="C134" s="508">
        <f>IF(D93="","-",+C133+1)</f>
        <v>2045</v>
      </c>
      <c r="D134" s="374">
        <f>IF(F133+SUM(E$99:E133)=D$92,F133,D$92-SUM(E$99:E133))</f>
        <v>926570.62923047878</v>
      </c>
      <c r="E134" s="523">
        <f>IF(+J96&lt;F133,J96,D134)</f>
        <v>111514.86046511628</v>
      </c>
      <c r="F134" s="524">
        <f t="shared" si="40"/>
        <v>815055.76876536245</v>
      </c>
      <c r="G134" s="524">
        <f t="shared" si="33"/>
        <v>870813.19899792061</v>
      </c>
      <c r="H134" s="527">
        <f t="shared" si="34"/>
        <v>204727.1812218948</v>
      </c>
      <c r="I134" s="578">
        <f t="shared" si="35"/>
        <v>204727.1812218948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27"/>
        <v/>
      </c>
      <c r="C135" s="508">
        <f>IF(D93="","-",+C134+1)</f>
        <v>2046</v>
      </c>
      <c r="D135" s="374">
        <f>IF(F134+SUM(E$99:E134)=D$92,F134,D$92-SUM(E$99:E134))</f>
        <v>815055.76876536245</v>
      </c>
      <c r="E135" s="523">
        <f>IF(+J96&lt;F134,J96,D135)</f>
        <v>111514.86046511628</v>
      </c>
      <c r="F135" s="524">
        <f t="shared" si="40"/>
        <v>703540.90830024611</v>
      </c>
      <c r="G135" s="524">
        <f t="shared" si="33"/>
        <v>759298.33853280428</v>
      </c>
      <c r="H135" s="527">
        <f t="shared" si="34"/>
        <v>192790.56961014701</v>
      </c>
      <c r="I135" s="578">
        <f t="shared" si="35"/>
        <v>192790.56961014701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27"/>
        <v/>
      </c>
      <c r="C136" s="508">
        <f>IF(D93="","-",+C135+1)</f>
        <v>2047</v>
      </c>
      <c r="D136" s="374">
        <f>IF(F135+SUM(E$99:E135)=D$92,F135,D$92-SUM(E$99:E135))</f>
        <v>703540.90830024611</v>
      </c>
      <c r="E136" s="523">
        <f>IF(+J96&lt;F135,J96,D136)</f>
        <v>111514.86046511628</v>
      </c>
      <c r="F136" s="524">
        <f t="shared" si="40"/>
        <v>592026.04783512978</v>
      </c>
      <c r="G136" s="524">
        <f t="shared" si="33"/>
        <v>647783.47806768795</v>
      </c>
      <c r="H136" s="527">
        <f t="shared" si="34"/>
        <v>180853.95799839922</v>
      </c>
      <c r="I136" s="578">
        <f t="shared" si="35"/>
        <v>180853.95799839922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27"/>
        <v/>
      </c>
      <c r="C137" s="508">
        <f>IF(D93="","-",+C136+1)</f>
        <v>2048</v>
      </c>
      <c r="D137" s="374">
        <f>IF(F136+SUM(E$99:E136)=D$92,F136,D$92-SUM(E$99:E136))</f>
        <v>592026.04783512978</v>
      </c>
      <c r="E137" s="523">
        <f>IF(+J96&lt;F136,J96,D137)</f>
        <v>111514.86046511628</v>
      </c>
      <c r="F137" s="524">
        <f t="shared" si="40"/>
        <v>480511.1873700135</v>
      </c>
      <c r="G137" s="524">
        <f t="shared" si="33"/>
        <v>536268.61760257161</v>
      </c>
      <c r="H137" s="527">
        <f t="shared" si="34"/>
        <v>168917.34638665142</v>
      </c>
      <c r="I137" s="578">
        <f t="shared" si="35"/>
        <v>168917.34638665142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27"/>
        <v/>
      </c>
      <c r="C138" s="508">
        <f>IF(D93="","-",+C137+1)</f>
        <v>2049</v>
      </c>
      <c r="D138" s="374">
        <f>IF(F137+SUM(E$99:E137)=D$92,F137,D$92-SUM(E$99:E137))</f>
        <v>480511.1873700135</v>
      </c>
      <c r="E138" s="523">
        <f>IF(+J96&lt;F137,J96,D138)</f>
        <v>111514.86046511628</v>
      </c>
      <c r="F138" s="524">
        <f t="shared" si="40"/>
        <v>368996.32690489723</v>
      </c>
      <c r="G138" s="524">
        <f t="shared" si="33"/>
        <v>424753.7571374554</v>
      </c>
      <c r="H138" s="527">
        <f t="shared" si="34"/>
        <v>156980.73477490363</v>
      </c>
      <c r="I138" s="578">
        <f t="shared" si="35"/>
        <v>156980.73477490363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27"/>
        <v/>
      </c>
      <c r="C139" s="508">
        <f>IF(D93="","-",+C138+1)</f>
        <v>2050</v>
      </c>
      <c r="D139" s="374">
        <f>IF(F138+SUM(E$99:E138)=D$92,F138,D$92-SUM(E$99:E138))</f>
        <v>368996.32690489723</v>
      </c>
      <c r="E139" s="523">
        <f>IF(+J96&lt;F138,J96,D139)</f>
        <v>111514.86046511628</v>
      </c>
      <c r="F139" s="524">
        <f t="shared" si="40"/>
        <v>257481.46643978095</v>
      </c>
      <c r="G139" s="524">
        <f t="shared" si="33"/>
        <v>313238.89667233906</v>
      </c>
      <c r="H139" s="527">
        <f t="shared" si="34"/>
        <v>145044.12316315583</v>
      </c>
      <c r="I139" s="578">
        <f t="shared" si="35"/>
        <v>145044.12316315583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27"/>
        <v/>
      </c>
      <c r="C140" s="508">
        <f>IF(D93="","-",+C139+1)</f>
        <v>2051</v>
      </c>
      <c r="D140" s="374">
        <f>IF(F139+SUM(E$99:E139)=D$92,F139,D$92-SUM(E$99:E139))</f>
        <v>257481.46643978095</v>
      </c>
      <c r="E140" s="523">
        <f>IF(+J96&lt;F139,J96,D140)</f>
        <v>111514.86046511628</v>
      </c>
      <c r="F140" s="524">
        <f t="shared" si="40"/>
        <v>145966.60597466468</v>
      </c>
      <c r="G140" s="524">
        <f t="shared" si="33"/>
        <v>201724.03620722282</v>
      </c>
      <c r="H140" s="527">
        <f t="shared" si="34"/>
        <v>133107.51155140804</v>
      </c>
      <c r="I140" s="578">
        <f t="shared" si="35"/>
        <v>133107.51155140804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27"/>
        <v/>
      </c>
      <c r="C141" s="508">
        <f>IF(D93="","-",+C140+1)</f>
        <v>2052</v>
      </c>
      <c r="D141" s="374">
        <f>IF(F140+SUM(E$99:E140)=D$92,F140,D$92-SUM(E$99:E140))</f>
        <v>145966.60597466468</v>
      </c>
      <c r="E141" s="523">
        <f>IF(+J96&lt;F140,J96,D141)</f>
        <v>111514.86046511628</v>
      </c>
      <c r="F141" s="524">
        <f t="shared" si="40"/>
        <v>34451.745509548404</v>
      </c>
      <c r="G141" s="524">
        <f t="shared" si="33"/>
        <v>90209.175742106541</v>
      </c>
      <c r="H141" s="527">
        <f t="shared" si="34"/>
        <v>121170.89993966024</v>
      </c>
      <c r="I141" s="578">
        <f t="shared" si="35"/>
        <v>121170.89993966024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27"/>
        <v/>
      </c>
      <c r="C142" s="508">
        <f>IF(D93="","-",+C141+1)</f>
        <v>2053</v>
      </c>
      <c r="D142" s="374">
        <f>IF(F141+SUM(E$99:E141)=D$92,F141,D$92-SUM(E$99:E141))</f>
        <v>34451.745509548404</v>
      </c>
      <c r="E142" s="523">
        <f>IF(+J96&lt;F141,J96,D142)</f>
        <v>34451.745509548404</v>
      </c>
      <c r="F142" s="524">
        <f t="shared" si="40"/>
        <v>0</v>
      </c>
      <c r="G142" s="524">
        <f t="shared" si="33"/>
        <v>17225.872754774202</v>
      </c>
      <c r="H142" s="527">
        <f t="shared" si="34"/>
        <v>36295.612343883447</v>
      </c>
      <c r="I142" s="578">
        <f t="shared" si="35"/>
        <v>36295.612343883447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27"/>
        <v/>
      </c>
      <c r="C143" s="508">
        <f>IF(D93="","-",+C142+1)</f>
        <v>2054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0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27"/>
        <v/>
      </c>
      <c r="C144" s="508">
        <f>IF(D93="","-",+C143+1)</f>
        <v>2055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0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27"/>
        <v/>
      </c>
      <c r="C145" s="508">
        <f>IF(D93="","-",+C144+1)</f>
        <v>2056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0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27"/>
        <v/>
      </c>
      <c r="C146" s="508">
        <f>IF(D93="","-",+C145+1)</f>
        <v>2057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0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27"/>
        <v/>
      </c>
      <c r="C147" s="508">
        <f>IF(D93="","-",+C146+1)</f>
        <v>2058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0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27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0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27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0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27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0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27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0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27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0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27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0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27"/>
        <v/>
      </c>
      <c r="C154" s="528">
        <f>IF(D93="","-",+C153+1)</f>
        <v>2065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0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4795138.9999999991</v>
      </c>
      <c r="F155" s="375"/>
      <c r="G155" s="375"/>
      <c r="H155" s="375">
        <f>SUM(H99:H154)</f>
        <v>16753794.071543535</v>
      </c>
      <c r="I155" s="375">
        <f>SUM(I99:I154)</f>
        <v>16753794.071543535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  <row r="1048576" spans="12:14" ht="12.75" customHeight="1">
      <c r="L1048576" s="519">
        <f>H1048576</f>
        <v>0</v>
      </c>
      <c r="M1048576" s="520">
        <f>IF(L1048576&lt;&gt;0,+H1048576-L1048576,0)</f>
        <v>0</v>
      </c>
      <c r="N1048576" s="519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24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531715.98941811046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531715.98941811046</v>
      </c>
      <c r="O6" s="269"/>
      <c r="P6" s="269"/>
    </row>
    <row r="7" spans="1:17" ht="13.5" thickBot="1">
      <c r="C7" s="468" t="s">
        <v>48</v>
      </c>
      <c r="D7" s="621" t="s">
        <v>253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252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5250739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128066.80487804877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509">
        <v>5473000</v>
      </c>
      <c r="E17" s="510">
        <v>72013.15789473684</v>
      </c>
      <c r="F17" s="509">
        <v>5400986.8421052629</v>
      </c>
      <c r="G17" s="510">
        <v>848486.02708834817</v>
      </c>
      <c r="H17" s="511">
        <v>848486.02708834817</v>
      </c>
      <c r="I17" s="518">
        <v>0</v>
      </c>
      <c r="J17" s="512"/>
      <c r="K17" s="513">
        <f t="shared" ref="K17:K22" si="0">G17</f>
        <v>848486.02708834817</v>
      </c>
      <c r="L17" s="598">
        <f t="shared" ref="L17:L48" si="1">IF(K17&lt;&gt;0,+G17-K17,0)</f>
        <v>0</v>
      </c>
      <c r="M17" s="513">
        <f t="shared" ref="M17:M22" si="2">H17</f>
        <v>848486.02708834817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2011</v>
      </c>
      <c r="D18" s="516">
        <v>5178725.8421052629</v>
      </c>
      <c r="E18" s="517">
        <v>128066.80487804877</v>
      </c>
      <c r="F18" s="516">
        <v>5050659.0372272143</v>
      </c>
      <c r="G18" s="517">
        <v>916940.27252586046</v>
      </c>
      <c r="H18" s="511">
        <v>916940.27252586046</v>
      </c>
      <c r="I18" s="518">
        <v>0</v>
      </c>
      <c r="J18" s="512"/>
      <c r="K18" s="519">
        <f t="shared" si="0"/>
        <v>916940.27252586046</v>
      </c>
      <c r="L18" s="520">
        <f t="shared" si="1"/>
        <v>0</v>
      </c>
      <c r="M18" s="519">
        <f t="shared" si="2"/>
        <v>916940.27252586046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2012</v>
      </c>
      <c r="D19" s="516">
        <v>5050659.0372272143</v>
      </c>
      <c r="E19" s="517">
        <v>125017.59523809524</v>
      </c>
      <c r="F19" s="516">
        <v>4925641.4419891192</v>
      </c>
      <c r="G19" s="517">
        <v>857559.68041241798</v>
      </c>
      <c r="H19" s="511">
        <v>857559.68041241798</v>
      </c>
      <c r="I19" s="518">
        <v>0</v>
      </c>
      <c r="J19" s="512"/>
      <c r="K19" s="519">
        <f t="shared" si="0"/>
        <v>857559.68041241798</v>
      </c>
      <c r="L19" s="520">
        <f t="shared" si="1"/>
        <v>0</v>
      </c>
      <c r="M19" s="519">
        <f t="shared" si="2"/>
        <v>857559.68041241798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516">
        <v>4925641.4419891192</v>
      </c>
      <c r="E20" s="517">
        <v>125017.59523809524</v>
      </c>
      <c r="F20" s="516">
        <v>4800623.846751024</v>
      </c>
      <c r="G20" s="517">
        <v>797042.91968828405</v>
      </c>
      <c r="H20" s="511">
        <v>797042.91968828405</v>
      </c>
      <c r="I20" s="597">
        <v>0</v>
      </c>
      <c r="J20" s="512"/>
      <c r="K20" s="519">
        <f t="shared" si="0"/>
        <v>797042.91968828405</v>
      </c>
      <c r="L20" s="520">
        <f t="shared" ref="L20:L25" si="6">IF(K20&lt;&gt;0,+G20-K20,0)</f>
        <v>0</v>
      </c>
      <c r="M20" s="519">
        <f t="shared" si="2"/>
        <v>797042.91968828405</v>
      </c>
      <c r="N20" s="515">
        <f t="shared" ref="N20:N25" si="7">IF(M20&lt;&gt;0,+H20-M20,0)</f>
        <v>0</v>
      </c>
      <c r="O20" s="515">
        <f t="shared" ref="O20:O25" si="8"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2014</v>
      </c>
      <c r="D21" s="516">
        <v>4800623.846751024</v>
      </c>
      <c r="E21" s="517">
        <v>125017.59523809524</v>
      </c>
      <c r="F21" s="516">
        <v>4675606.2515129289</v>
      </c>
      <c r="G21" s="517">
        <v>755806.01100655668</v>
      </c>
      <c r="H21" s="511">
        <v>755806.01100655668</v>
      </c>
      <c r="I21" s="597">
        <v>0</v>
      </c>
      <c r="J21" s="512"/>
      <c r="K21" s="519">
        <f t="shared" si="0"/>
        <v>755806.01100655668</v>
      </c>
      <c r="L21" s="520">
        <f t="shared" si="6"/>
        <v>0</v>
      </c>
      <c r="M21" s="519">
        <f t="shared" si="2"/>
        <v>755806.01100655668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2015</v>
      </c>
      <c r="D22" s="516">
        <v>4675606.2515129289</v>
      </c>
      <c r="E22" s="517">
        <v>125017.59523809524</v>
      </c>
      <c r="F22" s="516">
        <v>4550588.6562748337</v>
      </c>
      <c r="G22" s="517">
        <v>724351.96853237145</v>
      </c>
      <c r="H22" s="511">
        <v>724351.96853237145</v>
      </c>
      <c r="I22" s="512">
        <v>0</v>
      </c>
      <c r="J22" s="512"/>
      <c r="K22" s="519">
        <f t="shared" si="0"/>
        <v>724351.96853237145</v>
      </c>
      <c r="L22" s="520">
        <f t="shared" si="6"/>
        <v>0</v>
      </c>
      <c r="M22" s="519">
        <f t="shared" si="2"/>
        <v>724351.96853237145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516">
        <v>4550588.6562748337</v>
      </c>
      <c r="E23" s="517">
        <v>125017.59523809524</v>
      </c>
      <c r="F23" s="516">
        <v>4425571.0610367386</v>
      </c>
      <c r="G23" s="517">
        <v>700695.76830220246</v>
      </c>
      <c r="H23" s="511">
        <v>700695.76830220246</v>
      </c>
      <c r="I23" s="512">
        <f t="shared" ref="I23:I48" si="9">H23-G23</f>
        <v>0</v>
      </c>
      <c r="J23" s="512"/>
      <c r="K23" s="519">
        <f>G23</f>
        <v>700695.76830220246</v>
      </c>
      <c r="L23" s="520">
        <f t="shared" si="6"/>
        <v>0</v>
      </c>
      <c r="M23" s="519">
        <f>H23</f>
        <v>700695.76830220246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516">
        <v>4425571.0610367386</v>
      </c>
      <c r="E24" s="517">
        <v>122110.20930232559</v>
      </c>
      <c r="F24" s="516">
        <v>4303460.8517344128</v>
      </c>
      <c r="G24" s="517">
        <v>662841.14914820471</v>
      </c>
      <c r="H24" s="511">
        <v>662841.14914820471</v>
      </c>
      <c r="I24" s="512">
        <f t="shared" si="9"/>
        <v>0</v>
      </c>
      <c r="J24" s="512"/>
      <c r="K24" s="519">
        <f>G24</f>
        <v>662841.14914820471</v>
      </c>
      <c r="L24" s="520">
        <f t="shared" si="6"/>
        <v>0</v>
      </c>
      <c r="M24" s="519">
        <f>H24</f>
        <v>662841.14914820471</v>
      </c>
      <c r="N24" s="515">
        <f t="shared" si="7"/>
        <v>0</v>
      </c>
      <c r="O24" s="515">
        <f t="shared" si="8"/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516">
        <v>4303460.8517344128</v>
      </c>
      <c r="E25" s="517">
        <v>128066.80487804877</v>
      </c>
      <c r="F25" s="516">
        <v>4175394.0468563642</v>
      </c>
      <c r="G25" s="517">
        <v>602391.79605878529</v>
      </c>
      <c r="H25" s="511">
        <v>602391.79605878529</v>
      </c>
      <c r="I25" s="512">
        <f t="shared" si="9"/>
        <v>0</v>
      </c>
      <c r="J25" s="512"/>
      <c r="K25" s="519">
        <f>G25</f>
        <v>602391.79605878529</v>
      </c>
      <c r="L25" s="520">
        <f t="shared" si="6"/>
        <v>0</v>
      </c>
      <c r="M25" s="519">
        <f>H25</f>
        <v>602391.79605878529</v>
      </c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516">
        <v>4175394.0468563642</v>
      </c>
      <c r="E26" s="517">
        <v>122110.20930232559</v>
      </c>
      <c r="F26" s="516">
        <v>4053283.8375540385</v>
      </c>
      <c r="G26" s="517">
        <v>531715.98941811046</v>
      </c>
      <c r="H26" s="511">
        <v>531715.98941811046</v>
      </c>
      <c r="I26" s="512">
        <f t="shared" si="9"/>
        <v>0</v>
      </c>
      <c r="J26" s="512"/>
      <c r="K26" s="519">
        <f>G26</f>
        <v>531715.98941811046</v>
      </c>
      <c r="L26" s="520">
        <f t="shared" ref="L26" si="10">IF(K26&lt;&gt;0,+G26-K26,0)</f>
        <v>0</v>
      </c>
      <c r="M26" s="519">
        <f>H26</f>
        <v>531715.98941811046</v>
      </c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4053283.8375540385</v>
      </c>
      <c r="E27" s="523">
        <f>IF(+I14&lt;F26,I14,D27)</f>
        <v>128066.80487804877</v>
      </c>
      <c r="F27" s="524">
        <f t="shared" ref="F27:F48" si="11">+D27-E27</f>
        <v>3925217.0326759899</v>
      </c>
      <c r="G27" s="525">
        <f t="shared" ref="G27:G55" si="12">+I$12*((D27+F27)/2)+E27</f>
        <v>635076.99432815821</v>
      </c>
      <c r="H27" s="492">
        <f t="shared" ref="H27:H55" si="13">+I$13*((D27+F27)/2)+E27</f>
        <v>635076.99432815821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3925217.0326759899</v>
      </c>
      <c r="E28" s="523">
        <f>IF(+I14&lt;F27,I14,D28)</f>
        <v>128066.80487804877</v>
      </c>
      <c r="F28" s="524">
        <f t="shared" si="11"/>
        <v>3797150.2277979413</v>
      </c>
      <c r="G28" s="525">
        <f t="shared" si="12"/>
        <v>618800.45915956132</v>
      </c>
      <c r="H28" s="492">
        <f t="shared" si="13"/>
        <v>618800.45915956132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3797150.2277979413</v>
      </c>
      <c r="E29" s="523">
        <f>IF(+I14&lt;F28,I14,D29)</f>
        <v>128066.80487804877</v>
      </c>
      <c r="F29" s="524">
        <f t="shared" si="11"/>
        <v>3669083.4229198927</v>
      </c>
      <c r="G29" s="525">
        <f t="shared" si="12"/>
        <v>602523.92399096454</v>
      </c>
      <c r="H29" s="492">
        <f t="shared" si="13"/>
        <v>602523.92399096454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3669083.4229198927</v>
      </c>
      <c r="E30" s="523">
        <f>IF(+I14&lt;F29,I14,D30)</f>
        <v>128066.80487804877</v>
      </c>
      <c r="F30" s="524">
        <f t="shared" si="11"/>
        <v>3541016.6180418441</v>
      </c>
      <c r="G30" s="525">
        <f t="shared" si="12"/>
        <v>586247.38882236776</v>
      </c>
      <c r="H30" s="492">
        <f t="shared" si="13"/>
        <v>586247.38882236776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3541016.6180418441</v>
      </c>
      <c r="E31" s="523">
        <f>IF(+I14&lt;F30,I14,D31)</f>
        <v>128066.80487804877</v>
      </c>
      <c r="F31" s="524">
        <f t="shared" si="11"/>
        <v>3412949.8131637955</v>
      </c>
      <c r="G31" s="525">
        <f t="shared" si="12"/>
        <v>569970.85365377087</v>
      </c>
      <c r="H31" s="492">
        <f t="shared" si="13"/>
        <v>569970.85365377087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3412949.8131637955</v>
      </c>
      <c r="E32" s="523">
        <f>IF(+I14&lt;F31,I14,D32)</f>
        <v>128066.80487804877</v>
      </c>
      <c r="F32" s="524">
        <f t="shared" si="11"/>
        <v>3284883.0082857469</v>
      </c>
      <c r="G32" s="525">
        <f t="shared" si="12"/>
        <v>553694.3184851741</v>
      </c>
      <c r="H32" s="492">
        <f t="shared" si="13"/>
        <v>553694.3184851741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2026</v>
      </c>
      <c r="D33" s="524">
        <f>IF(F32+SUM(E$17:E32)=D$10,F32,D$10-SUM(E$17:E32))</f>
        <v>3284883.0082857469</v>
      </c>
      <c r="E33" s="523">
        <f>IF(+I14&lt;F32,I14,D33)</f>
        <v>128066.80487804877</v>
      </c>
      <c r="F33" s="524">
        <f t="shared" si="11"/>
        <v>3156816.2034076983</v>
      </c>
      <c r="G33" s="525">
        <f t="shared" si="12"/>
        <v>537417.78331657732</v>
      </c>
      <c r="H33" s="492">
        <f t="shared" si="13"/>
        <v>537417.78331657732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3156816.2034076983</v>
      </c>
      <c r="E34" s="523">
        <f>IF(+I14&lt;F33,I14,D34)</f>
        <v>128066.80487804877</v>
      </c>
      <c r="F34" s="524">
        <f t="shared" si="11"/>
        <v>3028749.3985296497</v>
      </c>
      <c r="G34" s="525">
        <f t="shared" si="12"/>
        <v>521141.24814798054</v>
      </c>
      <c r="H34" s="492">
        <f t="shared" si="13"/>
        <v>521141.24814798054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3028749.3985296497</v>
      </c>
      <c r="E35" s="523">
        <f>IF(+I14&lt;F34,I14,D35)</f>
        <v>128066.80487804877</v>
      </c>
      <c r="F35" s="524">
        <f t="shared" si="11"/>
        <v>2900682.5936516011</v>
      </c>
      <c r="G35" s="525">
        <f t="shared" si="12"/>
        <v>504864.71297938377</v>
      </c>
      <c r="H35" s="492">
        <f t="shared" si="13"/>
        <v>504864.71297938377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2900682.5936516011</v>
      </c>
      <c r="E36" s="523">
        <f>IF(+I14&lt;F35,I14,D36)</f>
        <v>128066.80487804877</v>
      </c>
      <c r="F36" s="524">
        <f t="shared" si="11"/>
        <v>2772615.7887735525</v>
      </c>
      <c r="G36" s="525">
        <f t="shared" si="12"/>
        <v>488588.17781078693</v>
      </c>
      <c r="H36" s="492">
        <f t="shared" si="13"/>
        <v>488588.17781078693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2772615.7887735525</v>
      </c>
      <c r="E37" s="523">
        <f>IF(+I14&lt;F36,I14,D37)</f>
        <v>128066.80487804877</v>
      </c>
      <c r="F37" s="524">
        <f t="shared" si="11"/>
        <v>2644548.9838955039</v>
      </c>
      <c r="G37" s="525">
        <f t="shared" si="12"/>
        <v>472311.64264219016</v>
      </c>
      <c r="H37" s="492">
        <f t="shared" si="13"/>
        <v>472311.64264219016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2644548.9838955039</v>
      </c>
      <c r="E38" s="523">
        <f>IF(+I14&lt;F37,I14,D38)</f>
        <v>128066.80487804877</v>
      </c>
      <c r="F38" s="524">
        <f t="shared" si="11"/>
        <v>2516482.1790174553</v>
      </c>
      <c r="G38" s="525">
        <f t="shared" si="12"/>
        <v>456035.10747359338</v>
      </c>
      <c r="H38" s="492">
        <f t="shared" si="13"/>
        <v>456035.10747359338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2516482.1790174553</v>
      </c>
      <c r="E39" s="523">
        <f>IF(+I14&lt;F38,I14,D39)</f>
        <v>128066.80487804877</v>
      </c>
      <c r="F39" s="524">
        <f t="shared" si="11"/>
        <v>2388415.3741394067</v>
      </c>
      <c r="G39" s="525">
        <f t="shared" si="12"/>
        <v>439758.57230499655</v>
      </c>
      <c r="H39" s="492">
        <f t="shared" si="13"/>
        <v>439758.57230499655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2388415.3741394067</v>
      </c>
      <c r="E40" s="523">
        <f>IF(+I14&lt;F39,I14,D40)</f>
        <v>128066.80487804877</v>
      </c>
      <c r="F40" s="524">
        <f t="shared" si="11"/>
        <v>2260348.5692613581</v>
      </c>
      <c r="G40" s="525">
        <f t="shared" si="12"/>
        <v>423482.03713639977</v>
      </c>
      <c r="H40" s="492">
        <f t="shared" si="13"/>
        <v>423482.03713639977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2260348.5692613581</v>
      </c>
      <c r="E41" s="523">
        <f>IF(+I14&lt;F40,I14,D41)</f>
        <v>128066.80487804877</v>
      </c>
      <c r="F41" s="524">
        <f t="shared" si="11"/>
        <v>2132281.7643833095</v>
      </c>
      <c r="G41" s="525">
        <f t="shared" si="12"/>
        <v>407205.50196780293</v>
      </c>
      <c r="H41" s="492">
        <f t="shared" si="13"/>
        <v>407205.50196780293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2132281.7643833095</v>
      </c>
      <c r="E42" s="523">
        <f>IF(+I14&lt;F41,I14,D42)</f>
        <v>128066.80487804877</v>
      </c>
      <c r="F42" s="524">
        <f t="shared" si="11"/>
        <v>2004214.9595052607</v>
      </c>
      <c r="G42" s="525">
        <f t="shared" si="12"/>
        <v>390928.96679920616</v>
      </c>
      <c r="H42" s="492">
        <f t="shared" si="13"/>
        <v>390928.96679920616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2004214.9595052607</v>
      </c>
      <c r="E43" s="523">
        <f>IF(+I14&lt;F42,I14,D43)</f>
        <v>128066.80487804877</v>
      </c>
      <c r="F43" s="524">
        <f t="shared" si="11"/>
        <v>1876148.1546272119</v>
      </c>
      <c r="G43" s="525">
        <f t="shared" si="12"/>
        <v>374652.43163060932</v>
      </c>
      <c r="H43" s="492">
        <f t="shared" si="13"/>
        <v>374652.43163060932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1876148.1546272119</v>
      </c>
      <c r="E44" s="523">
        <f>IF(+I14&lt;F43,I14,D44)</f>
        <v>128066.80487804877</v>
      </c>
      <c r="F44" s="524">
        <f t="shared" si="11"/>
        <v>1748081.349749163</v>
      </c>
      <c r="G44" s="525">
        <f t="shared" si="12"/>
        <v>358375.89646201249</v>
      </c>
      <c r="H44" s="492">
        <f t="shared" si="13"/>
        <v>358375.89646201249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1748081.349749163</v>
      </c>
      <c r="E45" s="523">
        <f>IF(+I14&lt;F44,I14,D45)</f>
        <v>128066.80487804877</v>
      </c>
      <c r="F45" s="524">
        <f t="shared" si="11"/>
        <v>1620014.5448711142</v>
      </c>
      <c r="G45" s="525">
        <f t="shared" si="12"/>
        <v>342099.36129341566</v>
      </c>
      <c r="H45" s="492">
        <f t="shared" si="13"/>
        <v>342099.36129341566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1620014.5448711142</v>
      </c>
      <c r="E46" s="523">
        <f>IF(+I14&lt;F45,I14,D46)</f>
        <v>128066.80487804877</v>
      </c>
      <c r="F46" s="524">
        <f t="shared" si="11"/>
        <v>1491947.7399930654</v>
      </c>
      <c r="G46" s="525">
        <f t="shared" si="12"/>
        <v>325822.82612481888</v>
      </c>
      <c r="H46" s="492">
        <f t="shared" si="13"/>
        <v>325822.82612481888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1491947.7399930654</v>
      </c>
      <c r="E47" s="523">
        <f>IF(+I14&lt;F46,I14,D47)</f>
        <v>128066.80487804877</v>
      </c>
      <c r="F47" s="524">
        <f t="shared" si="11"/>
        <v>1363880.9351150165</v>
      </c>
      <c r="G47" s="525">
        <f t="shared" si="12"/>
        <v>309546.29095622199</v>
      </c>
      <c r="H47" s="492">
        <f t="shared" si="13"/>
        <v>309546.29095622199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1363880.9351150165</v>
      </c>
      <c r="E48" s="523">
        <f>IF(+I14&lt;F47,I14,D48)</f>
        <v>128066.80487804877</v>
      </c>
      <c r="F48" s="524">
        <f t="shared" si="11"/>
        <v>1235814.1302369677</v>
      </c>
      <c r="G48" s="525">
        <f t="shared" si="12"/>
        <v>293269.75578762521</v>
      </c>
      <c r="H48" s="492">
        <f t="shared" si="13"/>
        <v>293269.75578762521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1235814.1302369677</v>
      </c>
      <c r="E49" s="523">
        <f>IF(+I14&lt;F48,I14,D49)</f>
        <v>128066.80487804877</v>
      </c>
      <c r="F49" s="524">
        <f t="shared" ref="F49:F72" si="14">+D49-E49</f>
        <v>1107747.3253589189</v>
      </c>
      <c r="G49" s="525">
        <f t="shared" si="12"/>
        <v>276993.22061902832</v>
      </c>
      <c r="H49" s="492">
        <f t="shared" si="13"/>
        <v>276993.22061902832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1107747.3253589189</v>
      </c>
      <c r="E50" s="523">
        <f>IF(+I14&lt;F49,I14,D50)</f>
        <v>128066.80487804877</v>
      </c>
      <c r="F50" s="524">
        <f t="shared" si="14"/>
        <v>979680.52048087004</v>
      </c>
      <c r="G50" s="525">
        <f t="shared" si="12"/>
        <v>260716.68545043151</v>
      </c>
      <c r="H50" s="492">
        <f t="shared" si="13"/>
        <v>260716.68545043151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979680.52048087004</v>
      </c>
      <c r="E51" s="523">
        <f>IF(+I14&lt;F50,I14,D51)</f>
        <v>128066.80487804877</v>
      </c>
      <c r="F51" s="524">
        <f t="shared" si="14"/>
        <v>851613.7156028212</v>
      </c>
      <c r="G51" s="525">
        <f t="shared" si="12"/>
        <v>244440.15028183471</v>
      </c>
      <c r="H51" s="492">
        <f t="shared" si="13"/>
        <v>244440.15028183471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851613.7156028212</v>
      </c>
      <c r="E52" s="523">
        <f>IF(+I14&lt;F51,I14,D52)</f>
        <v>128066.80487804877</v>
      </c>
      <c r="F52" s="524">
        <f t="shared" si="14"/>
        <v>723546.91072477237</v>
      </c>
      <c r="G52" s="525">
        <f t="shared" si="12"/>
        <v>228163.61511323787</v>
      </c>
      <c r="H52" s="492">
        <f t="shared" si="13"/>
        <v>228163.61511323787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723546.91072477237</v>
      </c>
      <c r="E53" s="523">
        <f>IF(+I14&lt;F52,I14,D53)</f>
        <v>128066.80487804877</v>
      </c>
      <c r="F53" s="524">
        <f t="shared" si="14"/>
        <v>595480.10584672354</v>
      </c>
      <c r="G53" s="525">
        <f t="shared" si="12"/>
        <v>211887.07994464104</v>
      </c>
      <c r="H53" s="492">
        <f t="shared" si="13"/>
        <v>211887.07994464104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595480.10584672354</v>
      </c>
      <c r="E54" s="523">
        <f>IF(+I14&lt;F53,I14,D54)</f>
        <v>128066.80487804877</v>
      </c>
      <c r="F54" s="524">
        <f t="shared" si="14"/>
        <v>467413.30096867477</v>
      </c>
      <c r="G54" s="525">
        <f t="shared" si="12"/>
        <v>195610.5447760442</v>
      </c>
      <c r="H54" s="492">
        <f t="shared" si="13"/>
        <v>195610.5447760442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467413.30096867477</v>
      </c>
      <c r="E55" s="523">
        <f>IF(+I14&lt;F54,I14,D55)</f>
        <v>128066.80487804877</v>
      </c>
      <c r="F55" s="524">
        <f t="shared" si="14"/>
        <v>339346.49609062599</v>
      </c>
      <c r="G55" s="525">
        <f t="shared" si="12"/>
        <v>179334.0096074474</v>
      </c>
      <c r="H55" s="492">
        <f t="shared" si="13"/>
        <v>179334.0096074474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339346.49609062599</v>
      </c>
      <c r="E56" s="523">
        <f>IF(+I14&lt;F55,I14,D56)</f>
        <v>128066.80487804877</v>
      </c>
      <c r="F56" s="524">
        <f t="shared" si="14"/>
        <v>211279.69121257722</v>
      </c>
      <c r="G56" s="525">
        <f t="shared" ref="G56:G72" si="19">+I$12*((D56+F56)/2)+E56</f>
        <v>163057.47443885056</v>
      </c>
      <c r="H56" s="492">
        <f t="shared" ref="H56:H72" si="20">+I$13*((D56+F56)/2)+E56</f>
        <v>163057.47443885056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211279.69121257722</v>
      </c>
      <c r="E57" s="523">
        <f>IF(+I14&lt;F56,I14,D57)</f>
        <v>128066.80487804877</v>
      </c>
      <c r="F57" s="524">
        <f t="shared" si="14"/>
        <v>83212.886334528448</v>
      </c>
      <c r="G57" s="525">
        <f t="shared" si="19"/>
        <v>146780.93927025376</v>
      </c>
      <c r="H57" s="492">
        <f t="shared" si="20"/>
        <v>146780.93927025376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83212.886334528448</v>
      </c>
      <c r="E58" s="523">
        <f>IF(+I14&lt;F57,I14,D58)</f>
        <v>83212.886334528448</v>
      </c>
      <c r="F58" s="524">
        <f t="shared" si="14"/>
        <v>0</v>
      </c>
      <c r="G58" s="525">
        <f t="shared" si="19"/>
        <v>88500.819738481732</v>
      </c>
      <c r="H58" s="492">
        <f t="shared" si="20"/>
        <v>88500.819738481732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9"/>
        <v>0</v>
      </c>
      <c r="H59" s="492">
        <f t="shared" si="20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9"/>
        <v>0</v>
      </c>
      <c r="H60" s="492">
        <f t="shared" si="20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9"/>
        <v>0</v>
      </c>
      <c r="H61" s="492">
        <f t="shared" si="20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9"/>
        <v>0</v>
      </c>
      <c r="H62" s="492">
        <f t="shared" si="20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9"/>
        <v>0</v>
      </c>
      <c r="H63" s="492">
        <f t="shared" si="20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9"/>
        <v>0</v>
      </c>
      <c r="H64" s="492">
        <f t="shared" si="20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9"/>
        <v>0</v>
      </c>
      <c r="H65" s="492">
        <f t="shared" si="20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9"/>
        <v>0</v>
      </c>
      <c r="H66" s="492">
        <f t="shared" si="20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9"/>
        <v>0</v>
      </c>
      <c r="H67" s="492">
        <f t="shared" si="20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9"/>
        <v>0</v>
      </c>
      <c r="H68" s="492">
        <f t="shared" si="20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9"/>
        <v>0</v>
      </c>
      <c r="H69" s="492">
        <f t="shared" si="20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9"/>
        <v>0</v>
      </c>
      <c r="H70" s="492">
        <f t="shared" si="20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9"/>
        <v>0</v>
      </c>
      <c r="H71" s="492">
        <f t="shared" si="20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9"/>
        <v>0</v>
      </c>
      <c r="H72" s="472">
        <f t="shared" si="20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5250738.9999999981</v>
      </c>
      <c r="F73" s="375"/>
      <c r="G73" s="375">
        <f>SUM(G17:G72)</f>
        <v>19605130.37269501</v>
      </c>
      <c r="H73" s="375">
        <f>SUM(H17:H72)</f>
        <v>19605130.37269501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531715.98941811046</v>
      </c>
      <c r="N87" s="547">
        <f>IF(J92&lt;D11,0,VLOOKUP(J92,C17:O72,11))</f>
        <v>531715.98941811046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564018.23385327356</v>
      </c>
      <c r="N88" s="551">
        <f>IF(J92&lt;D11,0,VLOOKUP(J92,C99:P154,7))</f>
        <v>564018.23385327356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32302.244435163098</v>
      </c>
      <c r="N89" s="556">
        <f>+N88-N87</f>
        <v>32302.244435163098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TP2008026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5250739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122110.20930232559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2010</v>
      </c>
      <c r="D99" s="509">
        <v>0</v>
      </c>
      <c r="E99" s="517">
        <v>64033.402439024387</v>
      </c>
      <c r="F99" s="516">
        <v>5186705.5975609757</v>
      </c>
      <c r="G99" s="575">
        <v>2593352.7987804879</v>
      </c>
      <c r="H99" s="576">
        <v>492159.85552560829</v>
      </c>
      <c r="I99" s="577">
        <v>492159.85552560829</v>
      </c>
      <c r="J99" s="614">
        <f t="shared" ref="J99:J130" si="21">+I99-H99</f>
        <v>0</v>
      </c>
      <c r="K99" s="515"/>
      <c r="L99" s="513">
        <f t="shared" ref="L99:L104" si="22">H99</f>
        <v>492159.85552560829</v>
      </c>
      <c r="M99" s="598">
        <f t="shared" ref="M99:M130" si="23">IF(L99&lt;&gt;0,+H99-L99,0)</f>
        <v>0</v>
      </c>
      <c r="N99" s="513">
        <f t="shared" ref="N99:N104" si="24">I99</f>
        <v>492159.85552560829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2011</v>
      </c>
      <c r="D100" s="509">
        <v>5186705.5975609757</v>
      </c>
      <c r="E100" s="517">
        <v>125017.59523809524</v>
      </c>
      <c r="F100" s="516">
        <v>5061688.0023228806</v>
      </c>
      <c r="G100" s="516">
        <v>5124196.7999419281</v>
      </c>
      <c r="H100" s="517">
        <v>895593.80408985249</v>
      </c>
      <c r="I100" s="511">
        <v>895593.80408985249</v>
      </c>
      <c r="J100" s="614">
        <f t="shared" si="21"/>
        <v>0</v>
      </c>
      <c r="K100" s="515"/>
      <c r="L100" s="519">
        <f t="shared" si="22"/>
        <v>895593.80408985249</v>
      </c>
      <c r="M100" s="520">
        <f t="shared" si="23"/>
        <v>0</v>
      </c>
      <c r="N100" s="519">
        <f t="shared" si="24"/>
        <v>895593.80408985249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ref="B101:B154" si="27">IF(D101=F100,"","IU")</f>
        <v/>
      </c>
      <c r="C101" s="508">
        <f>IF(D93="","-",+C100+1)</f>
        <v>2012</v>
      </c>
      <c r="D101" s="509">
        <v>5061688.0023228806</v>
      </c>
      <c r="E101" s="517">
        <v>125017.59523809524</v>
      </c>
      <c r="F101" s="516">
        <v>4936670.4070847854</v>
      </c>
      <c r="G101" s="516">
        <v>4999179.204703833</v>
      </c>
      <c r="H101" s="517">
        <v>860666.47096382198</v>
      </c>
      <c r="I101" s="511">
        <v>860666.47096382198</v>
      </c>
      <c r="J101" s="614">
        <f t="shared" si="21"/>
        <v>0</v>
      </c>
      <c r="K101" s="515"/>
      <c r="L101" s="519">
        <f t="shared" si="22"/>
        <v>860666.47096382198</v>
      </c>
      <c r="M101" s="520">
        <f t="shared" si="23"/>
        <v>0</v>
      </c>
      <c r="N101" s="519">
        <f t="shared" si="24"/>
        <v>860666.47096382198</v>
      </c>
      <c r="O101" s="515">
        <f t="shared" si="25"/>
        <v>0</v>
      </c>
      <c r="P101" s="515">
        <f t="shared" si="26"/>
        <v>0</v>
      </c>
      <c r="Q101" s="269"/>
    </row>
    <row r="102" spans="1:17" ht="12.5">
      <c r="B102" s="195" t="str">
        <f t="shared" si="27"/>
        <v/>
      </c>
      <c r="C102" s="508">
        <f>IF(D93="","-",+C101+1)</f>
        <v>2013</v>
      </c>
      <c r="D102" s="509">
        <v>4936670.4070847854</v>
      </c>
      <c r="E102" s="517">
        <v>125017.59523809524</v>
      </c>
      <c r="F102" s="516">
        <v>4811652.8118466903</v>
      </c>
      <c r="G102" s="516">
        <v>4874161.6094657378</v>
      </c>
      <c r="H102" s="517">
        <v>784451.21671407181</v>
      </c>
      <c r="I102" s="511">
        <v>784451.21671407181</v>
      </c>
      <c r="J102" s="614">
        <v>0</v>
      </c>
      <c r="K102" s="515"/>
      <c r="L102" s="519">
        <f t="shared" si="22"/>
        <v>784451.21671407181</v>
      </c>
      <c r="M102" s="520">
        <f t="shared" ref="M102:M107" si="28">IF(L102&lt;&gt;0,+H102-L102,0)</f>
        <v>0</v>
      </c>
      <c r="N102" s="519">
        <f t="shared" si="24"/>
        <v>784451.21671407181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/>
      </c>
      <c r="C103" s="508">
        <f>IF(D93="","-",+C102+1)</f>
        <v>2014</v>
      </c>
      <c r="D103" s="509">
        <v>4811652.8118466903</v>
      </c>
      <c r="E103" s="517">
        <v>125017.59523809524</v>
      </c>
      <c r="F103" s="516">
        <v>4686635.2166085951</v>
      </c>
      <c r="G103" s="516">
        <v>4749144.0142276427</v>
      </c>
      <c r="H103" s="517">
        <v>770537.68057167216</v>
      </c>
      <c r="I103" s="511">
        <v>770537.68057167216</v>
      </c>
      <c r="J103" s="515">
        <v>0</v>
      </c>
      <c r="K103" s="515"/>
      <c r="L103" s="519">
        <f t="shared" si="22"/>
        <v>770537.68057167216</v>
      </c>
      <c r="M103" s="520">
        <f t="shared" si="28"/>
        <v>0</v>
      </c>
      <c r="N103" s="519">
        <f t="shared" si="24"/>
        <v>770537.68057167216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2015</v>
      </c>
      <c r="D104" s="509">
        <v>4686635.2166085951</v>
      </c>
      <c r="E104" s="517">
        <v>125017.59523809524</v>
      </c>
      <c r="F104" s="516">
        <v>4561617.6213705</v>
      </c>
      <c r="G104" s="516">
        <v>4624126.4189895475</v>
      </c>
      <c r="H104" s="517">
        <v>734333.54462045</v>
      </c>
      <c r="I104" s="511">
        <v>734333.54462045</v>
      </c>
      <c r="J104" s="515">
        <f t="shared" si="21"/>
        <v>0</v>
      </c>
      <c r="K104" s="515"/>
      <c r="L104" s="519">
        <f t="shared" si="22"/>
        <v>734333.54462045</v>
      </c>
      <c r="M104" s="520">
        <f t="shared" si="28"/>
        <v>0</v>
      </c>
      <c r="N104" s="519">
        <f t="shared" si="24"/>
        <v>734333.54462045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2016</v>
      </c>
      <c r="D105" s="509">
        <v>4561617.6213705</v>
      </c>
      <c r="E105" s="517">
        <v>122110.20930232559</v>
      </c>
      <c r="F105" s="516">
        <v>4439507.4120681742</v>
      </c>
      <c r="G105" s="516">
        <v>4500562.5167193376</v>
      </c>
      <c r="H105" s="517">
        <v>693456.56809088623</v>
      </c>
      <c r="I105" s="511">
        <v>693456.56809088623</v>
      </c>
      <c r="J105" s="515">
        <f t="shared" si="21"/>
        <v>0</v>
      </c>
      <c r="K105" s="515"/>
      <c r="L105" s="519">
        <f>H105</f>
        <v>693456.56809088623</v>
      </c>
      <c r="M105" s="520">
        <f t="shared" si="28"/>
        <v>0</v>
      </c>
      <c r="N105" s="519">
        <f>I105</f>
        <v>693456.56809088623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2017</v>
      </c>
      <c r="D106" s="509">
        <v>4439507.4120681742</v>
      </c>
      <c r="E106" s="517">
        <v>125017.59523809524</v>
      </c>
      <c r="F106" s="516">
        <v>4314489.8168300791</v>
      </c>
      <c r="G106" s="516">
        <v>4376998.6144491266</v>
      </c>
      <c r="H106" s="517">
        <v>656697.99721600045</v>
      </c>
      <c r="I106" s="511">
        <v>656697.99721600045</v>
      </c>
      <c r="J106" s="515">
        <f t="shared" si="21"/>
        <v>0</v>
      </c>
      <c r="K106" s="515"/>
      <c r="L106" s="519">
        <f>H106</f>
        <v>656697.99721600045</v>
      </c>
      <c r="M106" s="520">
        <f t="shared" si="28"/>
        <v>0</v>
      </c>
      <c r="N106" s="519">
        <f>I106</f>
        <v>656697.99721600045</v>
      </c>
      <c r="O106" s="515">
        <f>IF(N106&lt;&gt;0,+I106-N106,0)</f>
        <v>0</v>
      </c>
      <c r="P106" s="515">
        <f>+O106-M106</f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2018</v>
      </c>
      <c r="D107" s="509">
        <v>4314489.8168300791</v>
      </c>
      <c r="E107" s="517">
        <v>125017.59523809524</v>
      </c>
      <c r="F107" s="516">
        <v>4189472.2215919839</v>
      </c>
      <c r="G107" s="516">
        <v>4251981.0192110315</v>
      </c>
      <c r="H107" s="517">
        <v>574046.28968548193</v>
      </c>
      <c r="I107" s="511">
        <v>574046.28968548193</v>
      </c>
      <c r="J107" s="515">
        <f t="shared" si="21"/>
        <v>0</v>
      </c>
      <c r="K107" s="515"/>
      <c r="L107" s="519">
        <f>H107</f>
        <v>574046.28968548193</v>
      </c>
      <c r="M107" s="520">
        <f t="shared" si="28"/>
        <v>0</v>
      </c>
      <c r="N107" s="519">
        <f>I107</f>
        <v>574046.28968548193</v>
      </c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2019</v>
      </c>
      <c r="D108" s="374">
        <f>IF(F107+SUM(E$99:E107)=D$92,F107,D$92-SUM(E$99:E107))</f>
        <v>4189472.2215919839</v>
      </c>
      <c r="E108" s="523">
        <f>IF(+J96&lt;F107,J96,D108)</f>
        <v>122110.20930232559</v>
      </c>
      <c r="F108" s="524">
        <f t="shared" ref="F108:F131" si="29">+D108-E108</f>
        <v>4067362.0122896582</v>
      </c>
      <c r="G108" s="524">
        <f t="shared" ref="G108:G130" si="30">+(F108+D108)/2</f>
        <v>4128417.1169408211</v>
      </c>
      <c r="H108" s="527">
        <f t="shared" ref="H108:H130" si="31">+J$94*G108+E108</f>
        <v>564018.23385327356</v>
      </c>
      <c r="I108" s="578">
        <f t="shared" ref="I108:I130" si="32">+J$95*G108+E108</f>
        <v>564018.23385327356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2020</v>
      </c>
      <c r="D109" s="374">
        <f>IF(F108+SUM(E$99:E108)=D$92,F108,D$92-SUM(E$99:E108))</f>
        <v>4067362.0122896582</v>
      </c>
      <c r="E109" s="523">
        <f>IF(+J96&lt;F108,J96,D109)</f>
        <v>122110.20930232559</v>
      </c>
      <c r="F109" s="524">
        <f t="shared" si="29"/>
        <v>3945251.8029873325</v>
      </c>
      <c r="G109" s="524">
        <f t="shared" si="30"/>
        <v>4006306.9076384953</v>
      </c>
      <c r="H109" s="527">
        <f t="shared" si="31"/>
        <v>550947.49031118711</v>
      </c>
      <c r="I109" s="578">
        <f t="shared" si="32"/>
        <v>550947.49031118711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2021</v>
      </c>
      <c r="D110" s="374">
        <f>IF(F109+SUM(E$99:E109)=D$92,F109,D$92-SUM(E$99:E109))</f>
        <v>3945251.8029873325</v>
      </c>
      <c r="E110" s="523">
        <f>IF(+J96&lt;F109,J96,D110)</f>
        <v>122110.20930232559</v>
      </c>
      <c r="F110" s="524">
        <f t="shared" si="29"/>
        <v>3823141.5936850067</v>
      </c>
      <c r="G110" s="524">
        <f t="shared" si="30"/>
        <v>3884196.6983361696</v>
      </c>
      <c r="H110" s="527">
        <f t="shared" si="31"/>
        <v>537876.74676910066</v>
      </c>
      <c r="I110" s="578">
        <f t="shared" si="32"/>
        <v>537876.74676910066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2022</v>
      </c>
      <c r="D111" s="374">
        <f>IF(F110+SUM(E$99:E110)=D$92,F110,D$92-SUM(E$99:E110))</f>
        <v>3823141.5936850067</v>
      </c>
      <c r="E111" s="523">
        <f>IF(+J96&lt;F110,J96,D111)</f>
        <v>122110.20930232559</v>
      </c>
      <c r="F111" s="524">
        <f t="shared" si="29"/>
        <v>3701031.384382681</v>
      </c>
      <c r="G111" s="524">
        <f t="shared" si="30"/>
        <v>3762086.4890338439</v>
      </c>
      <c r="H111" s="527">
        <f t="shared" si="31"/>
        <v>524806.00322701409</v>
      </c>
      <c r="I111" s="578">
        <f t="shared" si="32"/>
        <v>524806.00322701409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2023</v>
      </c>
      <c r="D112" s="374">
        <f>IF(F111+SUM(E$99:E111)=D$92,F111,D$92-SUM(E$99:E111))</f>
        <v>3701031.384382681</v>
      </c>
      <c r="E112" s="523">
        <f>IF(+J96&lt;F111,J96,D112)</f>
        <v>122110.20930232559</v>
      </c>
      <c r="F112" s="524">
        <f t="shared" si="29"/>
        <v>3578921.1750803553</v>
      </c>
      <c r="G112" s="524">
        <f t="shared" si="30"/>
        <v>3639976.2797315181</v>
      </c>
      <c r="H112" s="527">
        <f t="shared" si="31"/>
        <v>511735.25968492765</v>
      </c>
      <c r="I112" s="578">
        <f t="shared" si="32"/>
        <v>511735.25968492765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2024</v>
      </c>
      <c r="D113" s="374">
        <f>IF(F112+SUM(E$99:E112)=D$92,F112,D$92-SUM(E$99:E112))</f>
        <v>3578921.1750803553</v>
      </c>
      <c r="E113" s="523">
        <f>IF(+J96&lt;F112,J96,D113)</f>
        <v>122110.20930232559</v>
      </c>
      <c r="F113" s="524">
        <f t="shared" si="29"/>
        <v>3456810.9657780295</v>
      </c>
      <c r="G113" s="524">
        <f t="shared" si="30"/>
        <v>3517866.0704291924</v>
      </c>
      <c r="H113" s="527">
        <f t="shared" si="31"/>
        <v>498664.5161428412</v>
      </c>
      <c r="I113" s="578">
        <f t="shared" si="32"/>
        <v>498664.5161428412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2025</v>
      </c>
      <c r="D114" s="374">
        <f>IF(F113+SUM(E$99:E113)=D$92,F113,D$92-SUM(E$99:E113))</f>
        <v>3456810.9657780295</v>
      </c>
      <c r="E114" s="523">
        <f>IF(+J96&lt;F113,J96,D114)</f>
        <v>122110.20930232559</v>
      </c>
      <c r="F114" s="524">
        <f t="shared" si="29"/>
        <v>3334700.7564757038</v>
      </c>
      <c r="G114" s="524">
        <f t="shared" si="30"/>
        <v>3395755.8611268667</v>
      </c>
      <c r="H114" s="527">
        <f t="shared" si="31"/>
        <v>485593.77260075463</v>
      </c>
      <c r="I114" s="578">
        <f t="shared" si="32"/>
        <v>485593.77260075463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 t="str">
        <f t="shared" si="27"/>
        <v/>
      </c>
      <c r="C115" s="508">
        <f>IF(D93="","-",+C114+1)</f>
        <v>2026</v>
      </c>
      <c r="D115" s="374">
        <f>IF(F114+SUM(E$99:E114)=D$92,F114,D$92-SUM(E$99:E114))</f>
        <v>3334700.7564757038</v>
      </c>
      <c r="E115" s="523">
        <f>IF(+J96&lt;F114,J96,D115)</f>
        <v>122110.20930232559</v>
      </c>
      <c r="F115" s="524">
        <f t="shared" si="29"/>
        <v>3212590.5471733781</v>
      </c>
      <c r="G115" s="524">
        <f t="shared" si="30"/>
        <v>3273645.6518245409</v>
      </c>
      <c r="H115" s="527">
        <f t="shared" si="31"/>
        <v>472523.02905866818</v>
      </c>
      <c r="I115" s="578">
        <f t="shared" si="32"/>
        <v>472523.02905866818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2027</v>
      </c>
      <c r="D116" s="374">
        <f>IF(F115+SUM(E$99:E115)=D$92,F115,D$92-SUM(E$99:E115))</f>
        <v>3212590.5471733781</v>
      </c>
      <c r="E116" s="523">
        <f>IF(+J96&lt;F115,J96,D116)</f>
        <v>122110.20930232559</v>
      </c>
      <c r="F116" s="524">
        <f t="shared" si="29"/>
        <v>3090480.3378710523</v>
      </c>
      <c r="G116" s="524">
        <f t="shared" si="30"/>
        <v>3151535.4425222152</v>
      </c>
      <c r="H116" s="527">
        <f t="shared" si="31"/>
        <v>459452.28551658173</v>
      </c>
      <c r="I116" s="578">
        <f t="shared" si="32"/>
        <v>459452.28551658173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2028</v>
      </c>
      <c r="D117" s="374">
        <f>IF(F116+SUM(E$99:E116)=D$92,F116,D$92-SUM(E$99:E116))</f>
        <v>3090480.3378710523</v>
      </c>
      <c r="E117" s="523">
        <f>IF(+J96&lt;F116,J96,D117)</f>
        <v>122110.20930232559</v>
      </c>
      <c r="F117" s="524">
        <f t="shared" si="29"/>
        <v>2968370.1285687266</v>
      </c>
      <c r="G117" s="524">
        <f t="shared" si="30"/>
        <v>3029425.2332198895</v>
      </c>
      <c r="H117" s="527">
        <f t="shared" si="31"/>
        <v>446381.54197449517</v>
      </c>
      <c r="I117" s="578">
        <f t="shared" si="32"/>
        <v>446381.54197449517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2029</v>
      </c>
      <c r="D118" s="374">
        <f>IF(F117+SUM(E$99:E117)=D$92,F117,D$92-SUM(E$99:E117))</f>
        <v>2968370.1285687266</v>
      </c>
      <c r="E118" s="523">
        <f>IF(+J96&lt;F117,J96,D118)</f>
        <v>122110.20930232559</v>
      </c>
      <c r="F118" s="524">
        <f t="shared" si="29"/>
        <v>2846259.9192664009</v>
      </c>
      <c r="G118" s="524">
        <f t="shared" si="30"/>
        <v>2907315.0239175637</v>
      </c>
      <c r="H118" s="527">
        <f t="shared" si="31"/>
        <v>433310.79843240872</v>
      </c>
      <c r="I118" s="578">
        <f t="shared" si="32"/>
        <v>433310.79843240872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2030</v>
      </c>
      <c r="D119" s="374">
        <f>IF(F118+SUM(E$99:E118)=D$92,F118,D$92-SUM(E$99:E118))</f>
        <v>2846259.9192664009</v>
      </c>
      <c r="E119" s="523">
        <f>IF(+J96&lt;F118,J96,D119)</f>
        <v>122110.20930232559</v>
      </c>
      <c r="F119" s="524">
        <f t="shared" si="29"/>
        <v>2724149.7099640751</v>
      </c>
      <c r="G119" s="524">
        <f t="shared" si="30"/>
        <v>2785204.814615238</v>
      </c>
      <c r="H119" s="527">
        <f t="shared" si="31"/>
        <v>420240.05489032227</v>
      </c>
      <c r="I119" s="578">
        <f t="shared" si="32"/>
        <v>420240.05489032227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2031</v>
      </c>
      <c r="D120" s="374">
        <f>IF(F119+SUM(E$99:E119)=D$92,F119,D$92-SUM(E$99:E119))</f>
        <v>2724149.7099640751</v>
      </c>
      <c r="E120" s="523">
        <f>IF(+J96&lt;F119,J96,D120)</f>
        <v>122110.20930232559</v>
      </c>
      <c r="F120" s="524">
        <f t="shared" si="29"/>
        <v>2602039.5006617494</v>
      </c>
      <c r="G120" s="524">
        <f t="shared" si="30"/>
        <v>2663094.6053129123</v>
      </c>
      <c r="H120" s="527">
        <f t="shared" si="31"/>
        <v>407169.3113482357</v>
      </c>
      <c r="I120" s="578">
        <f t="shared" si="32"/>
        <v>407169.3113482357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2032</v>
      </c>
      <c r="D121" s="374">
        <f>IF(F120+SUM(E$99:E120)=D$92,F120,D$92-SUM(E$99:E120))</f>
        <v>2602039.5006617494</v>
      </c>
      <c r="E121" s="523">
        <f>IF(+J96&lt;F120,J96,D121)</f>
        <v>122110.20930232559</v>
      </c>
      <c r="F121" s="524">
        <f t="shared" si="29"/>
        <v>2479929.2913594237</v>
      </c>
      <c r="G121" s="524">
        <f t="shared" si="30"/>
        <v>2540984.3960105865</v>
      </c>
      <c r="H121" s="527">
        <f t="shared" si="31"/>
        <v>394098.56780614925</v>
      </c>
      <c r="I121" s="578">
        <f t="shared" si="32"/>
        <v>394098.56780614925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2033</v>
      </c>
      <c r="D122" s="374">
        <f>IF(F121+SUM(E$99:E121)=D$92,F121,D$92-SUM(E$99:E121))</f>
        <v>2479929.2913594237</v>
      </c>
      <c r="E122" s="523">
        <f>IF(+J96&lt;F121,J96,D122)</f>
        <v>122110.20930232559</v>
      </c>
      <c r="F122" s="524">
        <f t="shared" si="29"/>
        <v>2357819.0820570979</v>
      </c>
      <c r="G122" s="524">
        <f t="shared" si="30"/>
        <v>2418874.1867082608</v>
      </c>
      <c r="H122" s="527">
        <f t="shared" si="31"/>
        <v>381027.82426406274</v>
      </c>
      <c r="I122" s="578">
        <f t="shared" si="32"/>
        <v>381027.82426406274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2034</v>
      </c>
      <c r="D123" s="374">
        <f>IF(F122+SUM(E$99:E122)=D$92,F122,D$92-SUM(E$99:E122))</f>
        <v>2357819.0820570979</v>
      </c>
      <c r="E123" s="523">
        <f>IF(+J96&lt;F122,J96,D123)</f>
        <v>122110.20930232559</v>
      </c>
      <c r="F123" s="524">
        <f t="shared" si="29"/>
        <v>2235708.8727547722</v>
      </c>
      <c r="G123" s="524">
        <f t="shared" si="30"/>
        <v>2296763.9774059351</v>
      </c>
      <c r="H123" s="527">
        <f t="shared" si="31"/>
        <v>367957.08072197624</v>
      </c>
      <c r="I123" s="578">
        <f t="shared" si="32"/>
        <v>367957.08072197624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2035</v>
      </c>
      <c r="D124" s="374">
        <f>IF(F123+SUM(E$99:E123)=D$92,F123,D$92-SUM(E$99:E123))</f>
        <v>2235708.8727547722</v>
      </c>
      <c r="E124" s="523">
        <f>IF(+J96&lt;F123,J96,D124)</f>
        <v>122110.20930232559</v>
      </c>
      <c r="F124" s="524">
        <f t="shared" si="29"/>
        <v>2113598.6634524465</v>
      </c>
      <c r="G124" s="524">
        <f t="shared" si="30"/>
        <v>2174653.7681036093</v>
      </c>
      <c r="H124" s="527">
        <f t="shared" si="31"/>
        <v>354886.33717988979</v>
      </c>
      <c r="I124" s="578">
        <f t="shared" si="32"/>
        <v>354886.33717988979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2036</v>
      </c>
      <c r="D125" s="374">
        <f>IF(F124+SUM(E$99:E124)=D$92,F124,D$92-SUM(E$99:E124))</f>
        <v>2113598.6634524465</v>
      </c>
      <c r="E125" s="523">
        <f>IF(+J96&lt;F124,J96,D125)</f>
        <v>122110.20930232559</v>
      </c>
      <c r="F125" s="524">
        <f t="shared" si="29"/>
        <v>1991488.454150121</v>
      </c>
      <c r="G125" s="524">
        <f t="shared" si="30"/>
        <v>2052543.5588012836</v>
      </c>
      <c r="H125" s="527">
        <f t="shared" si="31"/>
        <v>341815.59363780328</v>
      </c>
      <c r="I125" s="578">
        <f t="shared" si="32"/>
        <v>341815.59363780328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2037</v>
      </c>
      <c r="D126" s="374">
        <f>IF(F125+SUM(E$99:E125)=D$92,F125,D$92-SUM(E$99:E125))</f>
        <v>1991488.454150121</v>
      </c>
      <c r="E126" s="523">
        <f>IF(+J96&lt;F125,J96,D126)</f>
        <v>122110.20930232559</v>
      </c>
      <c r="F126" s="524">
        <f t="shared" si="29"/>
        <v>1869378.2448477955</v>
      </c>
      <c r="G126" s="524">
        <f t="shared" si="30"/>
        <v>1930433.3494989583</v>
      </c>
      <c r="H126" s="527">
        <f t="shared" si="31"/>
        <v>328744.85009571689</v>
      </c>
      <c r="I126" s="578">
        <f t="shared" si="32"/>
        <v>328744.85009571689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2038</v>
      </c>
      <c r="D127" s="374">
        <f>IF(F126+SUM(E$99:E126)=D$92,F126,D$92-SUM(E$99:E126))</f>
        <v>1869378.2448477955</v>
      </c>
      <c r="E127" s="523">
        <f>IF(+J96&lt;F126,J96,D127)</f>
        <v>122110.20930232559</v>
      </c>
      <c r="F127" s="524">
        <f t="shared" si="29"/>
        <v>1747268.03554547</v>
      </c>
      <c r="G127" s="524">
        <f t="shared" si="30"/>
        <v>1808323.1401966326</v>
      </c>
      <c r="H127" s="527">
        <f t="shared" si="31"/>
        <v>315674.10655363032</v>
      </c>
      <c r="I127" s="578">
        <f t="shared" si="32"/>
        <v>315674.10655363032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2039</v>
      </c>
      <c r="D128" s="374">
        <f>IF(F127+SUM(E$99:E127)=D$92,F127,D$92-SUM(E$99:E127))</f>
        <v>1747268.03554547</v>
      </c>
      <c r="E128" s="523">
        <f>IF(+J96&lt;F127,J96,D128)</f>
        <v>122110.20930232559</v>
      </c>
      <c r="F128" s="524">
        <f t="shared" si="29"/>
        <v>1625157.8262431445</v>
      </c>
      <c r="G128" s="524">
        <f t="shared" si="30"/>
        <v>1686212.9308943073</v>
      </c>
      <c r="H128" s="527">
        <f t="shared" si="31"/>
        <v>302603.36301154387</v>
      </c>
      <c r="I128" s="578">
        <f t="shared" si="32"/>
        <v>302603.36301154387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2040</v>
      </c>
      <c r="D129" s="374">
        <f>IF(F128+SUM(E$99:E128)=D$92,F128,D$92-SUM(E$99:E128))</f>
        <v>1625157.8262431445</v>
      </c>
      <c r="E129" s="523">
        <f>IF(+J96&lt;F128,J96,D129)</f>
        <v>122110.20930232559</v>
      </c>
      <c r="F129" s="524">
        <f t="shared" si="29"/>
        <v>1503047.616940819</v>
      </c>
      <c r="G129" s="524">
        <f t="shared" si="30"/>
        <v>1564102.7215919816</v>
      </c>
      <c r="H129" s="527">
        <f t="shared" si="31"/>
        <v>289532.61946945742</v>
      </c>
      <c r="I129" s="578">
        <f t="shared" si="32"/>
        <v>289532.61946945742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2041</v>
      </c>
      <c r="D130" s="374">
        <f>IF(F129+SUM(E$99:E129)=D$92,F129,D$92-SUM(E$99:E129))</f>
        <v>1503047.616940819</v>
      </c>
      <c r="E130" s="523">
        <f>IF(+J96&lt;F129,J96,D130)</f>
        <v>122110.20930232559</v>
      </c>
      <c r="F130" s="524">
        <f t="shared" si="29"/>
        <v>1380937.4076384935</v>
      </c>
      <c r="G130" s="524">
        <f t="shared" si="30"/>
        <v>1441992.5122896563</v>
      </c>
      <c r="H130" s="527">
        <f t="shared" si="31"/>
        <v>276461.87592737097</v>
      </c>
      <c r="I130" s="578">
        <f t="shared" si="32"/>
        <v>276461.87592737097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2042</v>
      </c>
      <c r="D131" s="374">
        <f>IF(F130+SUM(E$99:E130)=D$92,F130,D$92-SUM(E$99:E130))</f>
        <v>1380937.4076384935</v>
      </c>
      <c r="E131" s="523">
        <f>IF(+J96&lt;F130,J96,D131)</f>
        <v>122110.20930232559</v>
      </c>
      <c r="F131" s="524">
        <f t="shared" si="29"/>
        <v>1258827.198336168</v>
      </c>
      <c r="G131" s="524">
        <f t="shared" ref="G131:G154" si="33">+(F131+D131)/2</f>
        <v>1319882.3029873306</v>
      </c>
      <c r="H131" s="527">
        <f t="shared" ref="H131:H154" si="34">+J$94*G131+E131</f>
        <v>263391.13238528452</v>
      </c>
      <c r="I131" s="578">
        <f t="shared" ref="I131:I154" si="35">+J$95*G131+E131</f>
        <v>263391.13238528452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si="27"/>
        <v/>
      </c>
      <c r="C132" s="508">
        <f>IF(D93="","-",+C131+1)</f>
        <v>2043</v>
      </c>
      <c r="D132" s="374">
        <f>IF(F131+SUM(E$99:E131)=D$92,F131,D$92-SUM(E$99:E131))</f>
        <v>1258827.198336168</v>
      </c>
      <c r="E132" s="523">
        <f>IF(+J96&lt;F131,J96,D132)</f>
        <v>122110.20930232559</v>
      </c>
      <c r="F132" s="524">
        <f t="shared" ref="F132:F154" si="40">+D132-E132</f>
        <v>1136716.9890338425</v>
      </c>
      <c r="G132" s="524">
        <f t="shared" si="33"/>
        <v>1197772.0936850053</v>
      </c>
      <c r="H132" s="527">
        <f t="shared" si="34"/>
        <v>250320.38884319807</v>
      </c>
      <c r="I132" s="578">
        <f t="shared" si="35"/>
        <v>250320.38884319807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27"/>
        <v/>
      </c>
      <c r="C133" s="508">
        <f>IF(D93="","-",+C132+1)</f>
        <v>2044</v>
      </c>
      <c r="D133" s="374">
        <f>IF(F132+SUM(E$99:E132)=D$92,F132,D$92-SUM(E$99:E132))</f>
        <v>1136716.9890338425</v>
      </c>
      <c r="E133" s="523">
        <f>IF(+J96&lt;F132,J96,D133)</f>
        <v>122110.20930232559</v>
      </c>
      <c r="F133" s="524">
        <f t="shared" si="40"/>
        <v>1014606.7797315168</v>
      </c>
      <c r="G133" s="524">
        <f t="shared" si="33"/>
        <v>1075661.8843826796</v>
      </c>
      <c r="H133" s="527">
        <f t="shared" si="34"/>
        <v>237249.64530111157</v>
      </c>
      <c r="I133" s="578">
        <f t="shared" si="35"/>
        <v>237249.64530111157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27"/>
        <v/>
      </c>
      <c r="C134" s="508">
        <f>IF(D93="","-",+C133+1)</f>
        <v>2045</v>
      </c>
      <c r="D134" s="374">
        <f>IF(F133+SUM(E$99:E133)=D$92,F133,D$92-SUM(E$99:E133))</f>
        <v>1014606.7797315168</v>
      </c>
      <c r="E134" s="523">
        <f>IF(+J96&lt;F133,J96,D134)</f>
        <v>122110.20930232559</v>
      </c>
      <c r="F134" s="524">
        <f t="shared" si="40"/>
        <v>892496.57042919123</v>
      </c>
      <c r="G134" s="524">
        <f t="shared" si="33"/>
        <v>953551.67508035409</v>
      </c>
      <c r="H134" s="527">
        <f t="shared" si="34"/>
        <v>224178.90175902512</v>
      </c>
      <c r="I134" s="578">
        <f t="shared" si="35"/>
        <v>224178.90175902512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27"/>
        <v/>
      </c>
      <c r="C135" s="508">
        <f>IF(D93="","-",+C134+1)</f>
        <v>2046</v>
      </c>
      <c r="D135" s="374">
        <f>IF(F134+SUM(E$99:E134)=D$92,F134,D$92-SUM(E$99:E134))</f>
        <v>892496.57042919123</v>
      </c>
      <c r="E135" s="523">
        <f>IF(+J96&lt;F134,J96,D135)</f>
        <v>122110.20930232559</v>
      </c>
      <c r="F135" s="524">
        <f t="shared" si="40"/>
        <v>770386.36112686561</v>
      </c>
      <c r="G135" s="524">
        <f t="shared" si="33"/>
        <v>831441.46577802836</v>
      </c>
      <c r="H135" s="527">
        <f t="shared" si="34"/>
        <v>211108.15821693861</v>
      </c>
      <c r="I135" s="578">
        <f t="shared" si="35"/>
        <v>211108.15821693861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27"/>
        <v/>
      </c>
      <c r="C136" s="508">
        <f>IF(D93="","-",+C135+1)</f>
        <v>2047</v>
      </c>
      <c r="D136" s="374">
        <f>IF(F135+SUM(E$99:E135)=D$92,F135,D$92-SUM(E$99:E135))</f>
        <v>770386.36112686561</v>
      </c>
      <c r="E136" s="523">
        <f>IF(+J96&lt;F135,J96,D136)</f>
        <v>122110.20930232559</v>
      </c>
      <c r="F136" s="524">
        <f t="shared" si="40"/>
        <v>648276.15182453999</v>
      </c>
      <c r="G136" s="524">
        <f t="shared" si="33"/>
        <v>709331.25647570286</v>
      </c>
      <c r="H136" s="527">
        <f t="shared" si="34"/>
        <v>198037.41467485216</v>
      </c>
      <c r="I136" s="578">
        <f t="shared" si="35"/>
        <v>198037.41467485216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27"/>
        <v/>
      </c>
      <c r="C137" s="508">
        <f>IF(D93="","-",+C136+1)</f>
        <v>2048</v>
      </c>
      <c r="D137" s="374">
        <f>IF(F136+SUM(E$99:E136)=D$92,F136,D$92-SUM(E$99:E136))</f>
        <v>648276.15182453999</v>
      </c>
      <c r="E137" s="523">
        <f>IF(+J96&lt;F136,J96,D137)</f>
        <v>122110.20930232559</v>
      </c>
      <c r="F137" s="524">
        <f t="shared" si="40"/>
        <v>526165.94252221438</v>
      </c>
      <c r="G137" s="524">
        <f t="shared" si="33"/>
        <v>587221.04717337713</v>
      </c>
      <c r="H137" s="527">
        <f t="shared" si="34"/>
        <v>184966.67113276565</v>
      </c>
      <c r="I137" s="578">
        <f t="shared" si="35"/>
        <v>184966.67113276565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27"/>
        <v/>
      </c>
      <c r="C138" s="508">
        <f>IF(D93="","-",+C137+1)</f>
        <v>2049</v>
      </c>
      <c r="D138" s="374">
        <f>IF(F137+SUM(E$99:E137)=D$92,F137,D$92-SUM(E$99:E137))</f>
        <v>526165.94252221438</v>
      </c>
      <c r="E138" s="523">
        <f>IF(+J96&lt;F137,J96,D138)</f>
        <v>122110.20930232559</v>
      </c>
      <c r="F138" s="524">
        <f t="shared" si="40"/>
        <v>404055.73321988876</v>
      </c>
      <c r="G138" s="524">
        <f t="shared" si="33"/>
        <v>465110.83787105157</v>
      </c>
      <c r="H138" s="527">
        <f t="shared" si="34"/>
        <v>171895.92759067917</v>
      </c>
      <c r="I138" s="578">
        <f t="shared" si="35"/>
        <v>171895.92759067917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27"/>
        <v/>
      </c>
      <c r="C139" s="508">
        <f>IF(D93="","-",+C138+1)</f>
        <v>2050</v>
      </c>
      <c r="D139" s="374">
        <f>IF(F138+SUM(E$99:E138)=D$92,F138,D$92-SUM(E$99:E138))</f>
        <v>404055.73321988876</v>
      </c>
      <c r="E139" s="523">
        <f>IF(+J96&lt;F138,J96,D139)</f>
        <v>122110.20930232559</v>
      </c>
      <c r="F139" s="524">
        <f t="shared" si="40"/>
        <v>281945.52391756314</v>
      </c>
      <c r="G139" s="524">
        <f t="shared" si="33"/>
        <v>343000.62856872595</v>
      </c>
      <c r="H139" s="527">
        <f t="shared" si="34"/>
        <v>158825.1840485927</v>
      </c>
      <c r="I139" s="578">
        <f t="shared" si="35"/>
        <v>158825.1840485927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27"/>
        <v/>
      </c>
      <c r="C140" s="508">
        <f>IF(D93="","-",+C139+1)</f>
        <v>2051</v>
      </c>
      <c r="D140" s="374">
        <f>IF(F139+SUM(E$99:E139)=D$92,F139,D$92-SUM(E$99:E139))</f>
        <v>281945.52391756314</v>
      </c>
      <c r="E140" s="523">
        <f>IF(+J96&lt;F139,J96,D140)</f>
        <v>122110.20930232559</v>
      </c>
      <c r="F140" s="524">
        <f t="shared" si="40"/>
        <v>159835.31461523756</v>
      </c>
      <c r="G140" s="524">
        <f t="shared" si="33"/>
        <v>220890.41926640033</v>
      </c>
      <c r="H140" s="527">
        <f t="shared" si="34"/>
        <v>145754.44050650622</v>
      </c>
      <c r="I140" s="578">
        <f t="shared" si="35"/>
        <v>145754.44050650622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27"/>
        <v/>
      </c>
      <c r="C141" s="508">
        <f>IF(D93="","-",+C140+1)</f>
        <v>2052</v>
      </c>
      <c r="D141" s="374">
        <f>IF(F140+SUM(E$99:E140)=D$92,F140,D$92-SUM(E$99:E140))</f>
        <v>159835.31461523756</v>
      </c>
      <c r="E141" s="523">
        <f>IF(+J96&lt;F140,J96,D141)</f>
        <v>122110.20930232559</v>
      </c>
      <c r="F141" s="524">
        <f t="shared" si="40"/>
        <v>37725.105312911968</v>
      </c>
      <c r="G141" s="524">
        <f t="shared" si="33"/>
        <v>98780.209964074762</v>
      </c>
      <c r="H141" s="527">
        <f t="shared" si="34"/>
        <v>132683.69696441977</v>
      </c>
      <c r="I141" s="578">
        <f t="shared" si="35"/>
        <v>132683.69696441977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27"/>
        <v/>
      </c>
      <c r="C142" s="508">
        <f>IF(D93="","-",+C141+1)</f>
        <v>2053</v>
      </c>
      <c r="D142" s="374">
        <f>IF(F141+SUM(E$99:E141)=D$92,F141,D$92-SUM(E$99:E141))</f>
        <v>37725.105312911968</v>
      </c>
      <c r="E142" s="523">
        <f>IF(+J96&lt;F141,J96,D142)</f>
        <v>37725.105312911968</v>
      </c>
      <c r="F142" s="524">
        <f t="shared" si="40"/>
        <v>0</v>
      </c>
      <c r="G142" s="524">
        <f t="shared" si="33"/>
        <v>18862.552656455984</v>
      </c>
      <c r="H142" s="527">
        <f t="shared" si="34"/>
        <v>39744.163258437431</v>
      </c>
      <c r="I142" s="578">
        <f t="shared" si="35"/>
        <v>39744.163258437431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27"/>
        <v/>
      </c>
      <c r="C143" s="508">
        <f>IF(D93="","-",+C142+1)</f>
        <v>2054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0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27"/>
        <v/>
      </c>
      <c r="C144" s="508">
        <f>IF(D93="","-",+C143+1)</f>
        <v>2055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0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27"/>
        <v/>
      </c>
      <c r="C145" s="508">
        <f>IF(D93="","-",+C144+1)</f>
        <v>2056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0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27"/>
        <v/>
      </c>
      <c r="C146" s="508">
        <f>IF(D93="","-",+C145+1)</f>
        <v>2057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0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27"/>
        <v/>
      </c>
      <c r="C147" s="508">
        <f>IF(D93="","-",+C146+1)</f>
        <v>2058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0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27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0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27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0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27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0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27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0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27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0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27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0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27"/>
        <v/>
      </c>
      <c r="C154" s="528">
        <f>IF(D93="","-",+C153+1)</f>
        <v>2065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0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5250739.0000000009</v>
      </c>
      <c r="F155" s="375"/>
      <c r="G155" s="375"/>
      <c r="H155" s="375">
        <f>SUM(H99:H154)</f>
        <v>18345620.414637066</v>
      </c>
      <c r="I155" s="375">
        <f>SUM(I99:I154)</f>
        <v>18345620.414637066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25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9117.8876942146289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9117.8876942146289</v>
      </c>
      <c r="O6" s="269"/>
      <c r="P6" s="269"/>
    </row>
    <row r="7" spans="1:17" ht="13.5" thickBot="1">
      <c r="C7" s="468" t="s">
        <v>48</v>
      </c>
      <c r="D7" s="621" t="s">
        <v>268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254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88842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2166.8780487804879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509">
        <v>91500</v>
      </c>
      <c r="E17" s="510">
        <v>0</v>
      </c>
      <c r="F17" s="509">
        <v>91500</v>
      </c>
      <c r="G17" s="510">
        <v>13154.497429496008</v>
      </c>
      <c r="H17" s="511">
        <v>13154.497429496008</v>
      </c>
      <c r="I17" s="518">
        <v>0</v>
      </c>
      <c r="J17" s="512"/>
      <c r="K17" s="513">
        <f t="shared" ref="K17:K22" si="0">G17</f>
        <v>13154.497429496008</v>
      </c>
      <c r="L17" s="598">
        <f t="shared" ref="L17:L48" si="1">IF(K17&lt;&gt;0,+G17-K17,0)</f>
        <v>0</v>
      </c>
      <c r="M17" s="513">
        <f t="shared" ref="M17:M22" si="2">H17</f>
        <v>13154.497429496008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2011</v>
      </c>
      <c r="D18" s="516">
        <v>88842</v>
      </c>
      <c r="E18" s="517">
        <v>2166.8780487804879</v>
      </c>
      <c r="F18" s="516">
        <v>86675.121951219509</v>
      </c>
      <c r="G18" s="517">
        <v>15704.854678854768</v>
      </c>
      <c r="H18" s="511">
        <v>15704.854678854768</v>
      </c>
      <c r="I18" s="518">
        <v>0</v>
      </c>
      <c r="J18" s="512"/>
      <c r="K18" s="519">
        <f t="shared" si="0"/>
        <v>15704.854678854768</v>
      </c>
      <c r="L18" s="520">
        <f t="shared" si="1"/>
        <v>0</v>
      </c>
      <c r="M18" s="519">
        <f t="shared" si="2"/>
        <v>15704.854678854768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2012</v>
      </c>
      <c r="D19" s="609">
        <v>86675.121951219509</v>
      </c>
      <c r="E19" s="610">
        <v>2115.2857142857142</v>
      </c>
      <c r="F19" s="609">
        <v>84559.836236933799</v>
      </c>
      <c r="G19" s="610">
        <v>14691.036403517382</v>
      </c>
      <c r="H19" s="611">
        <v>14691.036403517382</v>
      </c>
      <c r="I19" s="518">
        <v>0</v>
      </c>
      <c r="J19" s="512"/>
      <c r="K19" s="519">
        <f t="shared" si="0"/>
        <v>14691.036403517382</v>
      </c>
      <c r="L19" s="520">
        <f t="shared" si="1"/>
        <v>0</v>
      </c>
      <c r="M19" s="519">
        <f t="shared" si="2"/>
        <v>14691.036403517382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609">
        <v>84559.836236933799</v>
      </c>
      <c r="E20" s="610">
        <v>2115.2857142857142</v>
      </c>
      <c r="F20" s="609">
        <v>82444.550522648089</v>
      </c>
      <c r="G20" s="610">
        <v>13656.457775002271</v>
      </c>
      <c r="H20" s="611">
        <v>13656.457775002271</v>
      </c>
      <c r="I20" s="597">
        <v>0</v>
      </c>
      <c r="J20" s="512"/>
      <c r="K20" s="519">
        <f t="shared" si="0"/>
        <v>13656.457775002271</v>
      </c>
      <c r="L20" s="520">
        <f t="shared" ref="L20:L25" si="6">IF(K20&lt;&gt;0,+G20-K20,0)</f>
        <v>0</v>
      </c>
      <c r="M20" s="519">
        <f t="shared" si="2"/>
        <v>13656.457775002271</v>
      </c>
      <c r="N20" s="515">
        <f t="shared" ref="N20:N25" si="7">IF(M20&lt;&gt;0,+H20-M20,0)</f>
        <v>0</v>
      </c>
      <c r="O20" s="515">
        <f t="shared" ref="O20:O25" si="8"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2014</v>
      </c>
      <c r="D21" s="609">
        <v>82444.550522648089</v>
      </c>
      <c r="E21" s="610">
        <v>2115.2857142857142</v>
      </c>
      <c r="F21" s="609">
        <v>80329.264808362379</v>
      </c>
      <c r="G21" s="610">
        <v>12952.547656930288</v>
      </c>
      <c r="H21" s="611">
        <v>12952.547656930288</v>
      </c>
      <c r="I21" s="597">
        <v>0</v>
      </c>
      <c r="J21" s="512"/>
      <c r="K21" s="519">
        <f t="shared" si="0"/>
        <v>12952.547656930288</v>
      </c>
      <c r="L21" s="520">
        <f t="shared" si="6"/>
        <v>0</v>
      </c>
      <c r="M21" s="519">
        <f t="shared" si="2"/>
        <v>12952.547656930288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2015</v>
      </c>
      <c r="D22" s="609">
        <v>80329.264808362379</v>
      </c>
      <c r="E22" s="610">
        <v>2115.2857142857142</v>
      </c>
      <c r="F22" s="609">
        <v>78213.979094076669</v>
      </c>
      <c r="G22" s="610">
        <v>12416.442264342599</v>
      </c>
      <c r="H22" s="611">
        <v>12416.442264342599</v>
      </c>
      <c r="I22" s="512">
        <v>0</v>
      </c>
      <c r="J22" s="512"/>
      <c r="K22" s="519">
        <f t="shared" si="0"/>
        <v>12416.442264342599</v>
      </c>
      <c r="L22" s="520">
        <f t="shared" si="6"/>
        <v>0</v>
      </c>
      <c r="M22" s="519">
        <f t="shared" si="2"/>
        <v>12416.442264342599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609">
        <v>78213.979094076669</v>
      </c>
      <c r="E23" s="610">
        <v>2115.2857142857142</v>
      </c>
      <c r="F23" s="609">
        <v>76098.693379790959</v>
      </c>
      <c r="G23" s="610">
        <v>12014.201848101253</v>
      </c>
      <c r="H23" s="611">
        <v>12014.201848101253</v>
      </c>
      <c r="I23" s="512">
        <f t="shared" ref="I23:I48" si="9">H23-G23</f>
        <v>0</v>
      </c>
      <c r="J23" s="512"/>
      <c r="K23" s="519">
        <f>G23</f>
        <v>12014.201848101253</v>
      </c>
      <c r="L23" s="520">
        <f t="shared" si="6"/>
        <v>0</v>
      </c>
      <c r="M23" s="519">
        <f>H23</f>
        <v>12014.201848101253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609">
        <v>76098.693379790959</v>
      </c>
      <c r="E24" s="610">
        <v>2066.0930232558139</v>
      </c>
      <c r="F24" s="609">
        <v>74032.600356535142</v>
      </c>
      <c r="G24" s="610">
        <v>11366.166201307635</v>
      </c>
      <c r="H24" s="611">
        <v>11366.166201307635</v>
      </c>
      <c r="I24" s="512">
        <f t="shared" si="9"/>
        <v>0</v>
      </c>
      <c r="J24" s="512"/>
      <c r="K24" s="519">
        <f>G24</f>
        <v>11366.166201307635</v>
      </c>
      <c r="L24" s="520">
        <f t="shared" si="6"/>
        <v>0</v>
      </c>
      <c r="M24" s="519">
        <f>H24</f>
        <v>11366.166201307635</v>
      </c>
      <c r="N24" s="515">
        <f t="shared" si="7"/>
        <v>0</v>
      </c>
      <c r="O24" s="515">
        <f t="shared" si="8"/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609">
        <v>74032.600356535142</v>
      </c>
      <c r="E25" s="610">
        <v>2166.8780487804879</v>
      </c>
      <c r="F25" s="609">
        <v>71865.722307754651</v>
      </c>
      <c r="G25" s="610">
        <v>10328.737337412185</v>
      </c>
      <c r="H25" s="611">
        <v>10328.737337412185</v>
      </c>
      <c r="I25" s="512">
        <f t="shared" si="9"/>
        <v>0</v>
      </c>
      <c r="J25" s="512"/>
      <c r="K25" s="519">
        <f>G25</f>
        <v>10328.737337412185</v>
      </c>
      <c r="L25" s="520">
        <f t="shared" si="6"/>
        <v>0</v>
      </c>
      <c r="M25" s="519">
        <f>H25</f>
        <v>10328.737337412185</v>
      </c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609">
        <v>71865.722307754651</v>
      </c>
      <c r="E26" s="610">
        <v>2066.0930232558139</v>
      </c>
      <c r="F26" s="609">
        <v>69799.629284498835</v>
      </c>
      <c r="G26" s="610">
        <v>9117.8876942146289</v>
      </c>
      <c r="H26" s="611">
        <v>9117.8876942146289</v>
      </c>
      <c r="I26" s="512">
        <f t="shared" si="9"/>
        <v>0</v>
      </c>
      <c r="J26" s="512"/>
      <c r="K26" s="519">
        <f>G26</f>
        <v>9117.8876942146289</v>
      </c>
      <c r="L26" s="520">
        <f t="shared" ref="L26" si="10">IF(K26&lt;&gt;0,+G26-K26,0)</f>
        <v>0</v>
      </c>
      <c r="M26" s="519">
        <f>H26</f>
        <v>9117.8876942146289</v>
      </c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69799.629284498835</v>
      </c>
      <c r="E27" s="523">
        <f>IF(+I14&lt;F26,I14,D27)</f>
        <v>2166.8780487804879</v>
      </c>
      <c r="F27" s="524">
        <f t="shared" ref="F27:F48" si="11">+D27-E27</f>
        <v>67632.751235718344</v>
      </c>
      <c r="G27" s="525">
        <f t="shared" ref="G27:G55" si="12">+I$12*((D27+F27)/2)+E27</f>
        <v>10900.30033167182</v>
      </c>
      <c r="H27" s="492">
        <f t="shared" ref="H27:H55" si="13">+I$13*((D27+F27)/2)+E27</f>
        <v>10900.30033167182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67632.751235718344</v>
      </c>
      <c r="E28" s="523">
        <f>IF(+I14&lt;F27,I14,D28)</f>
        <v>2166.8780487804879</v>
      </c>
      <c r="F28" s="524">
        <f t="shared" si="11"/>
        <v>65465.873186937853</v>
      </c>
      <c r="G28" s="525">
        <f t="shared" si="12"/>
        <v>10624.90291857464</v>
      </c>
      <c r="H28" s="492">
        <f t="shared" si="13"/>
        <v>10624.90291857464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65465.873186937853</v>
      </c>
      <c r="E29" s="523">
        <f>IF(+I14&lt;F28,I14,D29)</f>
        <v>2166.8780487804879</v>
      </c>
      <c r="F29" s="524">
        <f t="shared" si="11"/>
        <v>63298.995138157363</v>
      </c>
      <c r="G29" s="525">
        <f t="shared" si="12"/>
        <v>10349.50550547746</v>
      </c>
      <c r="H29" s="492">
        <f t="shared" si="13"/>
        <v>10349.50550547746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63298.995138157363</v>
      </c>
      <c r="E30" s="523">
        <f>IF(+I14&lt;F29,I14,D30)</f>
        <v>2166.8780487804879</v>
      </c>
      <c r="F30" s="524">
        <f t="shared" si="11"/>
        <v>61132.117089376872</v>
      </c>
      <c r="G30" s="525">
        <f t="shared" si="12"/>
        <v>10074.108092380278</v>
      </c>
      <c r="H30" s="492">
        <f t="shared" si="13"/>
        <v>10074.108092380278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61132.117089376872</v>
      </c>
      <c r="E31" s="523">
        <f>IF(+I14&lt;F30,I14,D31)</f>
        <v>2166.8780487804879</v>
      </c>
      <c r="F31" s="524">
        <f t="shared" si="11"/>
        <v>58965.239040596382</v>
      </c>
      <c r="G31" s="525">
        <f t="shared" si="12"/>
        <v>9798.7106792830964</v>
      </c>
      <c r="H31" s="492">
        <f t="shared" si="13"/>
        <v>9798.7106792830964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58965.239040596382</v>
      </c>
      <c r="E32" s="523">
        <f>IF(+I14&lt;F31,I14,D32)</f>
        <v>2166.8780487804879</v>
      </c>
      <c r="F32" s="524">
        <f t="shared" si="11"/>
        <v>56798.360991815891</v>
      </c>
      <c r="G32" s="525">
        <f t="shared" si="12"/>
        <v>9523.3132661859163</v>
      </c>
      <c r="H32" s="492">
        <f t="shared" si="13"/>
        <v>9523.3132661859163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/>
      <c r="C33" s="508">
        <f>IF(D11="","-",+C32+1)</f>
        <v>2026</v>
      </c>
      <c r="D33" s="524">
        <f>IF(F32+SUM(E$17:E32)=D$10,F32,D$10-SUM(E$17:E32))</f>
        <v>56798.360991815891</v>
      </c>
      <c r="E33" s="523">
        <f>IF(+I14&lt;F32,I14,D33)</f>
        <v>2166.8780487804879</v>
      </c>
      <c r="F33" s="524">
        <f t="shared" si="11"/>
        <v>54631.4829430354</v>
      </c>
      <c r="G33" s="525">
        <f t="shared" si="12"/>
        <v>9247.9158530887344</v>
      </c>
      <c r="H33" s="492">
        <f t="shared" si="13"/>
        <v>9247.9158530887344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54631.4829430354</v>
      </c>
      <c r="E34" s="523">
        <f>IF(+I14&lt;F33,I14,D34)</f>
        <v>2166.8780487804879</v>
      </c>
      <c r="F34" s="524">
        <f t="shared" si="11"/>
        <v>52464.60489425491</v>
      </c>
      <c r="G34" s="525">
        <f t="shared" si="12"/>
        <v>8972.5184399915524</v>
      </c>
      <c r="H34" s="492">
        <f t="shared" si="13"/>
        <v>8972.5184399915524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52464.60489425491</v>
      </c>
      <c r="E35" s="523">
        <f>IF(+I14&lt;F34,I14,D35)</f>
        <v>2166.8780487804879</v>
      </c>
      <c r="F35" s="524">
        <f t="shared" si="11"/>
        <v>50297.726845474419</v>
      </c>
      <c r="G35" s="525">
        <f t="shared" si="12"/>
        <v>8697.1210268943723</v>
      </c>
      <c r="H35" s="492">
        <f t="shared" si="13"/>
        <v>8697.1210268943723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50297.726845474419</v>
      </c>
      <c r="E36" s="523">
        <f>IF(+I14&lt;F35,I14,D36)</f>
        <v>2166.8780487804879</v>
      </c>
      <c r="F36" s="524">
        <f t="shared" si="11"/>
        <v>48130.848796693928</v>
      </c>
      <c r="G36" s="525">
        <f t="shared" si="12"/>
        <v>8421.7236137971904</v>
      </c>
      <c r="H36" s="492">
        <f t="shared" si="13"/>
        <v>8421.7236137971904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48130.848796693928</v>
      </c>
      <c r="E37" s="523">
        <f>IF(+I14&lt;F36,I14,D37)</f>
        <v>2166.8780487804879</v>
      </c>
      <c r="F37" s="524">
        <f t="shared" si="11"/>
        <v>45963.970747913438</v>
      </c>
      <c r="G37" s="525">
        <f t="shared" si="12"/>
        <v>8146.3262007000094</v>
      </c>
      <c r="H37" s="492">
        <f t="shared" si="13"/>
        <v>8146.3262007000094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45963.970747913438</v>
      </c>
      <c r="E38" s="523">
        <f>IF(+I14&lt;F37,I14,D38)</f>
        <v>2166.8780487804879</v>
      </c>
      <c r="F38" s="524">
        <f t="shared" si="11"/>
        <v>43797.092699132947</v>
      </c>
      <c r="G38" s="525">
        <f t="shared" si="12"/>
        <v>7870.9287876028275</v>
      </c>
      <c r="H38" s="492">
        <f t="shared" si="13"/>
        <v>7870.9287876028275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43797.092699132947</v>
      </c>
      <c r="E39" s="523">
        <f>IF(+I14&lt;F38,I14,D39)</f>
        <v>2166.8780487804879</v>
      </c>
      <c r="F39" s="524">
        <f t="shared" si="11"/>
        <v>41630.214650352456</v>
      </c>
      <c r="G39" s="525">
        <f t="shared" si="12"/>
        <v>7595.5313745056465</v>
      </c>
      <c r="H39" s="492">
        <f t="shared" si="13"/>
        <v>7595.5313745056465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41630.214650352456</v>
      </c>
      <c r="E40" s="523">
        <f>IF(+I14&lt;F39,I14,D40)</f>
        <v>2166.8780487804879</v>
      </c>
      <c r="F40" s="524">
        <f t="shared" si="11"/>
        <v>39463.336601571966</v>
      </c>
      <c r="G40" s="525">
        <f t="shared" si="12"/>
        <v>7320.1339614084654</v>
      </c>
      <c r="H40" s="492">
        <f t="shared" si="13"/>
        <v>7320.1339614084654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39463.336601571966</v>
      </c>
      <c r="E41" s="523">
        <f>IF(+I14&lt;F40,I14,D41)</f>
        <v>2166.8780487804879</v>
      </c>
      <c r="F41" s="524">
        <f t="shared" si="11"/>
        <v>37296.458552791475</v>
      </c>
      <c r="G41" s="525">
        <f t="shared" si="12"/>
        <v>7044.7365483112835</v>
      </c>
      <c r="H41" s="492">
        <f t="shared" si="13"/>
        <v>7044.7365483112835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37296.458552791475</v>
      </c>
      <c r="E42" s="523">
        <f>IF(+I14&lt;F41,I14,D42)</f>
        <v>2166.8780487804879</v>
      </c>
      <c r="F42" s="524">
        <f t="shared" si="11"/>
        <v>35129.580504010984</v>
      </c>
      <c r="G42" s="525">
        <f t="shared" si="12"/>
        <v>6769.3391352141025</v>
      </c>
      <c r="H42" s="492">
        <f t="shared" si="13"/>
        <v>6769.3391352141025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35129.580504010984</v>
      </c>
      <c r="E43" s="523">
        <f>IF(+I14&lt;F42,I14,D43)</f>
        <v>2166.8780487804879</v>
      </c>
      <c r="F43" s="524">
        <f t="shared" si="11"/>
        <v>32962.702455230494</v>
      </c>
      <c r="G43" s="525">
        <f t="shared" si="12"/>
        <v>6493.9417221169215</v>
      </c>
      <c r="H43" s="492">
        <f t="shared" si="13"/>
        <v>6493.9417221169215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32962.702455230494</v>
      </c>
      <c r="E44" s="523">
        <f>IF(+I14&lt;F43,I14,D44)</f>
        <v>2166.8780487804879</v>
      </c>
      <c r="F44" s="524">
        <f t="shared" si="11"/>
        <v>30795.824406450007</v>
      </c>
      <c r="G44" s="525">
        <f t="shared" si="12"/>
        <v>6218.5443090197405</v>
      </c>
      <c r="H44" s="492">
        <f t="shared" si="13"/>
        <v>6218.5443090197405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30795.824406450007</v>
      </c>
      <c r="E45" s="523">
        <f>IF(+I14&lt;F44,I14,D45)</f>
        <v>2166.8780487804879</v>
      </c>
      <c r="F45" s="524">
        <f t="shared" si="11"/>
        <v>28628.94635766952</v>
      </c>
      <c r="G45" s="525">
        <f t="shared" si="12"/>
        <v>5943.1468959225595</v>
      </c>
      <c r="H45" s="492">
        <f t="shared" si="13"/>
        <v>5943.1468959225595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28628.94635766952</v>
      </c>
      <c r="E46" s="523">
        <f>IF(+I14&lt;F45,I14,D46)</f>
        <v>2166.8780487804879</v>
      </c>
      <c r="F46" s="524">
        <f t="shared" si="11"/>
        <v>26462.068308889033</v>
      </c>
      <c r="G46" s="525">
        <f t="shared" si="12"/>
        <v>5667.7494828253784</v>
      </c>
      <c r="H46" s="492">
        <f t="shared" si="13"/>
        <v>5667.7494828253784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26462.068308889033</v>
      </c>
      <c r="E47" s="523">
        <f>IF(+I14&lt;F46,I14,D47)</f>
        <v>2166.8780487804879</v>
      </c>
      <c r="F47" s="524">
        <f t="shared" si="11"/>
        <v>24295.190260108546</v>
      </c>
      <c r="G47" s="525">
        <f t="shared" si="12"/>
        <v>5392.3520697281983</v>
      </c>
      <c r="H47" s="492">
        <f t="shared" si="13"/>
        <v>5392.3520697281983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24295.190260108546</v>
      </c>
      <c r="E48" s="523">
        <f>IF(+I14&lt;F47,I14,D48)</f>
        <v>2166.8780487804879</v>
      </c>
      <c r="F48" s="524">
        <f t="shared" si="11"/>
        <v>22128.312211328059</v>
      </c>
      <c r="G48" s="525">
        <f t="shared" si="12"/>
        <v>5116.9546566310164</v>
      </c>
      <c r="H48" s="492">
        <f t="shared" si="13"/>
        <v>5116.9546566310164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22128.312211328059</v>
      </c>
      <c r="E49" s="523">
        <f>IF(+I14&lt;F48,I14,D49)</f>
        <v>2166.8780487804879</v>
      </c>
      <c r="F49" s="524">
        <f t="shared" ref="F49:F72" si="14">+D49-E49</f>
        <v>19961.434162547572</v>
      </c>
      <c r="G49" s="525">
        <f t="shared" si="12"/>
        <v>4841.5572435338363</v>
      </c>
      <c r="H49" s="492">
        <f t="shared" si="13"/>
        <v>4841.5572435338363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19961.434162547572</v>
      </c>
      <c r="E50" s="523">
        <f>IF(+I14&lt;F49,I14,D50)</f>
        <v>2166.8780487804879</v>
      </c>
      <c r="F50" s="524">
        <f t="shared" si="14"/>
        <v>17794.556113767085</v>
      </c>
      <c r="G50" s="525">
        <f t="shared" si="12"/>
        <v>4566.1598304366544</v>
      </c>
      <c r="H50" s="492">
        <f t="shared" si="13"/>
        <v>4566.1598304366544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17794.556113767085</v>
      </c>
      <c r="E51" s="523">
        <f>IF(+I14&lt;F50,I14,D51)</f>
        <v>2166.8780487804879</v>
      </c>
      <c r="F51" s="524">
        <f t="shared" si="14"/>
        <v>15627.678064986598</v>
      </c>
      <c r="G51" s="525">
        <f t="shared" si="12"/>
        <v>4290.7624173394743</v>
      </c>
      <c r="H51" s="492">
        <f t="shared" si="13"/>
        <v>4290.7624173394743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15627.678064986598</v>
      </c>
      <c r="E52" s="523">
        <f>IF(+I14&lt;F51,I14,D52)</f>
        <v>2166.8780487804879</v>
      </c>
      <c r="F52" s="524">
        <f t="shared" si="14"/>
        <v>13460.800016206111</v>
      </c>
      <c r="G52" s="525">
        <f t="shared" si="12"/>
        <v>4015.3650042422933</v>
      </c>
      <c r="H52" s="492">
        <f t="shared" si="13"/>
        <v>4015.3650042422933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13460.800016206111</v>
      </c>
      <c r="E53" s="523">
        <f>IF(+I14&lt;F52,I14,D53)</f>
        <v>2166.8780487804879</v>
      </c>
      <c r="F53" s="524">
        <f t="shared" si="14"/>
        <v>11293.921967425624</v>
      </c>
      <c r="G53" s="525">
        <f t="shared" si="12"/>
        <v>3739.9675911451122</v>
      </c>
      <c r="H53" s="492">
        <f t="shared" si="13"/>
        <v>3739.9675911451122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11293.921967425624</v>
      </c>
      <c r="E54" s="523">
        <f>IF(+I14&lt;F53,I14,D54)</f>
        <v>2166.8780487804879</v>
      </c>
      <c r="F54" s="524">
        <f t="shared" si="14"/>
        <v>9127.0439186451367</v>
      </c>
      <c r="G54" s="525">
        <f t="shared" si="12"/>
        <v>3464.5701780479312</v>
      </c>
      <c r="H54" s="492">
        <f t="shared" si="13"/>
        <v>3464.5701780479312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9127.0439186451367</v>
      </c>
      <c r="E55" s="523">
        <f>IF(+I14&lt;F54,I14,D55)</f>
        <v>2166.8780487804879</v>
      </c>
      <c r="F55" s="524">
        <f t="shared" si="14"/>
        <v>6960.1658698646488</v>
      </c>
      <c r="G55" s="525">
        <f t="shared" si="12"/>
        <v>3189.1727649507507</v>
      </c>
      <c r="H55" s="492">
        <f t="shared" si="13"/>
        <v>3189.1727649507507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6960.1658698646488</v>
      </c>
      <c r="E56" s="523">
        <f>IF(+I14&lt;F55,I14,D56)</f>
        <v>2166.8780487804879</v>
      </c>
      <c r="F56" s="524">
        <f t="shared" si="14"/>
        <v>4793.2878210841609</v>
      </c>
      <c r="G56" s="525">
        <f t="shared" ref="G56:G72" si="19">+I$12*((D56+F56)/2)+E56</f>
        <v>2913.7753518535696</v>
      </c>
      <c r="H56" s="492">
        <f t="shared" ref="H56:H72" si="20">+I$13*((D56+F56)/2)+E56</f>
        <v>2913.7753518535696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4793.2878210841609</v>
      </c>
      <c r="E57" s="523">
        <f>IF(+I14&lt;F56,I14,D57)</f>
        <v>2166.8780487804879</v>
      </c>
      <c r="F57" s="524">
        <f t="shared" si="14"/>
        <v>2626.409772303673</v>
      </c>
      <c r="G57" s="525">
        <f t="shared" si="19"/>
        <v>2638.3779387563886</v>
      </c>
      <c r="H57" s="492">
        <f t="shared" si="20"/>
        <v>2638.3779387563886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2626.409772303673</v>
      </c>
      <c r="E58" s="523">
        <f>IF(+I14&lt;F57,I14,D58)</f>
        <v>2166.8780487804879</v>
      </c>
      <c r="F58" s="524">
        <f t="shared" si="14"/>
        <v>459.53172352318506</v>
      </c>
      <c r="G58" s="525">
        <f t="shared" si="19"/>
        <v>2362.9805256592076</v>
      </c>
      <c r="H58" s="492">
        <f t="shared" si="20"/>
        <v>2362.9805256592076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459.53172352318506</v>
      </c>
      <c r="E59" s="523">
        <f>IF(+I14&lt;F58,I14,D59)</f>
        <v>459.53172352318506</v>
      </c>
      <c r="F59" s="524">
        <f t="shared" si="14"/>
        <v>0</v>
      </c>
      <c r="G59" s="525">
        <f t="shared" si="19"/>
        <v>488.73360868824966</v>
      </c>
      <c r="H59" s="492">
        <f t="shared" si="20"/>
        <v>488.73360868824966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9"/>
        <v>0</v>
      </c>
      <c r="H60" s="492">
        <f t="shared" si="20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9"/>
        <v>0</v>
      </c>
      <c r="H61" s="492">
        <f t="shared" si="20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9"/>
        <v>0</v>
      </c>
      <c r="H62" s="492">
        <f t="shared" si="20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9"/>
        <v>0</v>
      </c>
      <c r="H63" s="492">
        <f t="shared" si="20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9"/>
        <v>0</v>
      </c>
      <c r="H64" s="492">
        <f t="shared" si="20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9"/>
        <v>0</v>
      </c>
      <c r="H65" s="492">
        <f t="shared" si="20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9"/>
        <v>0</v>
      </c>
      <c r="H66" s="492">
        <f t="shared" si="20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9"/>
        <v>0</v>
      </c>
      <c r="H67" s="492">
        <f t="shared" si="20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9"/>
        <v>0</v>
      </c>
      <c r="H68" s="492">
        <f t="shared" si="20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9"/>
        <v>0</v>
      </c>
      <c r="H69" s="492">
        <f t="shared" si="20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9"/>
        <v>0</v>
      </c>
      <c r="H70" s="492">
        <f t="shared" si="20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9"/>
        <v>0</v>
      </c>
      <c r="H71" s="492">
        <f t="shared" si="20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9"/>
        <v>0</v>
      </c>
      <c r="H72" s="472">
        <f t="shared" si="20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88842.000000000029</v>
      </c>
      <c r="F73" s="375"/>
      <c r="G73" s="375">
        <f>SUM(G17:G72)</f>
        <v>338104.05661516357</v>
      </c>
      <c r="H73" s="375">
        <f>SUM(H17:H72)</f>
        <v>338104.05661516357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9117.8876942146289</v>
      </c>
      <c r="N87" s="547">
        <f>IF(J92&lt;D11,0,VLOOKUP(J92,C17:O72,11))</f>
        <v>9117.8876942146289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9659.1062968732876</v>
      </c>
      <c r="N88" s="551">
        <f>IF(J92&lt;D11,0,VLOOKUP(J92,C99:P154,7))</f>
        <v>9659.1062968732876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Replace switch at Diana*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541.21860265865871</v>
      </c>
      <c r="N89" s="556">
        <f>+N88-N87</f>
        <v>541.21860265865871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TP2009012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88842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2066.0930232558139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2010</v>
      </c>
      <c r="D99" s="509">
        <v>0</v>
      </c>
      <c r="E99" s="517">
        <v>0</v>
      </c>
      <c r="F99" s="516">
        <v>88842</v>
      </c>
      <c r="G99" s="575">
        <v>44421</v>
      </c>
      <c r="H99" s="576">
        <v>7333.2888535266693</v>
      </c>
      <c r="I99" s="577">
        <v>7333.2888535266693</v>
      </c>
      <c r="J99" s="515">
        <f t="shared" ref="J99:J130" si="21">+I99-H99</f>
        <v>0</v>
      </c>
      <c r="K99" s="515"/>
      <c r="L99" s="513">
        <f t="shared" ref="L99:L104" si="22">H99</f>
        <v>7333.2888535266693</v>
      </c>
      <c r="M99" s="598">
        <f t="shared" ref="M99:M130" si="23">IF(L99&lt;&gt;0,+H99-L99,0)</f>
        <v>0</v>
      </c>
      <c r="N99" s="513">
        <f t="shared" ref="N99:N104" si="24">I99</f>
        <v>7333.2888535266693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2011</v>
      </c>
      <c r="D100" s="509">
        <v>88842</v>
      </c>
      <c r="E100" s="517">
        <v>2115.2857142857142</v>
      </c>
      <c r="F100" s="516">
        <v>86726.71428571429</v>
      </c>
      <c r="G100" s="516">
        <v>87784.357142857145</v>
      </c>
      <c r="H100" s="517">
        <v>15316.288674280955</v>
      </c>
      <c r="I100" s="511">
        <v>15316.288674280955</v>
      </c>
      <c r="J100" s="515">
        <f t="shared" si="21"/>
        <v>0</v>
      </c>
      <c r="K100" s="515"/>
      <c r="L100" s="519">
        <f t="shared" si="22"/>
        <v>15316.288674280955</v>
      </c>
      <c r="M100" s="520">
        <f t="shared" si="23"/>
        <v>0</v>
      </c>
      <c r="N100" s="519">
        <f t="shared" si="24"/>
        <v>15316.288674280955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ref="B101:B154" si="27">IF(D101=F100,"","IU")</f>
        <v/>
      </c>
      <c r="C101" s="508">
        <f>IF(D93="","-",+C100+1)</f>
        <v>2012</v>
      </c>
      <c r="D101" s="509">
        <v>86726.71428571429</v>
      </c>
      <c r="E101" s="517">
        <v>2115.2857142857142</v>
      </c>
      <c r="F101" s="516">
        <v>84611.42857142858</v>
      </c>
      <c r="G101" s="516">
        <v>85669.071428571435</v>
      </c>
      <c r="H101" s="517">
        <v>14721.826408325345</v>
      </c>
      <c r="I101" s="511">
        <v>14721.826408325345</v>
      </c>
      <c r="J101" s="515">
        <f t="shared" si="21"/>
        <v>0</v>
      </c>
      <c r="K101" s="515"/>
      <c r="L101" s="519">
        <f t="shared" si="22"/>
        <v>14721.826408325345</v>
      </c>
      <c r="M101" s="520">
        <f t="shared" si="23"/>
        <v>0</v>
      </c>
      <c r="N101" s="519">
        <f t="shared" si="24"/>
        <v>14721.826408325345</v>
      </c>
      <c r="O101" s="515">
        <f t="shared" si="25"/>
        <v>0</v>
      </c>
      <c r="P101" s="515">
        <f t="shared" si="26"/>
        <v>0</v>
      </c>
      <c r="Q101" s="269"/>
    </row>
    <row r="102" spans="1:17" ht="12.5">
      <c r="B102" s="195" t="str">
        <f t="shared" si="27"/>
        <v/>
      </c>
      <c r="C102" s="508">
        <f>IF(D93="","-",+C101+1)</f>
        <v>2013</v>
      </c>
      <c r="D102" s="509">
        <v>84611.42857142858</v>
      </c>
      <c r="E102" s="517">
        <v>2115.2857142857142</v>
      </c>
      <c r="F102" s="516">
        <v>82496.14285714287</v>
      </c>
      <c r="G102" s="516">
        <v>83553.785714285725</v>
      </c>
      <c r="H102" s="517">
        <v>13419.419617970232</v>
      </c>
      <c r="I102" s="511">
        <v>13419.419617970232</v>
      </c>
      <c r="J102" s="515">
        <v>0</v>
      </c>
      <c r="K102" s="515"/>
      <c r="L102" s="519">
        <f t="shared" si="22"/>
        <v>13419.419617970232</v>
      </c>
      <c r="M102" s="520">
        <f t="shared" ref="M102:M107" si="28">IF(L102&lt;&gt;0,+H102-L102,0)</f>
        <v>0</v>
      </c>
      <c r="N102" s="519">
        <f t="shared" si="24"/>
        <v>13419.419617970232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/>
      </c>
      <c r="C103" s="508">
        <f>IF(D93="","-",+C102+1)</f>
        <v>2014</v>
      </c>
      <c r="D103" s="509">
        <v>82496.14285714287</v>
      </c>
      <c r="E103" s="517">
        <v>2115.2857142857142</v>
      </c>
      <c r="F103" s="516">
        <v>80380.857142857159</v>
      </c>
      <c r="G103" s="516">
        <v>81438.500000000015</v>
      </c>
      <c r="H103" s="517">
        <v>13184.68839231506</v>
      </c>
      <c r="I103" s="511">
        <v>13184.68839231506</v>
      </c>
      <c r="J103" s="515">
        <v>0</v>
      </c>
      <c r="K103" s="515"/>
      <c r="L103" s="519">
        <f t="shared" si="22"/>
        <v>13184.68839231506</v>
      </c>
      <c r="M103" s="520">
        <f t="shared" si="28"/>
        <v>0</v>
      </c>
      <c r="N103" s="519">
        <f t="shared" si="24"/>
        <v>13184.68839231506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2015</v>
      </c>
      <c r="D104" s="509">
        <v>80380.857142857159</v>
      </c>
      <c r="E104" s="517">
        <v>2115.2857142857142</v>
      </c>
      <c r="F104" s="516">
        <v>78265.571428571449</v>
      </c>
      <c r="G104" s="516">
        <v>79323.214285714304</v>
      </c>
      <c r="H104" s="517">
        <v>12567.616650151769</v>
      </c>
      <c r="I104" s="511">
        <v>12567.616650151769</v>
      </c>
      <c r="J104" s="515">
        <f t="shared" si="21"/>
        <v>0</v>
      </c>
      <c r="K104" s="515"/>
      <c r="L104" s="519">
        <f t="shared" si="22"/>
        <v>12567.616650151769</v>
      </c>
      <c r="M104" s="520">
        <f t="shared" si="28"/>
        <v>0</v>
      </c>
      <c r="N104" s="519">
        <f t="shared" si="24"/>
        <v>12567.616650151769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2016</v>
      </c>
      <c r="D105" s="509">
        <v>78265.571428571449</v>
      </c>
      <c r="E105" s="517">
        <v>2066.0930232558139</v>
      </c>
      <c r="F105" s="516">
        <v>76199.478405315633</v>
      </c>
      <c r="G105" s="516">
        <v>77232.524916943541</v>
      </c>
      <c r="H105" s="517">
        <v>11870.761156942419</v>
      </c>
      <c r="I105" s="511">
        <v>11870.761156942419</v>
      </c>
      <c r="J105" s="515">
        <f t="shared" si="21"/>
        <v>0</v>
      </c>
      <c r="K105" s="515"/>
      <c r="L105" s="519">
        <f>H105</f>
        <v>11870.761156942419</v>
      </c>
      <c r="M105" s="520">
        <f t="shared" si="28"/>
        <v>0</v>
      </c>
      <c r="N105" s="519">
        <f>I105</f>
        <v>11870.761156942419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2017</v>
      </c>
      <c r="D106" s="509">
        <v>76199.478405315633</v>
      </c>
      <c r="E106" s="517">
        <v>2115.2857142857142</v>
      </c>
      <c r="F106" s="516">
        <v>74084.192691029923</v>
      </c>
      <c r="G106" s="516">
        <v>75141.835548172778</v>
      </c>
      <c r="H106" s="517">
        <v>11242.874011372322</v>
      </c>
      <c r="I106" s="511">
        <v>11242.874011372322</v>
      </c>
      <c r="J106" s="515">
        <f t="shared" si="21"/>
        <v>0</v>
      </c>
      <c r="K106" s="515"/>
      <c r="L106" s="519">
        <f>H106</f>
        <v>11242.874011372322</v>
      </c>
      <c r="M106" s="520">
        <f t="shared" si="28"/>
        <v>0</v>
      </c>
      <c r="N106" s="519">
        <f>I106</f>
        <v>11242.874011372322</v>
      </c>
      <c r="O106" s="515">
        <f>IF(N106&lt;&gt;0,+I106-N106,0)</f>
        <v>0</v>
      </c>
      <c r="P106" s="515">
        <f>+O106-M106</f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2018</v>
      </c>
      <c r="D107" s="509">
        <v>74084.192691029923</v>
      </c>
      <c r="E107" s="517">
        <v>2115.2857142857142</v>
      </c>
      <c r="F107" s="516">
        <v>71968.906976744212</v>
      </c>
      <c r="G107" s="516">
        <v>73026.549833887068</v>
      </c>
      <c r="H107" s="517">
        <v>9827.2242633415626</v>
      </c>
      <c r="I107" s="511">
        <v>9827.2242633415626</v>
      </c>
      <c r="J107" s="515">
        <f t="shared" si="21"/>
        <v>0</v>
      </c>
      <c r="K107" s="515"/>
      <c r="L107" s="519">
        <f>H107</f>
        <v>9827.2242633415626</v>
      </c>
      <c r="M107" s="520">
        <f t="shared" si="28"/>
        <v>0</v>
      </c>
      <c r="N107" s="519">
        <f>I107</f>
        <v>9827.2242633415626</v>
      </c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2019</v>
      </c>
      <c r="D108" s="374">
        <f>IF(F107+SUM(E$99:E107)=D$92,F107,D$92-SUM(E$99:E107))</f>
        <v>71968.906976744212</v>
      </c>
      <c r="E108" s="523">
        <f>IF(+J96&lt;F107,J96,D108)</f>
        <v>2066.0930232558139</v>
      </c>
      <c r="F108" s="524">
        <f t="shared" ref="F108:F131" si="29">+D108-E108</f>
        <v>69902.813953488396</v>
      </c>
      <c r="G108" s="524">
        <f t="shared" ref="G108:G130" si="30">+(F108+D108)/2</f>
        <v>70935.860465116304</v>
      </c>
      <c r="H108" s="527">
        <f t="shared" ref="H108:H130" si="31">+J$94*G108+E108</f>
        <v>9659.1062968732876</v>
      </c>
      <c r="I108" s="578">
        <f t="shared" ref="I108:I130" si="32">+J$95*G108+E108</f>
        <v>9659.1062968732876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2020</v>
      </c>
      <c r="D109" s="374">
        <f>IF(F108+SUM(E$99:E108)=D$92,F108,D$92-SUM(E$99:E108))</f>
        <v>69902.813953488396</v>
      </c>
      <c r="E109" s="523">
        <f>IF(+J96&lt;F108,J96,D109)</f>
        <v>2066.0930232558139</v>
      </c>
      <c r="F109" s="524">
        <f t="shared" si="29"/>
        <v>67836.720930232579</v>
      </c>
      <c r="G109" s="524">
        <f t="shared" si="30"/>
        <v>68869.767441860487</v>
      </c>
      <c r="H109" s="527">
        <f t="shared" si="31"/>
        <v>9437.9505704572439</v>
      </c>
      <c r="I109" s="578">
        <f t="shared" si="32"/>
        <v>9437.9505704572439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2021</v>
      </c>
      <c r="D110" s="374">
        <f>IF(F109+SUM(E$99:E109)=D$92,F109,D$92-SUM(E$99:E109))</f>
        <v>67836.720930232579</v>
      </c>
      <c r="E110" s="523">
        <f>IF(+J96&lt;F109,J96,D110)</f>
        <v>2066.0930232558139</v>
      </c>
      <c r="F110" s="524">
        <f t="shared" si="29"/>
        <v>65770.627906976762</v>
      </c>
      <c r="G110" s="524">
        <f t="shared" si="30"/>
        <v>66803.674418604671</v>
      </c>
      <c r="H110" s="527">
        <f t="shared" si="31"/>
        <v>9216.7948440412019</v>
      </c>
      <c r="I110" s="578">
        <f t="shared" si="32"/>
        <v>9216.7948440412019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2022</v>
      </c>
      <c r="D111" s="374">
        <f>IF(F110+SUM(E$99:E110)=D$92,F110,D$92-SUM(E$99:E110))</f>
        <v>65770.627906976762</v>
      </c>
      <c r="E111" s="523">
        <f>IF(+J96&lt;F110,J96,D111)</f>
        <v>2066.0930232558139</v>
      </c>
      <c r="F111" s="524">
        <f t="shared" si="29"/>
        <v>63704.534883720946</v>
      </c>
      <c r="G111" s="524">
        <f t="shared" si="30"/>
        <v>64737.581395348854</v>
      </c>
      <c r="H111" s="527">
        <f t="shared" si="31"/>
        <v>8995.63911762516</v>
      </c>
      <c r="I111" s="578">
        <f t="shared" si="32"/>
        <v>8995.63911762516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2023</v>
      </c>
      <c r="D112" s="374">
        <f>IF(F111+SUM(E$99:E111)=D$92,F111,D$92-SUM(E$99:E111))</f>
        <v>63704.534883720946</v>
      </c>
      <c r="E112" s="523">
        <f>IF(+J96&lt;F111,J96,D112)</f>
        <v>2066.0930232558139</v>
      </c>
      <c r="F112" s="524">
        <f t="shared" si="29"/>
        <v>61638.441860465129</v>
      </c>
      <c r="G112" s="524">
        <f t="shared" si="30"/>
        <v>62671.488372093037</v>
      </c>
      <c r="H112" s="527">
        <f t="shared" si="31"/>
        <v>8774.4833912091162</v>
      </c>
      <c r="I112" s="578">
        <f t="shared" si="32"/>
        <v>8774.4833912091162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2024</v>
      </c>
      <c r="D113" s="374">
        <f>IF(F112+SUM(E$99:E112)=D$92,F112,D$92-SUM(E$99:E112))</f>
        <v>61638.441860465129</v>
      </c>
      <c r="E113" s="523">
        <f>IF(+J96&lt;F112,J96,D113)</f>
        <v>2066.0930232558139</v>
      </c>
      <c r="F113" s="524">
        <f t="shared" si="29"/>
        <v>59572.348837209312</v>
      </c>
      <c r="G113" s="524">
        <f t="shared" si="30"/>
        <v>60605.395348837221</v>
      </c>
      <c r="H113" s="527">
        <f t="shared" si="31"/>
        <v>8553.3276647930725</v>
      </c>
      <c r="I113" s="578">
        <f t="shared" si="32"/>
        <v>8553.3276647930725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2025</v>
      </c>
      <c r="D114" s="374">
        <f>IF(F113+SUM(E$99:E113)=D$92,F113,D$92-SUM(E$99:E113))</f>
        <v>59572.348837209312</v>
      </c>
      <c r="E114" s="523">
        <f>IF(+J96&lt;F113,J96,D114)</f>
        <v>2066.0930232558139</v>
      </c>
      <c r="F114" s="524">
        <f t="shared" si="29"/>
        <v>57506.255813953496</v>
      </c>
      <c r="G114" s="524">
        <f t="shared" si="30"/>
        <v>58539.302325581404</v>
      </c>
      <c r="H114" s="527">
        <f t="shared" si="31"/>
        <v>8332.1719383770287</v>
      </c>
      <c r="I114" s="578">
        <f t="shared" si="32"/>
        <v>8332.1719383770287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/>
      <c r="C115" s="508">
        <f>IF(D93="","-",+C114+1)</f>
        <v>2026</v>
      </c>
      <c r="D115" s="374">
        <f>IF(F114+SUM(E$99:E114)=D$92,F114,D$92-SUM(E$99:E114))</f>
        <v>57506.255813953496</v>
      </c>
      <c r="E115" s="523">
        <f>IF(+J96&lt;F114,J96,D115)</f>
        <v>2066.0930232558139</v>
      </c>
      <c r="F115" s="524">
        <f t="shared" si="29"/>
        <v>55440.162790697679</v>
      </c>
      <c r="G115" s="524">
        <f t="shared" si="30"/>
        <v>56473.209302325587</v>
      </c>
      <c r="H115" s="527">
        <f t="shared" si="31"/>
        <v>8111.0162119609859</v>
      </c>
      <c r="I115" s="578">
        <f t="shared" si="32"/>
        <v>8111.0162119609859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2027</v>
      </c>
      <c r="D116" s="374">
        <f>IF(F115+SUM(E$99:E115)=D$92,F115,D$92-SUM(E$99:E115))</f>
        <v>55440.162790697679</v>
      </c>
      <c r="E116" s="523">
        <f>IF(+J96&lt;F115,J96,D116)</f>
        <v>2066.0930232558139</v>
      </c>
      <c r="F116" s="524">
        <f t="shared" si="29"/>
        <v>53374.069767441862</v>
      </c>
      <c r="G116" s="524">
        <f t="shared" si="30"/>
        <v>54407.116279069771</v>
      </c>
      <c r="H116" s="527">
        <f t="shared" si="31"/>
        <v>7889.860485544943</v>
      </c>
      <c r="I116" s="578">
        <f t="shared" si="32"/>
        <v>7889.860485544943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2028</v>
      </c>
      <c r="D117" s="374">
        <f>IF(F116+SUM(E$99:E116)=D$92,F116,D$92-SUM(E$99:E116))</f>
        <v>53374.069767441862</v>
      </c>
      <c r="E117" s="523">
        <f>IF(+J96&lt;F116,J96,D117)</f>
        <v>2066.0930232558139</v>
      </c>
      <c r="F117" s="524">
        <f t="shared" si="29"/>
        <v>51307.976744186046</v>
      </c>
      <c r="G117" s="524">
        <f t="shared" si="30"/>
        <v>52341.023255813954</v>
      </c>
      <c r="H117" s="527">
        <f t="shared" si="31"/>
        <v>7668.7047591289002</v>
      </c>
      <c r="I117" s="578">
        <f t="shared" si="32"/>
        <v>7668.7047591289002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2029</v>
      </c>
      <c r="D118" s="374">
        <f>IF(F117+SUM(E$99:E117)=D$92,F117,D$92-SUM(E$99:E117))</f>
        <v>51307.976744186046</v>
      </c>
      <c r="E118" s="523">
        <f>IF(+J96&lt;F117,J96,D118)</f>
        <v>2066.0930232558139</v>
      </c>
      <c r="F118" s="524">
        <f t="shared" si="29"/>
        <v>49241.883720930229</v>
      </c>
      <c r="G118" s="524">
        <f t="shared" si="30"/>
        <v>50274.930232558138</v>
      </c>
      <c r="H118" s="527">
        <f t="shared" si="31"/>
        <v>7447.5490327128564</v>
      </c>
      <c r="I118" s="578">
        <f t="shared" si="32"/>
        <v>7447.5490327128564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2030</v>
      </c>
      <c r="D119" s="374">
        <f>IF(F118+SUM(E$99:E118)=D$92,F118,D$92-SUM(E$99:E118))</f>
        <v>49241.883720930229</v>
      </c>
      <c r="E119" s="523">
        <f>IF(+J96&lt;F118,J96,D119)</f>
        <v>2066.0930232558139</v>
      </c>
      <c r="F119" s="524">
        <f t="shared" si="29"/>
        <v>47175.790697674413</v>
      </c>
      <c r="G119" s="524">
        <f t="shared" si="30"/>
        <v>48208.837209302321</v>
      </c>
      <c r="H119" s="527">
        <f t="shared" si="31"/>
        <v>7226.3933062968135</v>
      </c>
      <c r="I119" s="578">
        <f t="shared" si="32"/>
        <v>7226.3933062968135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2031</v>
      </c>
      <c r="D120" s="374">
        <f>IF(F119+SUM(E$99:E119)=D$92,F119,D$92-SUM(E$99:E119))</f>
        <v>47175.790697674413</v>
      </c>
      <c r="E120" s="523">
        <f>IF(+J96&lt;F119,J96,D120)</f>
        <v>2066.0930232558139</v>
      </c>
      <c r="F120" s="524">
        <f t="shared" si="29"/>
        <v>45109.697674418596</v>
      </c>
      <c r="G120" s="524">
        <f t="shared" si="30"/>
        <v>46142.744186046504</v>
      </c>
      <c r="H120" s="527">
        <f t="shared" si="31"/>
        <v>7005.2375798807707</v>
      </c>
      <c r="I120" s="578">
        <f t="shared" si="32"/>
        <v>7005.2375798807707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2032</v>
      </c>
      <c r="D121" s="374">
        <f>IF(F120+SUM(E$99:E120)=D$92,F120,D$92-SUM(E$99:E120))</f>
        <v>45109.697674418596</v>
      </c>
      <c r="E121" s="523">
        <f>IF(+J96&lt;F120,J96,D121)</f>
        <v>2066.0930232558139</v>
      </c>
      <c r="F121" s="524">
        <f t="shared" si="29"/>
        <v>43043.604651162779</v>
      </c>
      <c r="G121" s="524">
        <f t="shared" si="30"/>
        <v>44076.651162790688</v>
      </c>
      <c r="H121" s="527">
        <f t="shared" si="31"/>
        <v>6784.0818534647269</v>
      </c>
      <c r="I121" s="578">
        <f t="shared" si="32"/>
        <v>6784.0818534647269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2033</v>
      </c>
      <c r="D122" s="374">
        <f>IF(F121+SUM(E$99:E121)=D$92,F121,D$92-SUM(E$99:E121))</f>
        <v>43043.604651162779</v>
      </c>
      <c r="E122" s="523">
        <f>IF(+J96&lt;F121,J96,D122)</f>
        <v>2066.0930232558139</v>
      </c>
      <c r="F122" s="524">
        <f t="shared" si="29"/>
        <v>40977.511627906963</v>
      </c>
      <c r="G122" s="524">
        <f t="shared" si="30"/>
        <v>42010.558139534871</v>
      </c>
      <c r="H122" s="527">
        <f t="shared" si="31"/>
        <v>6562.9261270486841</v>
      </c>
      <c r="I122" s="578">
        <f t="shared" si="32"/>
        <v>6562.9261270486841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2034</v>
      </c>
      <c r="D123" s="374">
        <f>IF(F122+SUM(E$99:E122)=D$92,F122,D$92-SUM(E$99:E122))</f>
        <v>40977.511627906963</v>
      </c>
      <c r="E123" s="523">
        <f>IF(+J96&lt;F122,J96,D123)</f>
        <v>2066.0930232558139</v>
      </c>
      <c r="F123" s="524">
        <f t="shared" si="29"/>
        <v>38911.418604651146</v>
      </c>
      <c r="G123" s="524">
        <f t="shared" si="30"/>
        <v>39944.465116279054</v>
      </c>
      <c r="H123" s="527">
        <f t="shared" si="31"/>
        <v>6341.7704006326412</v>
      </c>
      <c r="I123" s="578">
        <f t="shared" si="32"/>
        <v>6341.7704006326412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2035</v>
      </c>
      <c r="D124" s="374">
        <f>IF(F123+SUM(E$99:E123)=D$92,F123,D$92-SUM(E$99:E123))</f>
        <v>38911.418604651146</v>
      </c>
      <c r="E124" s="523">
        <f>IF(+J96&lt;F123,J96,D124)</f>
        <v>2066.0930232558139</v>
      </c>
      <c r="F124" s="524">
        <f t="shared" si="29"/>
        <v>36845.325581395329</v>
      </c>
      <c r="G124" s="524">
        <f t="shared" si="30"/>
        <v>37878.372093023238</v>
      </c>
      <c r="H124" s="527">
        <f t="shared" si="31"/>
        <v>6120.6146742165984</v>
      </c>
      <c r="I124" s="578">
        <f t="shared" si="32"/>
        <v>6120.6146742165984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2036</v>
      </c>
      <c r="D125" s="374">
        <f>IF(F124+SUM(E$99:E124)=D$92,F124,D$92-SUM(E$99:E124))</f>
        <v>36845.325581395329</v>
      </c>
      <c r="E125" s="523">
        <f>IF(+J96&lt;F124,J96,D125)</f>
        <v>2066.0930232558139</v>
      </c>
      <c r="F125" s="524">
        <f t="shared" si="29"/>
        <v>34779.232558139513</v>
      </c>
      <c r="G125" s="524">
        <f t="shared" si="30"/>
        <v>35812.279069767421</v>
      </c>
      <c r="H125" s="527">
        <f t="shared" si="31"/>
        <v>5899.4589478005546</v>
      </c>
      <c r="I125" s="578">
        <f t="shared" si="32"/>
        <v>5899.4589478005546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2037</v>
      </c>
      <c r="D126" s="374">
        <f>IF(F125+SUM(E$99:E125)=D$92,F125,D$92-SUM(E$99:E125))</f>
        <v>34779.232558139513</v>
      </c>
      <c r="E126" s="523">
        <f>IF(+J96&lt;F125,J96,D126)</f>
        <v>2066.0930232558139</v>
      </c>
      <c r="F126" s="524">
        <f t="shared" si="29"/>
        <v>32713.1395348837</v>
      </c>
      <c r="G126" s="524">
        <f t="shared" si="30"/>
        <v>33746.186046511604</v>
      </c>
      <c r="H126" s="527">
        <f t="shared" si="31"/>
        <v>5678.3032213845117</v>
      </c>
      <c r="I126" s="578">
        <f t="shared" si="32"/>
        <v>5678.3032213845117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2038</v>
      </c>
      <c r="D127" s="374">
        <f>IF(F126+SUM(E$99:E126)=D$92,F126,D$92-SUM(E$99:E126))</f>
        <v>32713.1395348837</v>
      </c>
      <c r="E127" s="523">
        <f>IF(+J96&lt;F126,J96,D127)</f>
        <v>2066.0930232558139</v>
      </c>
      <c r="F127" s="524">
        <f t="shared" si="29"/>
        <v>30647.046511627887</v>
      </c>
      <c r="G127" s="524">
        <f t="shared" si="30"/>
        <v>31680.093023255795</v>
      </c>
      <c r="H127" s="527">
        <f t="shared" si="31"/>
        <v>5457.1474949684689</v>
      </c>
      <c r="I127" s="578">
        <f t="shared" si="32"/>
        <v>5457.1474949684689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2039</v>
      </c>
      <c r="D128" s="374">
        <f>IF(F127+SUM(E$99:E127)=D$92,F127,D$92-SUM(E$99:E127))</f>
        <v>30647.046511627887</v>
      </c>
      <c r="E128" s="523">
        <f>IF(+J96&lt;F127,J96,D128)</f>
        <v>2066.0930232558139</v>
      </c>
      <c r="F128" s="524">
        <f t="shared" si="29"/>
        <v>28580.953488372073</v>
      </c>
      <c r="G128" s="524">
        <f t="shared" si="30"/>
        <v>29613.999999999978</v>
      </c>
      <c r="H128" s="527">
        <f t="shared" si="31"/>
        <v>5235.991768552426</v>
      </c>
      <c r="I128" s="578">
        <f t="shared" si="32"/>
        <v>5235.991768552426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2040</v>
      </c>
      <c r="D129" s="374">
        <f>IF(F128+SUM(E$99:E128)=D$92,F128,D$92-SUM(E$99:E128))</f>
        <v>28580.953488372073</v>
      </c>
      <c r="E129" s="523">
        <f>IF(+J96&lt;F128,J96,D129)</f>
        <v>2066.0930232558139</v>
      </c>
      <c r="F129" s="524">
        <f t="shared" si="29"/>
        <v>26514.86046511626</v>
      </c>
      <c r="G129" s="524">
        <f t="shared" si="30"/>
        <v>27547.906976744169</v>
      </c>
      <c r="H129" s="527">
        <f t="shared" si="31"/>
        <v>5014.8360421363832</v>
      </c>
      <c r="I129" s="578">
        <f t="shared" si="32"/>
        <v>5014.8360421363832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2041</v>
      </c>
      <c r="D130" s="374">
        <f>IF(F129+SUM(E$99:E129)=D$92,F129,D$92-SUM(E$99:E129))</f>
        <v>26514.86046511626</v>
      </c>
      <c r="E130" s="523">
        <f>IF(+J96&lt;F129,J96,D130)</f>
        <v>2066.0930232558139</v>
      </c>
      <c r="F130" s="524">
        <f t="shared" si="29"/>
        <v>24448.767441860447</v>
      </c>
      <c r="G130" s="524">
        <f t="shared" si="30"/>
        <v>25481.813953488352</v>
      </c>
      <c r="H130" s="527">
        <f t="shared" si="31"/>
        <v>4793.6803157203403</v>
      </c>
      <c r="I130" s="578">
        <f t="shared" si="32"/>
        <v>4793.6803157203403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2042</v>
      </c>
      <c r="D131" s="374">
        <f>IF(F130+SUM(E$99:E130)=D$92,F130,D$92-SUM(E$99:E130))</f>
        <v>24448.767441860447</v>
      </c>
      <c r="E131" s="523">
        <f>IF(+J96&lt;F130,J96,D131)</f>
        <v>2066.0930232558139</v>
      </c>
      <c r="F131" s="524">
        <f t="shared" si="29"/>
        <v>22382.674418604634</v>
      </c>
      <c r="G131" s="524">
        <f t="shared" ref="G131:G154" si="33">+(F131+D131)/2</f>
        <v>23415.720930232543</v>
      </c>
      <c r="H131" s="527">
        <f t="shared" ref="H131:H154" si="34">+J$94*G131+E131</f>
        <v>4572.5245893042975</v>
      </c>
      <c r="I131" s="578">
        <f t="shared" ref="I131:I154" si="35">+J$95*G131+E131</f>
        <v>4572.5245893042975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si="27"/>
        <v/>
      </c>
      <c r="C132" s="508">
        <f>IF(D93="","-",+C131+1)</f>
        <v>2043</v>
      </c>
      <c r="D132" s="374">
        <f>IF(F131+SUM(E$99:E131)=D$92,F131,D$92-SUM(E$99:E131))</f>
        <v>22382.674418604634</v>
      </c>
      <c r="E132" s="523">
        <f>IF(+J96&lt;F131,J96,D132)</f>
        <v>2066.0930232558139</v>
      </c>
      <c r="F132" s="524">
        <f t="shared" ref="F132:F154" si="40">+D132-E132</f>
        <v>20316.581395348821</v>
      </c>
      <c r="G132" s="524">
        <f t="shared" si="33"/>
        <v>21349.627906976726</v>
      </c>
      <c r="H132" s="527">
        <f t="shared" si="34"/>
        <v>4351.3688628882555</v>
      </c>
      <c r="I132" s="578">
        <f t="shared" si="35"/>
        <v>4351.3688628882555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27"/>
        <v/>
      </c>
      <c r="C133" s="508">
        <f>IF(D93="","-",+C132+1)</f>
        <v>2044</v>
      </c>
      <c r="D133" s="374">
        <f>IF(F132+SUM(E$99:E132)=D$92,F132,D$92-SUM(E$99:E132))</f>
        <v>20316.581395348821</v>
      </c>
      <c r="E133" s="523">
        <f>IF(+J96&lt;F132,J96,D133)</f>
        <v>2066.0930232558139</v>
      </c>
      <c r="F133" s="524">
        <f t="shared" si="40"/>
        <v>18250.488372093008</v>
      </c>
      <c r="G133" s="524">
        <f t="shared" si="33"/>
        <v>19283.534883720917</v>
      </c>
      <c r="H133" s="527">
        <f t="shared" si="34"/>
        <v>4130.2131364722127</v>
      </c>
      <c r="I133" s="578">
        <f t="shared" si="35"/>
        <v>4130.2131364722127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27"/>
        <v/>
      </c>
      <c r="C134" s="508">
        <f>IF(D93="","-",+C133+1)</f>
        <v>2045</v>
      </c>
      <c r="D134" s="374">
        <f>IF(F133+SUM(E$99:E133)=D$92,F133,D$92-SUM(E$99:E133))</f>
        <v>18250.488372093008</v>
      </c>
      <c r="E134" s="523">
        <f>IF(+J96&lt;F133,J96,D134)</f>
        <v>2066.0930232558139</v>
      </c>
      <c r="F134" s="524">
        <f t="shared" si="40"/>
        <v>16184.395348837195</v>
      </c>
      <c r="G134" s="524">
        <f t="shared" si="33"/>
        <v>17217.4418604651</v>
      </c>
      <c r="H134" s="527">
        <f t="shared" si="34"/>
        <v>3909.0574100561694</v>
      </c>
      <c r="I134" s="578">
        <f t="shared" si="35"/>
        <v>3909.0574100561694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27"/>
        <v/>
      </c>
      <c r="C135" s="508">
        <f>IF(D93="","-",+C134+1)</f>
        <v>2046</v>
      </c>
      <c r="D135" s="374">
        <f>IF(F134+SUM(E$99:E134)=D$92,F134,D$92-SUM(E$99:E134))</f>
        <v>16184.395348837195</v>
      </c>
      <c r="E135" s="523">
        <f>IF(+J96&lt;F134,J96,D135)</f>
        <v>2066.0930232558139</v>
      </c>
      <c r="F135" s="524">
        <f t="shared" si="40"/>
        <v>14118.302325581382</v>
      </c>
      <c r="G135" s="524">
        <f t="shared" si="33"/>
        <v>15151.348837209289</v>
      </c>
      <c r="H135" s="527">
        <f t="shared" si="34"/>
        <v>3687.901683640127</v>
      </c>
      <c r="I135" s="578">
        <f t="shared" si="35"/>
        <v>3687.901683640127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27"/>
        <v/>
      </c>
      <c r="C136" s="508">
        <f>IF(D93="","-",+C135+1)</f>
        <v>2047</v>
      </c>
      <c r="D136" s="374">
        <f>IF(F135+SUM(E$99:E135)=D$92,F135,D$92-SUM(E$99:E135))</f>
        <v>14118.302325581382</v>
      </c>
      <c r="E136" s="523">
        <f>IF(+J96&lt;F135,J96,D136)</f>
        <v>2066.0930232558139</v>
      </c>
      <c r="F136" s="524">
        <f t="shared" si="40"/>
        <v>12052.209302325569</v>
      </c>
      <c r="G136" s="524">
        <f t="shared" si="33"/>
        <v>13085.255813953476</v>
      </c>
      <c r="H136" s="527">
        <f t="shared" si="34"/>
        <v>3466.7459572240841</v>
      </c>
      <c r="I136" s="578">
        <f t="shared" si="35"/>
        <v>3466.7459572240841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27"/>
        <v/>
      </c>
      <c r="C137" s="508">
        <f>IF(D93="","-",+C136+1)</f>
        <v>2048</v>
      </c>
      <c r="D137" s="374">
        <f>IF(F136+SUM(E$99:E136)=D$92,F136,D$92-SUM(E$99:E136))</f>
        <v>12052.209302325569</v>
      </c>
      <c r="E137" s="523">
        <f>IF(+J96&lt;F136,J96,D137)</f>
        <v>2066.0930232558139</v>
      </c>
      <c r="F137" s="524">
        <f t="shared" si="40"/>
        <v>9986.1162790697563</v>
      </c>
      <c r="G137" s="524">
        <f t="shared" si="33"/>
        <v>11019.162790697663</v>
      </c>
      <c r="H137" s="527">
        <f t="shared" si="34"/>
        <v>3245.5902308080413</v>
      </c>
      <c r="I137" s="578">
        <f t="shared" si="35"/>
        <v>3245.5902308080413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27"/>
        <v/>
      </c>
      <c r="C138" s="508">
        <f>IF(D93="","-",+C137+1)</f>
        <v>2049</v>
      </c>
      <c r="D138" s="374">
        <f>IF(F137+SUM(E$99:E137)=D$92,F137,D$92-SUM(E$99:E137))</f>
        <v>9986.1162790697563</v>
      </c>
      <c r="E138" s="523">
        <f>IF(+J96&lt;F137,J96,D138)</f>
        <v>2066.0930232558139</v>
      </c>
      <c r="F138" s="524">
        <f t="shared" si="40"/>
        <v>7920.0232558139423</v>
      </c>
      <c r="G138" s="524">
        <f t="shared" si="33"/>
        <v>8953.0697674418498</v>
      </c>
      <c r="H138" s="527">
        <f t="shared" si="34"/>
        <v>3024.4345043919984</v>
      </c>
      <c r="I138" s="578">
        <f t="shared" si="35"/>
        <v>3024.4345043919984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27"/>
        <v/>
      </c>
      <c r="C139" s="508">
        <f>IF(D93="","-",+C138+1)</f>
        <v>2050</v>
      </c>
      <c r="D139" s="374">
        <f>IF(F138+SUM(E$99:E138)=D$92,F138,D$92-SUM(E$99:E138))</f>
        <v>7920.0232558139423</v>
      </c>
      <c r="E139" s="523">
        <f>IF(+J96&lt;F138,J96,D139)</f>
        <v>2066.0930232558139</v>
      </c>
      <c r="F139" s="524">
        <f t="shared" si="40"/>
        <v>5853.9302325581284</v>
      </c>
      <c r="G139" s="524">
        <f t="shared" si="33"/>
        <v>6886.9767441860349</v>
      </c>
      <c r="H139" s="527">
        <f t="shared" si="34"/>
        <v>2803.2787779759556</v>
      </c>
      <c r="I139" s="578">
        <f t="shared" si="35"/>
        <v>2803.2787779759556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27"/>
        <v/>
      </c>
      <c r="C140" s="508">
        <f>IF(D93="","-",+C139+1)</f>
        <v>2051</v>
      </c>
      <c r="D140" s="374">
        <f>IF(F139+SUM(E$99:E139)=D$92,F139,D$92-SUM(E$99:E139))</f>
        <v>5853.9302325581284</v>
      </c>
      <c r="E140" s="523">
        <f>IF(+J96&lt;F139,J96,D140)</f>
        <v>2066.0930232558139</v>
      </c>
      <c r="F140" s="524">
        <f t="shared" si="40"/>
        <v>3787.8372093023145</v>
      </c>
      <c r="G140" s="524">
        <f t="shared" si="33"/>
        <v>4820.8837209302219</v>
      </c>
      <c r="H140" s="527">
        <f t="shared" si="34"/>
        <v>2582.1230515599127</v>
      </c>
      <c r="I140" s="578">
        <f t="shared" si="35"/>
        <v>2582.1230515599127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27"/>
        <v>IU</v>
      </c>
      <c r="C141" s="508">
        <f>IF(D93="","-",+C140+1)</f>
        <v>2052</v>
      </c>
      <c r="D141" s="374">
        <f>IF(F140+SUM(E$99:E140)=D$92,F140,D$92-SUM(E$99:E140))</f>
        <v>3787.8372093022626</v>
      </c>
      <c r="E141" s="523">
        <f>IF(+J96&lt;F140,J96,D141)</f>
        <v>2066.0930232558139</v>
      </c>
      <c r="F141" s="524">
        <f t="shared" si="40"/>
        <v>1721.7441860464487</v>
      </c>
      <c r="G141" s="524">
        <f t="shared" si="33"/>
        <v>2754.7906976743557</v>
      </c>
      <c r="H141" s="527">
        <f t="shared" si="34"/>
        <v>2360.9673251438644</v>
      </c>
      <c r="I141" s="578">
        <f t="shared" si="35"/>
        <v>2360.9673251438644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27"/>
        <v/>
      </c>
      <c r="C142" s="508">
        <f>IF(D93="","-",+C141+1)</f>
        <v>2053</v>
      </c>
      <c r="D142" s="374">
        <f>IF(F141+SUM(E$99:E141)=D$92,F141,D$92-SUM(E$99:E141))</f>
        <v>1721.7441860464487</v>
      </c>
      <c r="E142" s="523">
        <f>IF(+J96&lt;F141,J96,D142)</f>
        <v>1721.7441860464487</v>
      </c>
      <c r="F142" s="524">
        <f t="shared" si="40"/>
        <v>0</v>
      </c>
      <c r="G142" s="524">
        <f t="shared" si="33"/>
        <v>860.87209302322435</v>
      </c>
      <c r="H142" s="527">
        <f t="shared" si="34"/>
        <v>1813.8924053864632</v>
      </c>
      <c r="I142" s="578">
        <f t="shared" si="35"/>
        <v>1813.8924053864632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27"/>
        <v/>
      </c>
      <c r="C143" s="508">
        <f>IF(D93="","-",+C142+1)</f>
        <v>2054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0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27"/>
        <v/>
      </c>
      <c r="C144" s="508">
        <f>IF(D93="","-",+C143+1)</f>
        <v>2055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0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27"/>
        <v/>
      </c>
      <c r="C145" s="508">
        <f>IF(D93="","-",+C144+1)</f>
        <v>2056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0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27"/>
        <v/>
      </c>
      <c r="C146" s="508">
        <f>IF(D93="","-",+C145+1)</f>
        <v>2057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0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27"/>
        <v/>
      </c>
      <c r="C147" s="508">
        <f>IF(D93="","-",+C146+1)</f>
        <v>2058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0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27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0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27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0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27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0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27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0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27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0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27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0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27"/>
        <v/>
      </c>
      <c r="C154" s="528">
        <f>IF(D93="","-",+C153+1)</f>
        <v>2065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0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88842</v>
      </c>
      <c r="F155" s="375"/>
      <c r="G155" s="375"/>
      <c r="H155" s="375">
        <f>SUM(H99:H154)</f>
        <v>315639.13200790441</v>
      </c>
      <c r="I155" s="375">
        <f>SUM(I99:I154)</f>
        <v>315639.13200790441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26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26174.394999763736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26174.394999763736</v>
      </c>
      <c r="O6" s="269"/>
      <c r="P6" s="269"/>
    </row>
    <row r="7" spans="1:17" ht="13.5" thickBot="1">
      <c r="C7" s="468" t="s">
        <v>48</v>
      </c>
      <c r="D7" s="621" t="s">
        <v>273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277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249141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2011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6076.6097560975613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2011</v>
      </c>
      <c r="D17" s="509">
        <v>91500</v>
      </c>
      <c r="E17" s="510">
        <v>0</v>
      </c>
      <c r="F17" s="509">
        <v>91500</v>
      </c>
      <c r="G17" s="510">
        <v>13154.497429496008</v>
      </c>
      <c r="H17" s="511">
        <v>13154.497429496008</v>
      </c>
      <c r="I17" s="518">
        <v>0</v>
      </c>
      <c r="J17" s="512"/>
      <c r="K17" s="513">
        <f t="shared" ref="K17:K22" si="0">G17</f>
        <v>13154.497429496008</v>
      </c>
      <c r="L17" s="598">
        <f t="shared" ref="L17:L48" si="1">IF(K17&lt;&gt;0,+G17-K17,0)</f>
        <v>0</v>
      </c>
      <c r="M17" s="513">
        <f t="shared" ref="M17:M22" si="2">H17</f>
        <v>13154.497429496008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2012</v>
      </c>
      <c r="D18" s="516">
        <v>249141</v>
      </c>
      <c r="E18" s="517">
        <v>5931.9285714285716</v>
      </c>
      <c r="F18" s="516">
        <v>243209.07142857142</v>
      </c>
      <c r="G18" s="517">
        <v>42102.015739943599</v>
      </c>
      <c r="H18" s="511">
        <v>42102.015739943599</v>
      </c>
      <c r="I18" s="518">
        <v>0</v>
      </c>
      <c r="J18" s="512"/>
      <c r="K18" s="519">
        <f t="shared" si="0"/>
        <v>42102.015739943599</v>
      </c>
      <c r="L18" s="520">
        <f t="shared" si="1"/>
        <v>0</v>
      </c>
      <c r="M18" s="519">
        <f t="shared" si="2"/>
        <v>42102.015739943599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 t="shared" si="5"/>
        <v/>
      </c>
      <c r="C19" s="508">
        <f>IF(D11="","-",+C18+1)</f>
        <v>2013</v>
      </c>
      <c r="D19" s="609">
        <v>243209.07142857142</v>
      </c>
      <c r="E19" s="610">
        <v>5931.9285714285716</v>
      </c>
      <c r="F19" s="609">
        <v>237277.14285714284</v>
      </c>
      <c r="G19" s="610">
        <v>39147.663443283265</v>
      </c>
      <c r="H19" s="611">
        <v>39147.663443283265</v>
      </c>
      <c r="I19" s="597">
        <v>0</v>
      </c>
      <c r="J19" s="512"/>
      <c r="K19" s="519">
        <f t="shared" si="0"/>
        <v>39147.663443283265</v>
      </c>
      <c r="L19" s="520">
        <f t="shared" ref="L19:L24" si="6">IF(K19&lt;&gt;0,+G19-K19,0)</f>
        <v>0</v>
      </c>
      <c r="M19" s="519">
        <f t="shared" si="2"/>
        <v>39147.663443283265</v>
      </c>
      <c r="N19" s="515">
        <f t="shared" ref="N19:N24" si="7">IF(M19&lt;&gt;0,+H19-M19,0)</f>
        <v>0</v>
      </c>
      <c r="O19" s="515">
        <f t="shared" si="4"/>
        <v>0</v>
      </c>
      <c r="P19" s="272"/>
    </row>
    <row r="20" spans="2:16" ht="12.5">
      <c r="B20" s="195" t="str">
        <f t="shared" si="5"/>
        <v/>
      </c>
      <c r="C20" s="508">
        <f>IF(D11="","-",+C19+1)</f>
        <v>2014</v>
      </c>
      <c r="D20" s="609">
        <v>237277.14285714284</v>
      </c>
      <c r="E20" s="610">
        <v>5931.9285714285716</v>
      </c>
      <c r="F20" s="609">
        <v>231345.21428571426</v>
      </c>
      <c r="G20" s="610">
        <v>37142.829011918198</v>
      </c>
      <c r="H20" s="611">
        <v>37142.829011918198</v>
      </c>
      <c r="I20" s="597">
        <v>0</v>
      </c>
      <c r="J20" s="512"/>
      <c r="K20" s="519">
        <f t="shared" si="0"/>
        <v>37142.829011918198</v>
      </c>
      <c r="L20" s="520">
        <f t="shared" si="6"/>
        <v>0</v>
      </c>
      <c r="M20" s="519">
        <f t="shared" si="2"/>
        <v>37142.829011918198</v>
      </c>
      <c r="N20" s="515">
        <f t="shared" si="7"/>
        <v>0</v>
      </c>
      <c r="O20" s="515">
        <f>+N20-L20</f>
        <v>0</v>
      </c>
      <c r="P20" s="272"/>
    </row>
    <row r="21" spans="2:16" ht="12.5">
      <c r="B21" s="195" t="str">
        <f t="shared" si="5"/>
        <v/>
      </c>
      <c r="C21" s="508">
        <f>IF(D12="","-",+C20+1)</f>
        <v>2015</v>
      </c>
      <c r="D21" s="609">
        <v>231345.21428571426</v>
      </c>
      <c r="E21" s="610">
        <v>5931.9285714285716</v>
      </c>
      <c r="F21" s="609">
        <v>225413.28571428568</v>
      </c>
      <c r="G21" s="610">
        <v>35619.940503574464</v>
      </c>
      <c r="H21" s="611">
        <v>35619.940503574464</v>
      </c>
      <c r="I21" s="512">
        <v>0</v>
      </c>
      <c r="J21" s="512"/>
      <c r="K21" s="519">
        <f t="shared" si="0"/>
        <v>35619.940503574464</v>
      </c>
      <c r="L21" s="520">
        <f t="shared" si="6"/>
        <v>0</v>
      </c>
      <c r="M21" s="519">
        <f t="shared" si="2"/>
        <v>35619.940503574464</v>
      </c>
      <c r="N21" s="515">
        <f t="shared" si="7"/>
        <v>0</v>
      </c>
      <c r="O21" s="515">
        <f>+N21-L21</f>
        <v>0</v>
      </c>
      <c r="P21" s="272"/>
    </row>
    <row r="22" spans="2:16" ht="12.5">
      <c r="B22" s="195" t="str">
        <f t="shared" si="5"/>
        <v/>
      </c>
      <c r="C22" s="508">
        <f>IF(D11="","-",+C21+1)</f>
        <v>2016</v>
      </c>
      <c r="D22" s="609">
        <v>225413.28571428568</v>
      </c>
      <c r="E22" s="610">
        <v>5931.9285714285716</v>
      </c>
      <c r="F22" s="609">
        <v>219481.3571428571</v>
      </c>
      <c r="G22" s="610">
        <v>34482.05802568973</v>
      </c>
      <c r="H22" s="611">
        <v>34482.05802568973</v>
      </c>
      <c r="I22" s="512">
        <f t="shared" ref="I22:I49" si="8">H22-G22</f>
        <v>0</v>
      </c>
      <c r="J22" s="512"/>
      <c r="K22" s="519">
        <f t="shared" si="0"/>
        <v>34482.05802568973</v>
      </c>
      <c r="L22" s="520">
        <f t="shared" si="6"/>
        <v>0</v>
      </c>
      <c r="M22" s="519">
        <f t="shared" si="2"/>
        <v>34482.05802568973</v>
      </c>
      <c r="N22" s="515">
        <f t="shared" si="7"/>
        <v>0</v>
      </c>
      <c r="O22" s="515">
        <f>+N22-L22</f>
        <v>0</v>
      </c>
      <c r="P22" s="272"/>
    </row>
    <row r="23" spans="2:16" ht="12.5">
      <c r="B23" s="195" t="str">
        <f t="shared" si="5"/>
        <v/>
      </c>
      <c r="C23" s="508">
        <f>IF(D11="","-",+C22+1)</f>
        <v>2017</v>
      </c>
      <c r="D23" s="609">
        <v>219481.3571428571</v>
      </c>
      <c r="E23" s="610">
        <v>5793.9767441860467</v>
      </c>
      <c r="F23" s="609">
        <v>213687.38039867106</v>
      </c>
      <c r="G23" s="610">
        <v>32627.162932907937</v>
      </c>
      <c r="H23" s="611">
        <v>32627.162932907937</v>
      </c>
      <c r="I23" s="512">
        <f t="shared" si="8"/>
        <v>0</v>
      </c>
      <c r="J23" s="512"/>
      <c r="K23" s="519">
        <f>G23</f>
        <v>32627.162932907937</v>
      </c>
      <c r="L23" s="520">
        <f t="shared" si="6"/>
        <v>0</v>
      </c>
      <c r="M23" s="519">
        <f>H23</f>
        <v>32627.162932907937</v>
      </c>
      <c r="N23" s="515">
        <f t="shared" si="7"/>
        <v>0</v>
      </c>
      <c r="O23" s="515">
        <f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2018</v>
      </c>
      <c r="D24" s="609">
        <v>213687.38039867106</v>
      </c>
      <c r="E24" s="610">
        <v>6076.6097560975613</v>
      </c>
      <c r="F24" s="609">
        <v>207610.77064257348</v>
      </c>
      <c r="G24" s="610">
        <v>29644.91516610191</v>
      </c>
      <c r="H24" s="611">
        <v>29644.91516610191</v>
      </c>
      <c r="I24" s="512">
        <f t="shared" si="8"/>
        <v>0</v>
      </c>
      <c r="J24" s="512"/>
      <c r="K24" s="519">
        <f>G24</f>
        <v>29644.91516610191</v>
      </c>
      <c r="L24" s="520">
        <f t="shared" si="6"/>
        <v>0</v>
      </c>
      <c r="M24" s="519">
        <f>H24</f>
        <v>29644.91516610191</v>
      </c>
      <c r="N24" s="515">
        <f t="shared" si="7"/>
        <v>0</v>
      </c>
      <c r="O24" s="515">
        <f>+N24-L24</f>
        <v>0</v>
      </c>
      <c r="P24" s="272"/>
    </row>
    <row r="25" spans="2:16" ht="12.5">
      <c r="B25" s="195" t="str">
        <f t="shared" si="5"/>
        <v/>
      </c>
      <c r="C25" s="508">
        <f>IF(D11="","-",+C24+1)</f>
        <v>2019</v>
      </c>
      <c r="D25" s="609">
        <v>207610.77064257348</v>
      </c>
      <c r="E25" s="610">
        <v>5793.9767441860467</v>
      </c>
      <c r="F25" s="609">
        <v>201816.79389838743</v>
      </c>
      <c r="G25" s="610">
        <v>26174.394999763736</v>
      </c>
      <c r="H25" s="611">
        <v>26174.394999763736</v>
      </c>
      <c r="I25" s="512">
        <f t="shared" si="8"/>
        <v>0</v>
      </c>
      <c r="J25" s="512"/>
      <c r="K25" s="519">
        <f>G25</f>
        <v>26174.394999763736</v>
      </c>
      <c r="L25" s="520">
        <f t="shared" ref="L25" si="9">IF(K25&lt;&gt;0,+G25-K25,0)</f>
        <v>0</v>
      </c>
      <c r="M25" s="519">
        <f>H25</f>
        <v>26174.394999763736</v>
      </c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2020</v>
      </c>
      <c r="D26" s="524">
        <f>IF(F25+SUM(E$17:E25)=D$10,F25,D$10-SUM(E$17:E25))</f>
        <v>201816.79389838743</v>
      </c>
      <c r="E26" s="523">
        <f>IF(+I14&lt;F25,I14,D26)</f>
        <v>6076.6097560975613</v>
      </c>
      <c r="F26" s="524">
        <f t="shared" ref="F26:F49" si="10">+D26-E26</f>
        <v>195740.18414228986</v>
      </c>
      <c r="G26" s="525">
        <f t="shared" ref="G26:G54" si="11">+I$12*((D26+F26)/2)+E26</f>
        <v>31340.182704458399</v>
      </c>
      <c r="H26" s="492">
        <f t="shared" ref="H26:H54" si="12">+I$13*((D26+F26)/2)+E26</f>
        <v>31340.182704458399</v>
      </c>
      <c r="I26" s="512">
        <f t="shared" si="8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2021</v>
      </c>
      <c r="D27" s="524">
        <f>IF(F26+SUM(E$17:E26)=D$10,F26,D$10-SUM(E$17:E26))</f>
        <v>195740.18414228986</v>
      </c>
      <c r="E27" s="523">
        <f>IF(+I14&lt;F26,I14,D27)</f>
        <v>6076.6097560975613</v>
      </c>
      <c r="F27" s="524">
        <f t="shared" si="10"/>
        <v>189663.57438619231</v>
      </c>
      <c r="G27" s="525">
        <f t="shared" si="11"/>
        <v>30567.881462968511</v>
      </c>
      <c r="H27" s="492">
        <f t="shared" si="12"/>
        <v>30567.881462968511</v>
      </c>
      <c r="I27" s="512">
        <f t="shared" si="8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2022</v>
      </c>
      <c r="D28" s="524">
        <f>IF(F27+SUM(E$17:E27)=D$10,F27,D$10-SUM(E$17:E27))</f>
        <v>189663.57438619231</v>
      </c>
      <c r="E28" s="523">
        <f>IF(+I14&lt;F27,I14,D28)</f>
        <v>6076.6097560975613</v>
      </c>
      <c r="F28" s="524">
        <f t="shared" si="10"/>
        <v>183586.96463009476</v>
      </c>
      <c r="G28" s="525">
        <f t="shared" si="11"/>
        <v>29795.580221478624</v>
      </c>
      <c r="H28" s="492">
        <f t="shared" si="12"/>
        <v>29795.580221478624</v>
      </c>
      <c r="I28" s="512">
        <f t="shared" si="8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2023</v>
      </c>
      <c r="D29" s="524">
        <f>IF(F28+SUM(E$17:E28)=D$10,F28,D$10-SUM(E$17:E28))</f>
        <v>183586.96463009476</v>
      </c>
      <c r="E29" s="523">
        <f>IF(+I14&lt;F28,I14,D29)</f>
        <v>6076.6097560975613</v>
      </c>
      <c r="F29" s="524">
        <f t="shared" si="10"/>
        <v>177510.35487399722</v>
      </c>
      <c r="G29" s="525">
        <f t="shared" si="11"/>
        <v>29023.278979988736</v>
      </c>
      <c r="H29" s="492">
        <f t="shared" si="12"/>
        <v>29023.278979988736</v>
      </c>
      <c r="I29" s="512">
        <f t="shared" si="8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2024</v>
      </c>
      <c r="D30" s="524">
        <f>IF(F29+SUM(E$17:E29)=D$10,F29,D$10-SUM(E$17:E29))</f>
        <v>177510.35487399722</v>
      </c>
      <c r="E30" s="523">
        <f>IF(+I14&lt;F29,I14,D30)</f>
        <v>6076.6097560975613</v>
      </c>
      <c r="F30" s="524">
        <f t="shared" si="10"/>
        <v>171433.74511789967</v>
      </c>
      <c r="G30" s="525">
        <f t="shared" si="11"/>
        <v>28250.977738498848</v>
      </c>
      <c r="H30" s="492">
        <f t="shared" si="12"/>
        <v>28250.977738498848</v>
      </c>
      <c r="I30" s="512">
        <f t="shared" si="8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2025</v>
      </c>
      <c r="D31" s="524">
        <f>IF(F30+SUM(E$17:E30)=D$10,F30,D$10-SUM(E$17:E30))</f>
        <v>171433.74511789967</v>
      </c>
      <c r="E31" s="523">
        <f>IF(+I14&lt;F30,I14,D31)</f>
        <v>6076.6097560975613</v>
      </c>
      <c r="F31" s="524">
        <f t="shared" si="10"/>
        <v>165357.13536180212</v>
      </c>
      <c r="G31" s="525">
        <f t="shared" si="11"/>
        <v>27478.676497008961</v>
      </c>
      <c r="H31" s="492">
        <f t="shared" si="12"/>
        <v>27478.676497008961</v>
      </c>
      <c r="I31" s="512">
        <f t="shared" si="8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2026</v>
      </c>
      <c r="D32" s="524">
        <f>IF(F31+SUM(E$17:E31)=D$10,F31,D$10-SUM(E$17:E31))</f>
        <v>165357.13536180212</v>
      </c>
      <c r="E32" s="523">
        <f>IF(+I14&lt;F31,I14,D32)</f>
        <v>6076.6097560975613</v>
      </c>
      <c r="F32" s="524">
        <f t="shared" si="10"/>
        <v>159280.52560570458</v>
      </c>
      <c r="G32" s="525">
        <f t="shared" si="11"/>
        <v>26706.375255519073</v>
      </c>
      <c r="H32" s="492">
        <f t="shared" si="12"/>
        <v>26706.375255519073</v>
      </c>
      <c r="I32" s="512">
        <f t="shared" si="8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2027</v>
      </c>
      <c r="D33" s="524">
        <f>IF(F32+SUM(E$17:E32)=D$10,F32,D$10-SUM(E$17:E32))</f>
        <v>159280.52560570458</v>
      </c>
      <c r="E33" s="523">
        <f>IF(+I14&lt;F32,I14,D33)</f>
        <v>6076.6097560975613</v>
      </c>
      <c r="F33" s="524">
        <f t="shared" si="10"/>
        <v>153203.91584960703</v>
      </c>
      <c r="G33" s="525">
        <f t="shared" si="11"/>
        <v>25934.074014029185</v>
      </c>
      <c r="H33" s="492">
        <f t="shared" si="12"/>
        <v>25934.074014029185</v>
      </c>
      <c r="I33" s="512">
        <f t="shared" si="8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2028</v>
      </c>
      <c r="D34" s="524">
        <f>IF(F33+SUM(E$17:E33)=D$10,F33,D$10-SUM(E$17:E33))</f>
        <v>153203.91584960703</v>
      </c>
      <c r="E34" s="523">
        <f>IF(+I14&lt;F33,I14,D34)</f>
        <v>6076.6097560975613</v>
      </c>
      <c r="F34" s="524">
        <f t="shared" si="10"/>
        <v>147127.30609350948</v>
      </c>
      <c r="G34" s="525">
        <f t="shared" si="11"/>
        <v>25161.772772539298</v>
      </c>
      <c r="H34" s="492">
        <f t="shared" si="12"/>
        <v>25161.772772539298</v>
      </c>
      <c r="I34" s="512">
        <f t="shared" si="8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2029</v>
      </c>
      <c r="D35" s="524">
        <f>IF(F34+SUM(E$17:E34)=D$10,F34,D$10-SUM(E$17:E34))</f>
        <v>147127.30609350948</v>
      </c>
      <c r="E35" s="523">
        <f>IF(+I14&lt;F34,I14,D35)</f>
        <v>6076.6097560975613</v>
      </c>
      <c r="F35" s="524">
        <f t="shared" si="10"/>
        <v>141050.69633741194</v>
      </c>
      <c r="G35" s="525">
        <f t="shared" si="11"/>
        <v>24389.47153104941</v>
      </c>
      <c r="H35" s="492">
        <f t="shared" si="12"/>
        <v>24389.47153104941</v>
      </c>
      <c r="I35" s="512">
        <f t="shared" si="8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2030</v>
      </c>
      <c r="D36" s="524">
        <f>IF(F35+SUM(E$17:E35)=D$10,F35,D$10-SUM(E$17:E35))</f>
        <v>141050.69633741194</v>
      </c>
      <c r="E36" s="523">
        <f>IF(+I14&lt;F35,I14,D36)</f>
        <v>6076.6097560975613</v>
      </c>
      <c r="F36" s="524">
        <f t="shared" si="10"/>
        <v>134974.08658131439</v>
      </c>
      <c r="G36" s="525">
        <f t="shared" si="11"/>
        <v>23617.170289559523</v>
      </c>
      <c r="H36" s="492">
        <f t="shared" si="12"/>
        <v>23617.170289559523</v>
      </c>
      <c r="I36" s="512">
        <f t="shared" si="8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2031</v>
      </c>
      <c r="D37" s="524">
        <f>IF(F36+SUM(E$17:E36)=D$10,F36,D$10-SUM(E$17:E36))</f>
        <v>134974.08658131439</v>
      </c>
      <c r="E37" s="523">
        <f>IF(+I14&lt;F36,I14,D37)</f>
        <v>6076.6097560975613</v>
      </c>
      <c r="F37" s="524">
        <f t="shared" si="10"/>
        <v>128897.47682521683</v>
      </c>
      <c r="G37" s="525">
        <f t="shared" si="11"/>
        <v>22844.869048069635</v>
      </c>
      <c r="H37" s="492">
        <f t="shared" si="12"/>
        <v>22844.869048069635</v>
      </c>
      <c r="I37" s="512">
        <f t="shared" si="8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2032</v>
      </c>
      <c r="D38" s="524">
        <f>IF(F37+SUM(E$17:E37)=D$10,F37,D$10-SUM(E$17:E37))</f>
        <v>128897.47682521683</v>
      </c>
      <c r="E38" s="523">
        <f>IF(+I14&lt;F37,I14,D38)</f>
        <v>6076.6097560975613</v>
      </c>
      <c r="F38" s="524">
        <f t="shared" si="10"/>
        <v>122820.86706911927</v>
      </c>
      <c r="G38" s="525">
        <f t="shared" si="11"/>
        <v>22072.567806579744</v>
      </c>
      <c r="H38" s="492">
        <f t="shared" si="12"/>
        <v>22072.567806579744</v>
      </c>
      <c r="I38" s="512">
        <f t="shared" si="8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2033</v>
      </c>
      <c r="D39" s="524">
        <f>IF(F38+SUM(E$17:E38)=D$10,F38,D$10-SUM(E$17:E38))</f>
        <v>122820.86706911927</v>
      </c>
      <c r="E39" s="523">
        <f>IF(+I14&lt;F38,I14,D39)</f>
        <v>6076.6097560975613</v>
      </c>
      <c r="F39" s="524">
        <f t="shared" si="10"/>
        <v>116744.25731302171</v>
      </c>
      <c r="G39" s="525">
        <f t="shared" si="11"/>
        <v>21300.266565089856</v>
      </c>
      <c r="H39" s="492">
        <f t="shared" si="12"/>
        <v>21300.266565089856</v>
      </c>
      <c r="I39" s="512">
        <f t="shared" si="8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2034</v>
      </c>
      <c r="D40" s="524">
        <f>IF(F39+SUM(E$17:E39)=D$10,F39,D$10-SUM(E$17:E39))</f>
        <v>116744.25731302171</v>
      </c>
      <c r="E40" s="523">
        <f>IF(+I14&lt;F39,I14,D40)</f>
        <v>6076.6097560975613</v>
      </c>
      <c r="F40" s="524">
        <f t="shared" si="10"/>
        <v>110667.64755692414</v>
      </c>
      <c r="G40" s="525">
        <f t="shared" si="11"/>
        <v>20527.965323599965</v>
      </c>
      <c r="H40" s="492">
        <f t="shared" si="12"/>
        <v>20527.965323599965</v>
      </c>
      <c r="I40" s="512">
        <f t="shared" si="8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2035</v>
      </c>
      <c r="D41" s="524">
        <f>IF(F40+SUM(E$17:E40)=D$10,F40,D$10-SUM(E$17:E40))</f>
        <v>110667.64755692414</v>
      </c>
      <c r="E41" s="523">
        <f>IF(+I14&lt;F40,I14,D41)</f>
        <v>6076.6097560975613</v>
      </c>
      <c r="F41" s="524">
        <f t="shared" si="10"/>
        <v>104591.03780082658</v>
      </c>
      <c r="G41" s="525">
        <f t="shared" si="11"/>
        <v>19755.664082110077</v>
      </c>
      <c r="H41" s="492">
        <f t="shared" si="12"/>
        <v>19755.664082110077</v>
      </c>
      <c r="I41" s="512">
        <f t="shared" si="8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2036</v>
      </c>
      <c r="D42" s="524">
        <f>IF(F41+SUM(E$17:E41)=D$10,F41,D$10-SUM(E$17:E41))</f>
        <v>104591.03780082658</v>
      </c>
      <c r="E42" s="523">
        <f>IF(+I14&lt;F41,I14,D42)</f>
        <v>6076.6097560975613</v>
      </c>
      <c r="F42" s="524">
        <f t="shared" si="10"/>
        <v>98514.428044729022</v>
      </c>
      <c r="G42" s="525">
        <f t="shared" si="11"/>
        <v>18983.362840620186</v>
      </c>
      <c r="H42" s="492">
        <f t="shared" si="12"/>
        <v>18983.362840620186</v>
      </c>
      <c r="I42" s="512">
        <f t="shared" si="8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2037</v>
      </c>
      <c r="D43" s="524">
        <f>IF(F42+SUM(E$17:E42)=D$10,F42,D$10-SUM(E$17:E42))</f>
        <v>98514.428044729022</v>
      </c>
      <c r="E43" s="523">
        <f>IF(+I14&lt;F42,I14,D43)</f>
        <v>6076.6097560975613</v>
      </c>
      <c r="F43" s="524">
        <f t="shared" si="10"/>
        <v>92437.818288631461</v>
      </c>
      <c r="G43" s="525">
        <f t="shared" si="11"/>
        <v>18211.061599130298</v>
      </c>
      <c r="H43" s="492">
        <f t="shared" si="12"/>
        <v>18211.061599130298</v>
      </c>
      <c r="I43" s="512">
        <f t="shared" si="8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2038</v>
      </c>
      <c r="D44" s="524">
        <f>IF(F43+SUM(E$17:E43)=D$10,F43,D$10-SUM(E$17:E43))</f>
        <v>92437.818288631461</v>
      </c>
      <c r="E44" s="523">
        <f>IF(+I14&lt;F43,I14,D44)</f>
        <v>6076.6097560975613</v>
      </c>
      <c r="F44" s="524">
        <f t="shared" si="10"/>
        <v>86361.208532533899</v>
      </c>
      <c r="G44" s="525">
        <f t="shared" si="11"/>
        <v>17438.760357640407</v>
      </c>
      <c r="H44" s="492">
        <f t="shared" si="12"/>
        <v>17438.760357640407</v>
      </c>
      <c r="I44" s="512">
        <f t="shared" si="8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2039</v>
      </c>
      <c r="D45" s="524">
        <f>IF(F44+SUM(E$17:E44)=D$10,F44,D$10-SUM(E$17:E44))</f>
        <v>86361.208532533899</v>
      </c>
      <c r="E45" s="523">
        <f>IF(+I14&lt;F44,I14,D45)</f>
        <v>6076.6097560975613</v>
      </c>
      <c r="F45" s="524">
        <f t="shared" si="10"/>
        <v>80284.598776436338</v>
      </c>
      <c r="G45" s="525">
        <f t="shared" si="11"/>
        <v>16666.459116150516</v>
      </c>
      <c r="H45" s="492">
        <f t="shared" si="12"/>
        <v>16666.459116150516</v>
      </c>
      <c r="I45" s="512">
        <f t="shared" si="8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2040</v>
      </c>
      <c r="D46" s="524">
        <f>IF(F45+SUM(E$17:E45)=D$10,F45,D$10-SUM(E$17:E45))</f>
        <v>80284.598776436338</v>
      </c>
      <c r="E46" s="523">
        <f>IF(+I14&lt;F45,I14,D46)</f>
        <v>6076.6097560975613</v>
      </c>
      <c r="F46" s="524">
        <f t="shared" si="10"/>
        <v>74207.989020338777</v>
      </c>
      <c r="G46" s="525">
        <f t="shared" si="11"/>
        <v>15894.157874660626</v>
      </c>
      <c r="H46" s="492">
        <f t="shared" si="12"/>
        <v>15894.157874660626</v>
      </c>
      <c r="I46" s="512">
        <f t="shared" si="8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2041</v>
      </c>
      <c r="D47" s="524">
        <f>IF(F46+SUM(E$17:E46)=D$10,F46,D$10-SUM(E$17:E46))</f>
        <v>74207.989020338777</v>
      </c>
      <c r="E47" s="523">
        <f>IF(+I14&lt;F46,I14,D47)</f>
        <v>6076.6097560975613</v>
      </c>
      <c r="F47" s="524">
        <f t="shared" si="10"/>
        <v>68131.379264241215</v>
      </c>
      <c r="G47" s="525">
        <f t="shared" si="11"/>
        <v>15121.856633170739</v>
      </c>
      <c r="H47" s="492">
        <f t="shared" si="12"/>
        <v>15121.856633170739</v>
      </c>
      <c r="I47" s="512">
        <f t="shared" si="8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2042</v>
      </c>
      <c r="D48" s="524">
        <f>IF(F47+SUM(E$17:E47)=D$10,F47,D$10-SUM(E$17:E47))</f>
        <v>68131.379264241215</v>
      </c>
      <c r="E48" s="523">
        <f>IF(+I14&lt;F47,I14,D48)</f>
        <v>6076.6097560975613</v>
      </c>
      <c r="F48" s="524">
        <f t="shared" si="10"/>
        <v>62054.769508143654</v>
      </c>
      <c r="G48" s="525">
        <f t="shared" si="11"/>
        <v>14349.555391680849</v>
      </c>
      <c r="H48" s="492">
        <f t="shared" si="12"/>
        <v>14349.555391680849</v>
      </c>
      <c r="I48" s="512">
        <f t="shared" si="8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2043</v>
      </c>
      <c r="D49" s="524">
        <f>IF(F48+SUM(E$17:E48)=D$10,F48,D$10-SUM(E$17:E48))</f>
        <v>62054.769508143654</v>
      </c>
      <c r="E49" s="523">
        <f>IF(+I14&lt;F48,I14,D49)</f>
        <v>6076.6097560975613</v>
      </c>
      <c r="F49" s="524">
        <f t="shared" si="10"/>
        <v>55978.159752046093</v>
      </c>
      <c r="G49" s="525">
        <f t="shared" si="11"/>
        <v>13577.254150190958</v>
      </c>
      <c r="H49" s="492">
        <f t="shared" si="12"/>
        <v>13577.254150190958</v>
      </c>
      <c r="I49" s="512">
        <f t="shared" si="8"/>
        <v>0</v>
      </c>
      <c r="J49" s="512"/>
      <c r="K49" s="526"/>
      <c r="L49" s="515">
        <f t="shared" ref="L49:L72" si="13">IF(K49&lt;&gt;0,+G49-K49,0)</f>
        <v>0</v>
      </c>
      <c r="M49" s="526"/>
      <c r="N49" s="515">
        <f t="shared" ref="N49:N72" si="14">IF(M49&lt;&gt;0,+H49-M49,0)</f>
        <v>0</v>
      </c>
      <c r="O49" s="515">
        <f t="shared" ref="O49:O72" si="15">+N49-L49</f>
        <v>0</v>
      </c>
      <c r="P49" s="272"/>
    </row>
    <row r="50" spans="2:17" ht="12.5">
      <c r="B50" s="195" t="str">
        <f t="shared" ref="B50:B72" si="16">IF(D50=F49,"","IU")</f>
        <v/>
      </c>
      <c r="C50" s="508">
        <f>IF(D11="","-",+C49+1)</f>
        <v>2044</v>
      </c>
      <c r="D50" s="524">
        <f>IF(F49+SUM(E$17:E49)=D$10,F49,D$10-SUM(E$17:E49))</f>
        <v>55978.159752046093</v>
      </c>
      <c r="E50" s="523">
        <f>IF(+I14&lt;F49,I14,D50)</f>
        <v>6076.6097560975613</v>
      </c>
      <c r="F50" s="524">
        <f t="shared" ref="F50:F72" si="17">+D50-E50</f>
        <v>49901.549995948531</v>
      </c>
      <c r="G50" s="525">
        <f t="shared" si="11"/>
        <v>12804.952908701071</v>
      </c>
      <c r="H50" s="492">
        <f t="shared" si="12"/>
        <v>12804.952908701071</v>
      </c>
      <c r="I50" s="512">
        <f t="shared" ref="I50:I72" si="18">H50-G50</f>
        <v>0</v>
      </c>
      <c r="J50" s="512"/>
      <c r="K50" s="526"/>
      <c r="L50" s="515">
        <f t="shared" si="13"/>
        <v>0</v>
      </c>
      <c r="M50" s="526"/>
      <c r="N50" s="515">
        <f t="shared" si="14"/>
        <v>0</v>
      </c>
      <c r="O50" s="515">
        <f t="shared" si="15"/>
        <v>0</v>
      </c>
      <c r="P50" s="272"/>
    </row>
    <row r="51" spans="2:17" ht="12.5">
      <c r="B51" s="195" t="str">
        <f t="shared" si="16"/>
        <v/>
      </c>
      <c r="C51" s="508">
        <f>IF(D11="","-",+C50+1)</f>
        <v>2045</v>
      </c>
      <c r="D51" s="524">
        <f>IF(F50+SUM(E$17:E50)=D$10,F50,D$10-SUM(E$17:E50))</f>
        <v>49901.549995948531</v>
      </c>
      <c r="E51" s="523">
        <f>IF(+I14&lt;F50,I14,D51)</f>
        <v>6076.6097560975613</v>
      </c>
      <c r="F51" s="524">
        <f t="shared" si="17"/>
        <v>43824.94023985097</v>
      </c>
      <c r="G51" s="525">
        <f t="shared" si="11"/>
        <v>12032.651667211179</v>
      </c>
      <c r="H51" s="492">
        <f t="shared" si="12"/>
        <v>12032.651667211179</v>
      </c>
      <c r="I51" s="512">
        <f t="shared" si="18"/>
        <v>0</v>
      </c>
      <c r="J51" s="512"/>
      <c r="K51" s="526"/>
      <c r="L51" s="515">
        <f t="shared" si="13"/>
        <v>0</v>
      </c>
      <c r="M51" s="526"/>
      <c r="N51" s="515">
        <f t="shared" si="14"/>
        <v>0</v>
      </c>
      <c r="O51" s="515">
        <f t="shared" si="15"/>
        <v>0</v>
      </c>
      <c r="P51" s="272"/>
    </row>
    <row r="52" spans="2:17" ht="12.5">
      <c r="B52" s="195" t="str">
        <f t="shared" si="16"/>
        <v/>
      </c>
      <c r="C52" s="508">
        <f>IF(D11="","-",+C51+1)</f>
        <v>2046</v>
      </c>
      <c r="D52" s="524">
        <f>IF(F51+SUM(E$17:E51)=D$10,F51,D$10-SUM(E$17:E51))</f>
        <v>43824.94023985097</v>
      </c>
      <c r="E52" s="523">
        <f>IF(+I14&lt;F51,I14,D52)</f>
        <v>6076.6097560975613</v>
      </c>
      <c r="F52" s="524">
        <f t="shared" si="17"/>
        <v>37748.330483753409</v>
      </c>
      <c r="G52" s="525">
        <f t="shared" si="11"/>
        <v>11260.350425721292</v>
      </c>
      <c r="H52" s="492">
        <f t="shared" si="12"/>
        <v>11260.350425721292</v>
      </c>
      <c r="I52" s="512">
        <f t="shared" si="18"/>
        <v>0</v>
      </c>
      <c r="J52" s="512"/>
      <c r="K52" s="526"/>
      <c r="L52" s="515">
        <f t="shared" si="13"/>
        <v>0</v>
      </c>
      <c r="M52" s="526"/>
      <c r="N52" s="515">
        <f t="shared" si="14"/>
        <v>0</v>
      </c>
      <c r="O52" s="515">
        <f t="shared" si="15"/>
        <v>0</v>
      </c>
      <c r="P52" s="272"/>
    </row>
    <row r="53" spans="2:17" ht="12.5">
      <c r="B53" s="195" t="str">
        <f t="shared" si="16"/>
        <v/>
      </c>
      <c r="C53" s="508">
        <f>IF(D11="","-",+C52+1)</f>
        <v>2047</v>
      </c>
      <c r="D53" s="524">
        <f>IF(F52+SUM(E$17:E52)=D$10,F52,D$10-SUM(E$17:E52))</f>
        <v>37748.330483753409</v>
      </c>
      <c r="E53" s="523">
        <f>IF(+I14&lt;F52,I14,D53)</f>
        <v>6076.6097560975613</v>
      </c>
      <c r="F53" s="524">
        <f t="shared" si="17"/>
        <v>31671.720727655847</v>
      </c>
      <c r="G53" s="525">
        <f t="shared" si="11"/>
        <v>10488.0491842314</v>
      </c>
      <c r="H53" s="492">
        <f t="shared" si="12"/>
        <v>10488.0491842314</v>
      </c>
      <c r="I53" s="512">
        <f t="shared" si="18"/>
        <v>0</v>
      </c>
      <c r="J53" s="512"/>
      <c r="K53" s="526"/>
      <c r="L53" s="515">
        <f t="shared" si="13"/>
        <v>0</v>
      </c>
      <c r="M53" s="526"/>
      <c r="N53" s="515">
        <f t="shared" si="14"/>
        <v>0</v>
      </c>
      <c r="O53" s="515">
        <f t="shared" si="15"/>
        <v>0</v>
      </c>
      <c r="P53" s="272"/>
    </row>
    <row r="54" spans="2:17" ht="12.5">
      <c r="B54" s="195" t="str">
        <f t="shared" si="16"/>
        <v/>
      </c>
      <c r="C54" s="508">
        <f>IF(D11="","-",+C53+1)</f>
        <v>2048</v>
      </c>
      <c r="D54" s="524">
        <f>IF(F53+SUM(E$17:E53)=D$10,F53,D$10-SUM(E$17:E53))</f>
        <v>31671.720727655847</v>
      </c>
      <c r="E54" s="523">
        <f>IF(+I14&lt;F53,I14,D54)</f>
        <v>6076.6097560975613</v>
      </c>
      <c r="F54" s="524">
        <f t="shared" si="17"/>
        <v>25595.110971558286</v>
      </c>
      <c r="G54" s="525">
        <f t="shared" si="11"/>
        <v>9715.7479427415128</v>
      </c>
      <c r="H54" s="492">
        <f t="shared" si="12"/>
        <v>9715.7479427415128</v>
      </c>
      <c r="I54" s="512">
        <f t="shared" si="18"/>
        <v>0</v>
      </c>
      <c r="J54" s="512"/>
      <c r="K54" s="526"/>
      <c r="L54" s="515">
        <f t="shared" si="13"/>
        <v>0</v>
      </c>
      <c r="M54" s="526"/>
      <c r="N54" s="515">
        <f t="shared" si="14"/>
        <v>0</v>
      </c>
      <c r="O54" s="515">
        <f t="shared" si="15"/>
        <v>0</v>
      </c>
      <c r="P54" s="272"/>
    </row>
    <row r="55" spans="2:17" ht="12.5">
      <c r="B55" s="195" t="str">
        <f t="shared" si="16"/>
        <v/>
      </c>
      <c r="C55" s="508">
        <f>IF(D11="","-",+C54+1)</f>
        <v>2049</v>
      </c>
      <c r="D55" s="524">
        <f>IF(F54+SUM(E$17:E54)=D$10,F54,D$10-SUM(E$17:E54))</f>
        <v>25595.110971558286</v>
      </c>
      <c r="E55" s="523">
        <f>IF(+I14&lt;F54,I14,D55)</f>
        <v>6076.6097560975613</v>
      </c>
      <c r="F55" s="524">
        <f t="shared" si="17"/>
        <v>19518.501215460725</v>
      </c>
      <c r="G55" s="525">
        <f t="shared" ref="G55:G72" si="19">+I$12*((D55+F55)/2)+E55</f>
        <v>8943.4467012516216</v>
      </c>
      <c r="H55" s="492">
        <f t="shared" ref="H55:H72" si="20">+I$13*((D55+F55)/2)+E55</f>
        <v>8943.4467012516216</v>
      </c>
      <c r="I55" s="512">
        <f t="shared" si="18"/>
        <v>0</v>
      </c>
      <c r="J55" s="512"/>
      <c r="K55" s="526"/>
      <c r="L55" s="515">
        <f t="shared" si="13"/>
        <v>0</v>
      </c>
      <c r="M55" s="526"/>
      <c r="N55" s="515">
        <f t="shared" si="14"/>
        <v>0</v>
      </c>
      <c r="O55" s="515">
        <f t="shared" si="15"/>
        <v>0</v>
      </c>
      <c r="P55" s="272"/>
    </row>
    <row r="56" spans="2:17" ht="12.5">
      <c r="B56" s="195" t="str">
        <f t="shared" si="16"/>
        <v/>
      </c>
      <c r="C56" s="508">
        <f>IF(D11="","-",+C55+1)</f>
        <v>2050</v>
      </c>
      <c r="D56" s="524">
        <f>IF(F55+SUM(E$17:E55)=D$10,F55,D$10-SUM(E$17:E55))</f>
        <v>19518.501215460725</v>
      </c>
      <c r="E56" s="523">
        <f>IF(+I14&lt;F55,I14,D56)</f>
        <v>6076.6097560975613</v>
      </c>
      <c r="F56" s="524">
        <f t="shared" si="17"/>
        <v>13441.891459363163</v>
      </c>
      <c r="G56" s="525">
        <f t="shared" si="19"/>
        <v>8171.1454597617321</v>
      </c>
      <c r="H56" s="492">
        <f t="shared" si="20"/>
        <v>8171.1454597617321</v>
      </c>
      <c r="I56" s="512">
        <f t="shared" si="18"/>
        <v>0</v>
      </c>
      <c r="J56" s="512"/>
      <c r="K56" s="526"/>
      <c r="L56" s="515">
        <f t="shared" si="13"/>
        <v>0</v>
      </c>
      <c r="M56" s="526"/>
      <c r="N56" s="515">
        <f t="shared" si="14"/>
        <v>0</v>
      </c>
      <c r="O56" s="515">
        <f t="shared" si="15"/>
        <v>0</v>
      </c>
      <c r="P56" s="272"/>
    </row>
    <row r="57" spans="2:17" ht="12.5">
      <c r="B57" s="195" t="str">
        <f t="shared" si="16"/>
        <v/>
      </c>
      <c r="C57" s="508">
        <f>IF(D11="","-",+C56+1)</f>
        <v>2051</v>
      </c>
      <c r="D57" s="524">
        <f>IF(F56+SUM(E$17:E56)=D$10,F56,D$10-SUM(E$17:E56))</f>
        <v>13441.891459363163</v>
      </c>
      <c r="E57" s="523">
        <f>IF(+I14&lt;F56,I14,D57)</f>
        <v>6076.6097560975613</v>
      </c>
      <c r="F57" s="524">
        <f t="shared" si="17"/>
        <v>7365.2817032656021</v>
      </c>
      <c r="G57" s="525">
        <f t="shared" si="19"/>
        <v>7398.8442182718427</v>
      </c>
      <c r="H57" s="492">
        <f t="shared" si="20"/>
        <v>7398.8442182718427</v>
      </c>
      <c r="I57" s="512">
        <f t="shared" si="18"/>
        <v>0</v>
      </c>
      <c r="J57" s="512"/>
      <c r="K57" s="526"/>
      <c r="L57" s="515">
        <f t="shared" si="13"/>
        <v>0</v>
      </c>
      <c r="M57" s="526"/>
      <c r="N57" s="515">
        <f t="shared" si="14"/>
        <v>0</v>
      </c>
      <c r="O57" s="515">
        <f t="shared" si="15"/>
        <v>0</v>
      </c>
      <c r="P57" s="272"/>
    </row>
    <row r="58" spans="2:17" ht="12.5">
      <c r="B58" s="195" t="str">
        <f t="shared" si="16"/>
        <v/>
      </c>
      <c r="C58" s="508">
        <f>IF(D11="","-",+C57+1)</f>
        <v>2052</v>
      </c>
      <c r="D58" s="524">
        <f>IF(F57+SUM(E$17:E57)=D$10,F57,D$10-SUM(E$17:E57))</f>
        <v>7365.2817032656021</v>
      </c>
      <c r="E58" s="523">
        <f>IF(+I14&lt;F57,I14,D58)</f>
        <v>6076.6097560975613</v>
      </c>
      <c r="F58" s="524">
        <f t="shared" si="17"/>
        <v>1288.6719471680408</v>
      </c>
      <c r="G58" s="525">
        <f t="shared" si="19"/>
        <v>6626.5429767819533</v>
      </c>
      <c r="H58" s="492">
        <f t="shared" si="20"/>
        <v>6626.5429767819533</v>
      </c>
      <c r="I58" s="512">
        <f t="shared" si="18"/>
        <v>0</v>
      </c>
      <c r="J58" s="512"/>
      <c r="K58" s="526"/>
      <c r="L58" s="515">
        <f t="shared" si="13"/>
        <v>0</v>
      </c>
      <c r="M58" s="526"/>
      <c r="N58" s="515">
        <f t="shared" si="14"/>
        <v>0</v>
      </c>
      <c r="O58" s="515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6"/>
        <v/>
      </c>
      <c r="C59" s="508">
        <f>IF(D11="","-",+C58+1)</f>
        <v>2053</v>
      </c>
      <c r="D59" s="524">
        <f>IF(F58+SUM(E$17:E58)=D$10,F58,D$10-SUM(E$17:E58))</f>
        <v>1288.6719471680408</v>
      </c>
      <c r="E59" s="523">
        <f>IF(+I14&lt;F58,I14,D59)</f>
        <v>1288.6719471680408</v>
      </c>
      <c r="F59" s="524">
        <f t="shared" si="17"/>
        <v>0</v>
      </c>
      <c r="G59" s="525">
        <f t="shared" si="19"/>
        <v>1370.5632471377646</v>
      </c>
      <c r="H59" s="492">
        <f t="shared" si="20"/>
        <v>1370.5632471377646</v>
      </c>
      <c r="I59" s="512">
        <f t="shared" si="18"/>
        <v>0</v>
      </c>
      <c r="J59" s="512"/>
      <c r="K59" s="526"/>
      <c r="L59" s="515">
        <f t="shared" si="13"/>
        <v>0</v>
      </c>
      <c r="M59" s="526"/>
      <c r="N59" s="515">
        <f t="shared" si="14"/>
        <v>0</v>
      </c>
      <c r="O59" s="515">
        <f t="shared" si="15"/>
        <v>0</v>
      </c>
      <c r="P59" s="272"/>
    </row>
    <row r="60" spans="2:17" ht="12.5">
      <c r="B60" s="195" t="str">
        <f t="shared" si="16"/>
        <v/>
      </c>
      <c r="C60" s="508">
        <f>IF(D11="","-",+C59+1)</f>
        <v>2054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7"/>
        <v>0</v>
      </c>
      <c r="G60" s="525">
        <f t="shared" si="19"/>
        <v>0</v>
      </c>
      <c r="H60" s="492">
        <f t="shared" si="20"/>
        <v>0</v>
      </c>
      <c r="I60" s="512">
        <f t="shared" si="18"/>
        <v>0</v>
      </c>
      <c r="J60" s="512"/>
      <c r="K60" s="526"/>
      <c r="L60" s="515">
        <f t="shared" si="13"/>
        <v>0</v>
      </c>
      <c r="M60" s="526"/>
      <c r="N60" s="515">
        <f t="shared" si="14"/>
        <v>0</v>
      </c>
      <c r="O60" s="515">
        <f t="shared" si="15"/>
        <v>0</v>
      </c>
      <c r="P60" s="272"/>
    </row>
    <row r="61" spans="2:17" ht="12.5">
      <c r="B61" s="195" t="str">
        <f t="shared" si="16"/>
        <v/>
      </c>
      <c r="C61" s="508">
        <f>IF(D11="","-",+C60+1)</f>
        <v>2055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7"/>
        <v>0</v>
      </c>
      <c r="G61" s="527">
        <f t="shared" si="19"/>
        <v>0</v>
      </c>
      <c r="H61" s="492">
        <f t="shared" si="20"/>
        <v>0</v>
      </c>
      <c r="I61" s="512">
        <f t="shared" si="18"/>
        <v>0</v>
      </c>
      <c r="J61" s="512"/>
      <c r="K61" s="526"/>
      <c r="L61" s="515">
        <f t="shared" si="13"/>
        <v>0</v>
      </c>
      <c r="M61" s="526"/>
      <c r="N61" s="515">
        <f t="shared" si="14"/>
        <v>0</v>
      </c>
      <c r="O61" s="515">
        <f t="shared" si="15"/>
        <v>0</v>
      </c>
      <c r="P61" s="272"/>
    </row>
    <row r="62" spans="2:17" ht="12.5">
      <c r="B62" s="195" t="str">
        <f t="shared" si="16"/>
        <v/>
      </c>
      <c r="C62" s="508">
        <f>IF(D11="","-",+C61+1)</f>
        <v>2056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7"/>
        <v>0</v>
      </c>
      <c r="G62" s="527">
        <f t="shared" si="19"/>
        <v>0</v>
      </c>
      <c r="H62" s="492">
        <f t="shared" si="20"/>
        <v>0</v>
      </c>
      <c r="I62" s="512">
        <f t="shared" si="18"/>
        <v>0</v>
      </c>
      <c r="J62" s="512"/>
      <c r="K62" s="526"/>
      <c r="L62" s="515">
        <f t="shared" si="13"/>
        <v>0</v>
      </c>
      <c r="M62" s="526"/>
      <c r="N62" s="515">
        <f t="shared" si="14"/>
        <v>0</v>
      </c>
      <c r="O62" s="515">
        <f t="shared" si="15"/>
        <v>0</v>
      </c>
      <c r="P62" s="272"/>
    </row>
    <row r="63" spans="2:17" ht="12.5">
      <c r="B63" s="195" t="str">
        <f t="shared" si="16"/>
        <v/>
      </c>
      <c r="C63" s="508">
        <f>IF(D11="","-",+C62+1)</f>
        <v>2057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7"/>
        <v>0</v>
      </c>
      <c r="G63" s="527">
        <f t="shared" si="19"/>
        <v>0</v>
      </c>
      <c r="H63" s="492">
        <f t="shared" si="20"/>
        <v>0</v>
      </c>
      <c r="I63" s="512">
        <f t="shared" si="18"/>
        <v>0</v>
      </c>
      <c r="J63" s="512"/>
      <c r="K63" s="526"/>
      <c r="L63" s="515">
        <f t="shared" si="13"/>
        <v>0</v>
      </c>
      <c r="M63" s="526"/>
      <c r="N63" s="515">
        <f t="shared" si="14"/>
        <v>0</v>
      </c>
      <c r="O63" s="515">
        <f t="shared" si="15"/>
        <v>0</v>
      </c>
      <c r="P63" s="272"/>
    </row>
    <row r="64" spans="2:17" ht="12.5">
      <c r="B64" s="195" t="str">
        <f t="shared" si="16"/>
        <v/>
      </c>
      <c r="C64" s="508">
        <f>IF(D11="","-",+C63+1)</f>
        <v>2058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7"/>
        <v>0</v>
      </c>
      <c r="G64" s="527">
        <f t="shared" si="19"/>
        <v>0</v>
      </c>
      <c r="H64" s="492">
        <f t="shared" si="20"/>
        <v>0</v>
      </c>
      <c r="I64" s="512">
        <f t="shared" si="18"/>
        <v>0</v>
      </c>
      <c r="J64" s="512"/>
      <c r="K64" s="526"/>
      <c r="L64" s="515">
        <f t="shared" si="13"/>
        <v>0</v>
      </c>
      <c r="M64" s="526"/>
      <c r="N64" s="515">
        <f t="shared" si="14"/>
        <v>0</v>
      </c>
      <c r="O64" s="515">
        <f t="shared" si="15"/>
        <v>0</v>
      </c>
      <c r="P64" s="272"/>
    </row>
    <row r="65" spans="1:16" ht="12.5">
      <c r="B65" s="195" t="str">
        <f t="shared" si="16"/>
        <v/>
      </c>
      <c r="C65" s="508">
        <f>IF(D11="","-",+C64+1)</f>
        <v>2059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7"/>
        <v>0</v>
      </c>
      <c r="G65" s="527">
        <f t="shared" si="19"/>
        <v>0</v>
      </c>
      <c r="H65" s="492">
        <f t="shared" si="20"/>
        <v>0</v>
      </c>
      <c r="I65" s="512">
        <f t="shared" si="18"/>
        <v>0</v>
      </c>
      <c r="J65" s="512"/>
      <c r="K65" s="526"/>
      <c r="L65" s="515">
        <f t="shared" si="13"/>
        <v>0</v>
      </c>
      <c r="M65" s="526"/>
      <c r="N65" s="515">
        <f t="shared" si="14"/>
        <v>0</v>
      </c>
      <c r="O65" s="515">
        <f t="shared" si="15"/>
        <v>0</v>
      </c>
      <c r="P65" s="272"/>
    </row>
    <row r="66" spans="1:16" ht="12.5">
      <c r="B66" s="195" t="str">
        <f t="shared" si="16"/>
        <v/>
      </c>
      <c r="C66" s="508">
        <f>IF(D11="","-",+C65+1)</f>
        <v>2060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7"/>
        <v>0</v>
      </c>
      <c r="G66" s="527">
        <f t="shared" si="19"/>
        <v>0</v>
      </c>
      <c r="H66" s="492">
        <f t="shared" si="20"/>
        <v>0</v>
      </c>
      <c r="I66" s="512">
        <f t="shared" si="18"/>
        <v>0</v>
      </c>
      <c r="J66" s="512"/>
      <c r="K66" s="526"/>
      <c r="L66" s="515">
        <f t="shared" si="13"/>
        <v>0</v>
      </c>
      <c r="M66" s="526"/>
      <c r="N66" s="515">
        <f t="shared" si="14"/>
        <v>0</v>
      </c>
      <c r="O66" s="515">
        <f t="shared" si="15"/>
        <v>0</v>
      </c>
      <c r="P66" s="272"/>
    </row>
    <row r="67" spans="1:16" ht="12.5">
      <c r="B67" s="195" t="str">
        <f t="shared" si="16"/>
        <v/>
      </c>
      <c r="C67" s="508">
        <f>IF(D11="","-",+C66+1)</f>
        <v>2061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7"/>
        <v>0</v>
      </c>
      <c r="G67" s="527">
        <f t="shared" si="19"/>
        <v>0</v>
      </c>
      <c r="H67" s="492">
        <f t="shared" si="20"/>
        <v>0</v>
      </c>
      <c r="I67" s="512">
        <f t="shared" si="18"/>
        <v>0</v>
      </c>
      <c r="J67" s="512"/>
      <c r="K67" s="526"/>
      <c r="L67" s="515">
        <f t="shared" si="13"/>
        <v>0</v>
      </c>
      <c r="M67" s="526"/>
      <c r="N67" s="515">
        <f t="shared" si="14"/>
        <v>0</v>
      </c>
      <c r="O67" s="515">
        <f t="shared" si="15"/>
        <v>0</v>
      </c>
      <c r="P67" s="272"/>
    </row>
    <row r="68" spans="1:16" ht="12.5">
      <c r="B68" s="195" t="str">
        <f t="shared" si="16"/>
        <v/>
      </c>
      <c r="C68" s="508">
        <f>IF(D11="","-",+C67+1)</f>
        <v>2062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7"/>
        <v>0</v>
      </c>
      <c r="G68" s="527">
        <f t="shared" si="19"/>
        <v>0</v>
      </c>
      <c r="H68" s="492">
        <f t="shared" si="20"/>
        <v>0</v>
      </c>
      <c r="I68" s="512">
        <f t="shared" si="18"/>
        <v>0</v>
      </c>
      <c r="J68" s="512"/>
      <c r="K68" s="526"/>
      <c r="L68" s="515">
        <f t="shared" si="13"/>
        <v>0</v>
      </c>
      <c r="M68" s="526"/>
      <c r="N68" s="515">
        <f t="shared" si="14"/>
        <v>0</v>
      </c>
      <c r="O68" s="515">
        <f t="shared" si="15"/>
        <v>0</v>
      </c>
      <c r="P68" s="272"/>
    </row>
    <row r="69" spans="1:16" ht="12.5">
      <c r="B69" s="195" t="str">
        <f t="shared" si="16"/>
        <v/>
      </c>
      <c r="C69" s="508">
        <f>IF(D11="","-",+C68+1)</f>
        <v>2063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7"/>
        <v>0</v>
      </c>
      <c r="G69" s="527">
        <f t="shared" si="19"/>
        <v>0</v>
      </c>
      <c r="H69" s="492">
        <f t="shared" si="20"/>
        <v>0</v>
      </c>
      <c r="I69" s="512">
        <f t="shared" si="18"/>
        <v>0</v>
      </c>
      <c r="J69" s="512"/>
      <c r="K69" s="526"/>
      <c r="L69" s="515">
        <f t="shared" si="13"/>
        <v>0</v>
      </c>
      <c r="M69" s="526"/>
      <c r="N69" s="515">
        <f t="shared" si="14"/>
        <v>0</v>
      </c>
      <c r="O69" s="515">
        <f t="shared" si="15"/>
        <v>0</v>
      </c>
      <c r="P69" s="272"/>
    </row>
    <row r="70" spans="1:16" ht="12.5">
      <c r="B70" s="195" t="str">
        <f t="shared" si="16"/>
        <v/>
      </c>
      <c r="C70" s="508">
        <f>IF(D11="","-",+C69+1)</f>
        <v>2064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7"/>
        <v>0</v>
      </c>
      <c r="G70" s="527">
        <f t="shared" si="19"/>
        <v>0</v>
      </c>
      <c r="H70" s="492">
        <f t="shared" si="20"/>
        <v>0</v>
      </c>
      <c r="I70" s="512">
        <f t="shared" si="18"/>
        <v>0</v>
      </c>
      <c r="J70" s="512"/>
      <c r="K70" s="526"/>
      <c r="L70" s="515">
        <f t="shared" si="13"/>
        <v>0</v>
      </c>
      <c r="M70" s="526"/>
      <c r="N70" s="515">
        <f t="shared" si="14"/>
        <v>0</v>
      </c>
      <c r="O70" s="515">
        <f t="shared" si="15"/>
        <v>0</v>
      </c>
      <c r="P70" s="272"/>
    </row>
    <row r="71" spans="1:16" ht="12.5">
      <c r="B71" s="195" t="str">
        <f t="shared" si="16"/>
        <v/>
      </c>
      <c r="C71" s="508">
        <f>IF(D11="","-",+C70+1)</f>
        <v>2065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7"/>
        <v>0</v>
      </c>
      <c r="G71" s="527">
        <f t="shared" si="19"/>
        <v>0</v>
      </c>
      <c r="H71" s="492">
        <f t="shared" si="20"/>
        <v>0</v>
      </c>
      <c r="I71" s="512">
        <f t="shared" si="18"/>
        <v>0</v>
      </c>
      <c r="J71" s="512"/>
      <c r="K71" s="526"/>
      <c r="L71" s="515">
        <f t="shared" si="13"/>
        <v>0</v>
      </c>
      <c r="M71" s="526"/>
      <c r="N71" s="515">
        <f t="shared" si="14"/>
        <v>0</v>
      </c>
      <c r="O71" s="515">
        <f t="shared" si="15"/>
        <v>0</v>
      </c>
      <c r="P71" s="272"/>
    </row>
    <row r="72" spans="1:16" ht="13" thickBot="1">
      <c r="B72" s="195" t="str">
        <f t="shared" si="16"/>
        <v/>
      </c>
      <c r="C72" s="528">
        <f>IF(D11="","-",+C71+1)</f>
        <v>2066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7"/>
        <v>0</v>
      </c>
      <c r="G72" s="531">
        <f t="shared" si="19"/>
        <v>0</v>
      </c>
      <c r="H72" s="472">
        <f t="shared" si="20"/>
        <v>0</v>
      </c>
      <c r="I72" s="532">
        <f t="shared" si="18"/>
        <v>0</v>
      </c>
      <c r="J72" s="512"/>
      <c r="K72" s="533"/>
      <c r="L72" s="534">
        <f t="shared" si="13"/>
        <v>0</v>
      </c>
      <c r="M72" s="533"/>
      <c r="N72" s="534">
        <f t="shared" si="14"/>
        <v>0</v>
      </c>
      <c r="O72" s="534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249140.9999999998</v>
      </c>
      <c r="F73" s="375"/>
      <c r="G73" s="375">
        <f>SUM(G17:G72)</f>
        <v>917917.0142402827</v>
      </c>
      <c r="H73" s="375">
        <f>SUM(H17:H72)</f>
        <v>917917.0142402827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26174.394999763736</v>
      </c>
      <c r="N87" s="547">
        <f>IF(J92&lt;D11,0,VLOOKUP(J92,C17:O72,11))</f>
        <v>26174.394999763736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27404.660198025118</v>
      </c>
      <c r="N88" s="551">
        <f>IF(J92&lt;D11,0,VLOOKUP(J92,C99:P154,7))</f>
        <v>27404.660198025118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Whitney repl CB and Switches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1230.2651982613825</v>
      </c>
      <c r="N89" s="556">
        <f>+N88-N87</f>
        <v>1230.2651982613825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PID 452, UIP 10586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249141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2011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5793.9767441860467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2011</v>
      </c>
      <c r="D99" s="509">
        <v>0</v>
      </c>
      <c r="E99" s="517">
        <v>2965.9642857142858</v>
      </c>
      <c r="F99" s="516">
        <v>246175.03571428571</v>
      </c>
      <c r="G99" s="575">
        <v>123087.51785714286</v>
      </c>
      <c r="H99" s="576">
        <v>21475.853068363114</v>
      </c>
      <c r="I99" s="577">
        <v>21475.853068363114</v>
      </c>
      <c r="J99" s="614">
        <f t="shared" ref="J99:J130" si="21">+I99-H99</f>
        <v>0</v>
      </c>
      <c r="K99" s="515"/>
      <c r="L99" s="513">
        <f t="shared" ref="L99:L104" si="22">H99</f>
        <v>21475.853068363114</v>
      </c>
      <c r="M99" s="598">
        <f t="shared" ref="M99:M130" si="23">IF(L99&lt;&gt;0,+H99-L99,0)</f>
        <v>0</v>
      </c>
      <c r="N99" s="513">
        <f t="shared" ref="N99:N104" si="24">I99</f>
        <v>21475.853068363114</v>
      </c>
      <c r="O99" s="514">
        <f t="shared" ref="O99:O130" si="25">IF(N99&lt;&gt;0,+I99-N99,0)</f>
        <v>0</v>
      </c>
      <c r="P99" s="514">
        <f t="shared" ref="P99:P130" si="26">+O99-M99</f>
        <v>0</v>
      </c>
      <c r="Q99" s="269"/>
    </row>
    <row r="100" spans="1:17" ht="12.5">
      <c r="B100" s="195" t="str">
        <f t="shared" ref="B100:B131" si="27">IF(D100=F99,"","IU")</f>
        <v/>
      </c>
      <c r="C100" s="508">
        <f>IF(D93="","-",+C99+1)</f>
        <v>2012</v>
      </c>
      <c r="D100" s="509">
        <v>246175.03571428571</v>
      </c>
      <c r="E100" s="517">
        <v>5931.9285714285716</v>
      </c>
      <c r="F100" s="516">
        <v>240243.10714285713</v>
      </c>
      <c r="G100" s="516">
        <v>243209.07142857142</v>
      </c>
      <c r="H100" s="517">
        <v>41721.09968063391</v>
      </c>
      <c r="I100" s="511">
        <v>41721.09968063391</v>
      </c>
      <c r="J100" s="614">
        <f t="shared" si="21"/>
        <v>0</v>
      </c>
      <c r="K100" s="515"/>
      <c r="L100" s="519">
        <f t="shared" si="22"/>
        <v>41721.09968063391</v>
      </c>
      <c r="M100" s="520">
        <f t="shared" si="23"/>
        <v>0</v>
      </c>
      <c r="N100" s="519">
        <f t="shared" si="24"/>
        <v>41721.09968063391</v>
      </c>
      <c r="O100" s="515">
        <f t="shared" si="25"/>
        <v>0</v>
      </c>
      <c r="P100" s="515">
        <f t="shared" si="26"/>
        <v>0</v>
      </c>
      <c r="Q100" s="269"/>
    </row>
    <row r="101" spans="1:17" ht="12.5">
      <c r="B101" s="195" t="str">
        <f t="shared" si="27"/>
        <v/>
      </c>
      <c r="C101" s="508">
        <f>IF(D93="","-",+C100+1)</f>
        <v>2013</v>
      </c>
      <c r="D101" s="509">
        <v>240243.10714285713</v>
      </c>
      <c r="E101" s="517">
        <v>5931.9285714285716</v>
      </c>
      <c r="F101" s="516">
        <v>234311.17857142855</v>
      </c>
      <c r="G101" s="516">
        <v>237277.14285714284</v>
      </c>
      <c r="H101" s="517">
        <v>38033.557147693406</v>
      </c>
      <c r="I101" s="511">
        <v>38033.557147693406</v>
      </c>
      <c r="J101" s="614">
        <v>0</v>
      </c>
      <c r="K101" s="515"/>
      <c r="L101" s="519">
        <f t="shared" si="22"/>
        <v>38033.557147693406</v>
      </c>
      <c r="M101" s="520">
        <f t="shared" ref="M101:M106" si="28">IF(L101&lt;&gt;0,+H101-L101,0)</f>
        <v>0</v>
      </c>
      <c r="N101" s="519">
        <f t="shared" si="24"/>
        <v>38033.557147693406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7"/>
        <v/>
      </c>
      <c r="C102" s="508">
        <f>IF(D93="","-",+C101+1)</f>
        <v>2014</v>
      </c>
      <c r="D102" s="509">
        <v>234311.17857142855</v>
      </c>
      <c r="E102" s="517">
        <v>5931.9285714285716</v>
      </c>
      <c r="F102" s="516">
        <v>228379.24999999997</v>
      </c>
      <c r="G102" s="516">
        <v>231345.21428571426</v>
      </c>
      <c r="H102" s="517">
        <v>37377.170497097119</v>
      </c>
      <c r="I102" s="511">
        <v>37377.170497097119</v>
      </c>
      <c r="J102" s="515">
        <v>0</v>
      </c>
      <c r="K102" s="515"/>
      <c r="L102" s="519">
        <f t="shared" si="22"/>
        <v>37377.170497097119</v>
      </c>
      <c r="M102" s="520">
        <f t="shared" si="28"/>
        <v>0</v>
      </c>
      <c r="N102" s="519">
        <f t="shared" si="24"/>
        <v>37377.170497097119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7"/>
        <v/>
      </c>
      <c r="C103" s="508">
        <f>IF(D93="","-",+C102+1)</f>
        <v>2015</v>
      </c>
      <c r="D103" s="509">
        <v>228379.24999999997</v>
      </c>
      <c r="E103" s="517">
        <v>5931.9285714285716</v>
      </c>
      <c r="F103" s="516">
        <v>222447.32142857139</v>
      </c>
      <c r="G103" s="516">
        <v>225413.28571428568</v>
      </c>
      <c r="H103" s="517">
        <v>35634.384288114808</v>
      </c>
      <c r="I103" s="511">
        <v>35634.384288114808</v>
      </c>
      <c r="J103" s="515">
        <f t="shared" si="21"/>
        <v>0</v>
      </c>
      <c r="K103" s="515"/>
      <c r="L103" s="519">
        <f t="shared" si="22"/>
        <v>35634.384288114808</v>
      </c>
      <c r="M103" s="520">
        <f t="shared" si="28"/>
        <v>0</v>
      </c>
      <c r="N103" s="519">
        <f t="shared" si="24"/>
        <v>35634.384288114808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7"/>
        <v/>
      </c>
      <c r="C104" s="508">
        <f>IF(D93="","-",+C103+1)</f>
        <v>2016</v>
      </c>
      <c r="D104" s="509">
        <v>222447.32142857139</v>
      </c>
      <c r="E104" s="517">
        <v>5793.9767441860467</v>
      </c>
      <c r="F104" s="516">
        <v>216653.34468438535</v>
      </c>
      <c r="G104" s="516">
        <v>219550.33305647835</v>
      </c>
      <c r="H104" s="517">
        <v>33665.888954411937</v>
      </c>
      <c r="I104" s="511">
        <v>33665.888954411937</v>
      </c>
      <c r="J104" s="515">
        <f t="shared" si="21"/>
        <v>0</v>
      </c>
      <c r="K104" s="515"/>
      <c r="L104" s="519">
        <f t="shared" si="22"/>
        <v>33665.888954411937</v>
      </c>
      <c r="M104" s="520">
        <f t="shared" si="28"/>
        <v>0</v>
      </c>
      <c r="N104" s="519">
        <f t="shared" si="24"/>
        <v>33665.888954411937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7"/>
        <v/>
      </c>
      <c r="C105" s="508">
        <f>IF(D93="","-",+C104+1)</f>
        <v>2017</v>
      </c>
      <c r="D105" s="509">
        <v>216653.34468438535</v>
      </c>
      <c r="E105" s="517">
        <v>5931.9285714285716</v>
      </c>
      <c r="F105" s="516">
        <v>210721.41611295677</v>
      </c>
      <c r="G105" s="516">
        <v>213687.38039867106</v>
      </c>
      <c r="H105" s="517">
        <v>31888.846157126722</v>
      </c>
      <c r="I105" s="511">
        <v>31888.846157126722</v>
      </c>
      <c r="J105" s="515">
        <f t="shared" si="21"/>
        <v>0</v>
      </c>
      <c r="K105" s="515"/>
      <c r="L105" s="519">
        <f>H105</f>
        <v>31888.846157126722</v>
      </c>
      <c r="M105" s="520">
        <f t="shared" si="28"/>
        <v>0</v>
      </c>
      <c r="N105" s="519">
        <f>I105</f>
        <v>31888.846157126722</v>
      </c>
      <c r="O105" s="515">
        <f>IF(N105&lt;&gt;0,+I105-N105,0)</f>
        <v>0</v>
      </c>
      <c r="P105" s="515">
        <f>+O105-M105</f>
        <v>0</v>
      </c>
      <c r="Q105" s="269"/>
    </row>
    <row r="106" spans="1:17" ht="12.5">
      <c r="B106" s="195" t="str">
        <f t="shared" si="27"/>
        <v/>
      </c>
      <c r="C106" s="508">
        <f>IF(D93="","-",+C105+1)</f>
        <v>2018</v>
      </c>
      <c r="D106" s="509">
        <v>210721.41611295677</v>
      </c>
      <c r="E106" s="517">
        <v>5931.9285714285716</v>
      </c>
      <c r="F106" s="516">
        <v>204789.48754152819</v>
      </c>
      <c r="G106" s="516">
        <v>207755.45182724248</v>
      </c>
      <c r="H106" s="517">
        <v>27871.857013447705</v>
      </c>
      <c r="I106" s="511">
        <v>27871.857013447705</v>
      </c>
      <c r="J106" s="515">
        <f t="shared" si="21"/>
        <v>0</v>
      </c>
      <c r="K106" s="515"/>
      <c r="L106" s="519">
        <f>H106</f>
        <v>27871.857013447705</v>
      </c>
      <c r="M106" s="520">
        <f t="shared" si="28"/>
        <v>0</v>
      </c>
      <c r="N106" s="519">
        <f>I106</f>
        <v>27871.857013447705</v>
      </c>
      <c r="O106" s="515">
        <f t="shared" si="25"/>
        <v>0</v>
      </c>
      <c r="P106" s="515">
        <f t="shared" si="26"/>
        <v>0</v>
      </c>
      <c r="Q106" s="269"/>
    </row>
    <row r="107" spans="1:17" ht="12.5">
      <c r="B107" s="195" t="str">
        <f t="shared" si="27"/>
        <v/>
      </c>
      <c r="C107" s="508">
        <f>IF(D93="","-",+C106+1)</f>
        <v>2019</v>
      </c>
      <c r="D107" s="374">
        <f>IF(F106+SUM(E$99:E106)=D$92,F106,D$92-SUM(E$99:E106))</f>
        <v>204789.48754152819</v>
      </c>
      <c r="E107" s="523">
        <f>IF(+J96&lt;F106,J96,D107)</f>
        <v>5793.9767441860467</v>
      </c>
      <c r="F107" s="524">
        <f t="shared" ref="F107:F131" si="29">+D107-E107</f>
        <v>198995.51079734214</v>
      </c>
      <c r="G107" s="524">
        <f t="shared" ref="G107:G130" si="30">+(F107+D107)/2</f>
        <v>201892.49916943518</v>
      </c>
      <c r="H107" s="527">
        <f t="shared" ref="H107:H130" si="31">+J$94*G107+E107</f>
        <v>27404.660198025118</v>
      </c>
      <c r="I107" s="578">
        <f t="shared" ref="I107:I130" si="32">+J$95*G107+E107</f>
        <v>27404.660198025118</v>
      </c>
      <c r="J107" s="515">
        <f t="shared" si="21"/>
        <v>0</v>
      </c>
      <c r="K107" s="515"/>
      <c r="L107" s="526"/>
      <c r="M107" s="515">
        <f t="shared" si="23"/>
        <v>0</v>
      </c>
      <c r="N107" s="526"/>
      <c r="O107" s="515">
        <f t="shared" si="25"/>
        <v>0</v>
      </c>
      <c r="P107" s="515">
        <f t="shared" si="26"/>
        <v>0</v>
      </c>
      <c r="Q107" s="269"/>
    </row>
    <row r="108" spans="1:17" ht="12.5">
      <c r="B108" s="195" t="str">
        <f t="shared" si="27"/>
        <v/>
      </c>
      <c r="C108" s="508">
        <f>IF(D93="","-",+C107+1)</f>
        <v>2020</v>
      </c>
      <c r="D108" s="374">
        <f>IF(F107+SUM(E$99:E107)=D$92,F107,D$92-SUM(E$99:E107))</f>
        <v>198995.51079734214</v>
      </c>
      <c r="E108" s="523">
        <f>IF(+J96&lt;F107,J96,D108)</f>
        <v>5793.9767441860467</v>
      </c>
      <c r="F108" s="524">
        <f t="shared" si="29"/>
        <v>193201.53405315609</v>
      </c>
      <c r="G108" s="524">
        <f t="shared" si="30"/>
        <v>196098.5224252491</v>
      </c>
      <c r="H108" s="527">
        <f t="shared" si="31"/>
        <v>26784.469760675449</v>
      </c>
      <c r="I108" s="578">
        <f t="shared" si="32"/>
        <v>26784.469760675449</v>
      </c>
      <c r="J108" s="515">
        <f t="shared" si="21"/>
        <v>0</v>
      </c>
      <c r="K108" s="515"/>
      <c r="L108" s="526"/>
      <c r="M108" s="515">
        <f t="shared" si="23"/>
        <v>0</v>
      </c>
      <c r="N108" s="526"/>
      <c r="O108" s="515">
        <f t="shared" si="25"/>
        <v>0</v>
      </c>
      <c r="P108" s="515">
        <f t="shared" si="26"/>
        <v>0</v>
      </c>
      <c r="Q108" s="269"/>
    </row>
    <row r="109" spans="1:17" ht="12.5">
      <c r="B109" s="195" t="str">
        <f t="shared" si="27"/>
        <v/>
      </c>
      <c r="C109" s="508">
        <f>IF(D93="","-",+C108+1)</f>
        <v>2021</v>
      </c>
      <c r="D109" s="374">
        <f>IF(F108+SUM(E$99:E108)=D$92,F108,D$92-SUM(E$99:E108))</f>
        <v>193201.53405315609</v>
      </c>
      <c r="E109" s="523">
        <f>IF(+J96&lt;F108,J96,D109)</f>
        <v>5793.9767441860467</v>
      </c>
      <c r="F109" s="524">
        <f t="shared" si="29"/>
        <v>187407.55730897005</v>
      </c>
      <c r="G109" s="524">
        <f t="shared" si="30"/>
        <v>190304.54568106309</v>
      </c>
      <c r="H109" s="527">
        <f t="shared" si="31"/>
        <v>26164.27932332578</v>
      </c>
      <c r="I109" s="578">
        <f t="shared" si="32"/>
        <v>26164.27932332578</v>
      </c>
      <c r="J109" s="515">
        <f t="shared" si="21"/>
        <v>0</v>
      </c>
      <c r="K109" s="515"/>
      <c r="L109" s="526"/>
      <c r="M109" s="515">
        <f t="shared" si="23"/>
        <v>0</v>
      </c>
      <c r="N109" s="526"/>
      <c r="O109" s="515">
        <f t="shared" si="25"/>
        <v>0</v>
      </c>
      <c r="P109" s="515">
        <f t="shared" si="26"/>
        <v>0</v>
      </c>
      <c r="Q109" s="269"/>
    </row>
    <row r="110" spans="1:17" ht="12.5">
      <c r="B110" s="195" t="str">
        <f t="shared" si="27"/>
        <v/>
      </c>
      <c r="C110" s="508">
        <f>IF(D93="","-",+C109+1)</f>
        <v>2022</v>
      </c>
      <c r="D110" s="374">
        <f>IF(F109+SUM(E$99:E109)=D$92,F109,D$92-SUM(E$99:E109))</f>
        <v>187407.55730897005</v>
      </c>
      <c r="E110" s="523">
        <f>IF(+J96&lt;F109,J96,D110)</f>
        <v>5793.9767441860467</v>
      </c>
      <c r="F110" s="524">
        <f t="shared" si="29"/>
        <v>181613.580564784</v>
      </c>
      <c r="G110" s="524">
        <f t="shared" si="30"/>
        <v>184510.56893687701</v>
      </c>
      <c r="H110" s="527">
        <f t="shared" si="31"/>
        <v>25544.088885976107</v>
      </c>
      <c r="I110" s="578">
        <f t="shared" si="32"/>
        <v>25544.088885976107</v>
      </c>
      <c r="J110" s="515">
        <f t="shared" si="21"/>
        <v>0</v>
      </c>
      <c r="K110" s="515"/>
      <c r="L110" s="526"/>
      <c r="M110" s="515">
        <f t="shared" si="23"/>
        <v>0</v>
      </c>
      <c r="N110" s="526"/>
      <c r="O110" s="515">
        <f t="shared" si="25"/>
        <v>0</v>
      </c>
      <c r="P110" s="515">
        <f t="shared" si="26"/>
        <v>0</v>
      </c>
      <c r="Q110" s="269"/>
    </row>
    <row r="111" spans="1:17" ht="12.5">
      <c r="B111" s="195" t="str">
        <f t="shared" si="27"/>
        <v/>
      </c>
      <c r="C111" s="508">
        <f>IF(D93="","-",+C110+1)</f>
        <v>2023</v>
      </c>
      <c r="D111" s="374">
        <f>IF(F110+SUM(E$99:E110)=D$92,F110,D$92-SUM(E$99:E110))</f>
        <v>181613.580564784</v>
      </c>
      <c r="E111" s="523">
        <f>IF(+J96&lt;F110,J96,D111)</f>
        <v>5793.9767441860467</v>
      </c>
      <c r="F111" s="524">
        <f t="shared" si="29"/>
        <v>175819.60382059796</v>
      </c>
      <c r="G111" s="524">
        <f t="shared" si="30"/>
        <v>178716.59219269099</v>
      </c>
      <c r="H111" s="527">
        <f t="shared" si="31"/>
        <v>24923.898448626442</v>
      </c>
      <c r="I111" s="578">
        <f t="shared" si="32"/>
        <v>24923.898448626442</v>
      </c>
      <c r="J111" s="515">
        <f t="shared" si="21"/>
        <v>0</v>
      </c>
      <c r="K111" s="515"/>
      <c r="L111" s="526"/>
      <c r="M111" s="515">
        <f t="shared" si="23"/>
        <v>0</v>
      </c>
      <c r="N111" s="526"/>
      <c r="O111" s="515">
        <f t="shared" si="25"/>
        <v>0</v>
      </c>
      <c r="P111" s="515">
        <f t="shared" si="26"/>
        <v>0</v>
      </c>
      <c r="Q111" s="269"/>
    </row>
    <row r="112" spans="1:17" ht="12.5">
      <c r="B112" s="195" t="str">
        <f t="shared" si="27"/>
        <v/>
      </c>
      <c r="C112" s="508">
        <f>IF(D93="","-",+C111+1)</f>
        <v>2024</v>
      </c>
      <c r="D112" s="374">
        <f>IF(F111+SUM(E$99:E111)=D$92,F111,D$92-SUM(E$99:E111))</f>
        <v>175819.60382059796</v>
      </c>
      <c r="E112" s="523">
        <f>IF(+J96&lt;F111,J96,D112)</f>
        <v>5793.9767441860467</v>
      </c>
      <c r="F112" s="524">
        <f t="shared" si="29"/>
        <v>170025.62707641191</v>
      </c>
      <c r="G112" s="524">
        <f t="shared" si="30"/>
        <v>172922.61544850492</v>
      </c>
      <c r="H112" s="527">
        <f t="shared" si="31"/>
        <v>24303.708011276769</v>
      </c>
      <c r="I112" s="578">
        <f t="shared" si="32"/>
        <v>24303.708011276769</v>
      </c>
      <c r="J112" s="515">
        <f t="shared" si="21"/>
        <v>0</v>
      </c>
      <c r="K112" s="515"/>
      <c r="L112" s="526"/>
      <c r="M112" s="515">
        <f t="shared" si="23"/>
        <v>0</v>
      </c>
      <c r="N112" s="526"/>
      <c r="O112" s="515">
        <f t="shared" si="25"/>
        <v>0</v>
      </c>
      <c r="P112" s="515">
        <f t="shared" si="26"/>
        <v>0</v>
      </c>
      <c r="Q112" s="269"/>
    </row>
    <row r="113" spans="2:17" ht="12.5">
      <c r="B113" s="195" t="str">
        <f t="shared" si="27"/>
        <v/>
      </c>
      <c r="C113" s="508">
        <f>IF(D93="","-",+C112+1)</f>
        <v>2025</v>
      </c>
      <c r="D113" s="374">
        <f>IF(F112+SUM(E$99:E112)=D$92,F112,D$92-SUM(E$99:E112))</f>
        <v>170025.62707641191</v>
      </c>
      <c r="E113" s="523">
        <f>IF(+J96&lt;F112,J96,D113)</f>
        <v>5793.9767441860467</v>
      </c>
      <c r="F113" s="524">
        <f t="shared" si="29"/>
        <v>164231.65033222586</v>
      </c>
      <c r="G113" s="524">
        <f t="shared" si="30"/>
        <v>167128.6387043189</v>
      </c>
      <c r="H113" s="527">
        <f t="shared" si="31"/>
        <v>23683.517573927104</v>
      </c>
      <c r="I113" s="578">
        <f t="shared" si="32"/>
        <v>23683.517573927104</v>
      </c>
      <c r="J113" s="515">
        <f t="shared" si="21"/>
        <v>0</v>
      </c>
      <c r="K113" s="515"/>
      <c r="L113" s="526"/>
      <c r="M113" s="515">
        <f t="shared" si="23"/>
        <v>0</v>
      </c>
      <c r="N113" s="526"/>
      <c r="O113" s="515">
        <f t="shared" si="25"/>
        <v>0</v>
      </c>
      <c r="P113" s="515">
        <f t="shared" si="26"/>
        <v>0</v>
      </c>
      <c r="Q113" s="269"/>
    </row>
    <row r="114" spans="2:17" ht="12.5">
      <c r="B114" s="195" t="str">
        <f t="shared" si="27"/>
        <v/>
      </c>
      <c r="C114" s="508">
        <f>IF(D93="","-",+C113+1)</f>
        <v>2026</v>
      </c>
      <c r="D114" s="374">
        <f>IF(F113+SUM(E$99:E113)=D$92,F113,D$92-SUM(E$99:E113))</f>
        <v>164231.65033222586</v>
      </c>
      <c r="E114" s="523">
        <f>IF(+J96&lt;F113,J96,D114)</f>
        <v>5793.9767441860467</v>
      </c>
      <c r="F114" s="524">
        <f t="shared" si="29"/>
        <v>158437.67358803982</v>
      </c>
      <c r="G114" s="524">
        <f t="shared" si="30"/>
        <v>161334.66196013283</v>
      </c>
      <c r="H114" s="527">
        <f t="shared" si="31"/>
        <v>23063.327136577431</v>
      </c>
      <c r="I114" s="578">
        <f t="shared" si="32"/>
        <v>23063.327136577431</v>
      </c>
      <c r="J114" s="515">
        <f t="shared" si="21"/>
        <v>0</v>
      </c>
      <c r="K114" s="515"/>
      <c r="L114" s="526"/>
      <c r="M114" s="515">
        <f t="shared" si="23"/>
        <v>0</v>
      </c>
      <c r="N114" s="526"/>
      <c r="O114" s="515">
        <f t="shared" si="25"/>
        <v>0</v>
      </c>
      <c r="P114" s="515">
        <f t="shared" si="26"/>
        <v>0</v>
      </c>
      <c r="Q114" s="269"/>
    </row>
    <row r="115" spans="2:17" ht="12.5">
      <c r="B115" s="195" t="str">
        <f t="shared" si="27"/>
        <v/>
      </c>
      <c r="C115" s="508">
        <f>IF(D93="","-",+C114+1)</f>
        <v>2027</v>
      </c>
      <c r="D115" s="374">
        <f>IF(F114+SUM(E$99:E114)=D$92,F114,D$92-SUM(E$99:E114))</f>
        <v>158437.67358803982</v>
      </c>
      <c r="E115" s="523">
        <f>IF(+J96&lt;F114,J96,D115)</f>
        <v>5793.9767441860467</v>
      </c>
      <c r="F115" s="524">
        <f t="shared" si="29"/>
        <v>152643.69684385377</v>
      </c>
      <c r="G115" s="524">
        <f t="shared" si="30"/>
        <v>155540.68521594681</v>
      </c>
      <c r="H115" s="527">
        <f t="shared" si="31"/>
        <v>22443.136699227765</v>
      </c>
      <c r="I115" s="578">
        <f t="shared" si="32"/>
        <v>22443.136699227765</v>
      </c>
      <c r="J115" s="515">
        <f t="shared" si="21"/>
        <v>0</v>
      </c>
      <c r="K115" s="515"/>
      <c r="L115" s="526"/>
      <c r="M115" s="515">
        <f t="shared" si="23"/>
        <v>0</v>
      </c>
      <c r="N115" s="526"/>
      <c r="O115" s="515">
        <f t="shared" si="25"/>
        <v>0</v>
      </c>
      <c r="P115" s="515">
        <f t="shared" si="26"/>
        <v>0</v>
      </c>
      <c r="Q115" s="269"/>
    </row>
    <row r="116" spans="2:17" ht="12.5">
      <c r="B116" s="195" t="str">
        <f t="shared" si="27"/>
        <v/>
      </c>
      <c r="C116" s="508">
        <f>IF(D93="","-",+C115+1)</f>
        <v>2028</v>
      </c>
      <c r="D116" s="374">
        <f>IF(F115+SUM(E$99:E115)=D$92,F115,D$92-SUM(E$99:E115))</f>
        <v>152643.69684385377</v>
      </c>
      <c r="E116" s="523">
        <f>IF(+J96&lt;F115,J96,D116)</f>
        <v>5793.9767441860467</v>
      </c>
      <c r="F116" s="524">
        <f t="shared" si="29"/>
        <v>146849.72009966773</v>
      </c>
      <c r="G116" s="524">
        <f t="shared" si="30"/>
        <v>149746.70847176074</v>
      </c>
      <c r="H116" s="527">
        <f t="shared" si="31"/>
        <v>21822.946261878093</v>
      </c>
      <c r="I116" s="578">
        <f t="shared" si="32"/>
        <v>21822.946261878093</v>
      </c>
      <c r="J116" s="515">
        <f t="shared" si="21"/>
        <v>0</v>
      </c>
      <c r="K116" s="515"/>
      <c r="L116" s="526"/>
      <c r="M116" s="515">
        <f t="shared" si="23"/>
        <v>0</v>
      </c>
      <c r="N116" s="526"/>
      <c r="O116" s="515">
        <f t="shared" si="25"/>
        <v>0</v>
      </c>
      <c r="P116" s="515">
        <f t="shared" si="26"/>
        <v>0</v>
      </c>
      <c r="Q116" s="269"/>
    </row>
    <row r="117" spans="2:17" ht="12.5">
      <c r="B117" s="195" t="str">
        <f t="shared" si="27"/>
        <v/>
      </c>
      <c r="C117" s="508">
        <f>IF(D93="","-",+C116+1)</f>
        <v>2029</v>
      </c>
      <c r="D117" s="374">
        <f>IF(F116+SUM(E$99:E116)=D$92,F116,D$92-SUM(E$99:E116))</f>
        <v>146849.72009966773</v>
      </c>
      <c r="E117" s="523">
        <f>IF(+J96&lt;F116,J96,D117)</f>
        <v>5793.9767441860467</v>
      </c>
      <c r="F117" s="524">
        <f t="shared" si="29"/>
        <v>141055.74335548168</v>
      </c>
      <c r="G117" s="524">
        <f t="shared" si="30"/>
        <v>143952.73172757472</v>
      </c>
      <c r="H117" s="527">
        <f t="shared" si="31"/>
        <v>21202.755824528427</v>
      </c>
      <c r="I117" s="578">
        <f t="shared" si="32"/>
        <v>21202.755824528427</v>
      </c>
      <c r="J117" s="515">
        <f t="shared" si="21"/>
        <v>0</v>
      </c>
      <c r="K117" s="515"/>
      <c r="L117" s="526"/>
      <c r="M117" s="515">
        <f t="shared" si="23"/>
        <v>0</v>
      </c>
      <c r="N117" s="526"/>
      <c r="O117" s="515">
        <f t="shared" si="25"/>
        <v>0</v>
      </c>
      <c r="P117" s="515">
        <f t="shared" si="26"/>
        <v>0</v>
      </c>
      <c r="Q117" s="269"/>
    </row>
    <row r="118" spans="2:17" ht="12.5">
      <c r="B118" s="195" t="str">
        <f t="shared" si="27"/>
        <v/>
      </c>
      <c r="C118" s="508">
        <f>IF(D93="","-",+C117+1)</f>
        <v>2030</v>
      </c>
      <c r="D118" s="374">
        <f>IF(F117+SUM(E$99:E117)=D$92,F117,D$92-SUM(E$99:E117))</f>
        <v>141055.74335548168</v>
      </c>
      <c r="E118" s="523">
        <f>IF(+J96&lt;F117,J96,D118)</f>
        <v>5793.9767441860467</v>
      </c>
      <c r="F118" s="524">
        <f t="shared" si="29"/>
        <v>135261.76661129564</v>
      </c>
      <c r="G118" s="524">
        <f t="shared" si="30"/>
        <v>138158.75498338864</v>
      </c>
      <c r="H118" s="527">
        <f t="shared" si="31"/>
        <v>20582.565387178754</v>
      </c>
      <c r="I118" s="578">
        <f t="shared" si="32"/>
        <v>20582.565387178754</v>
      </c>
      <c r="J118" s="515">
        <f t="shared" si="21"/>
        <v>0</v>
      </c>
      <c r="K118" s="515"/>
      <c r="L118" s="526"/>
      <c r="M118" s="515">
        <f t="shared" si="23"/>
        <v>0</v>
      </c>
      <c r="N118" s="526"/>
      <c r="O118" s="515">
        <f t="shared" si="25"/>
        <v>0</v>
      </c>
      <c r="P118" s="515">
        <f t="shared" si="26"/>
        <v>0</v>
      </c>
      <c r="Q118" s="269"/>
    </row>
    <row r="119" spans="2:17" ht="12.5">
      <c r="B119" s="195" t="str">
        <f t="shared" si="27"/>
        <v/>
      </c>
      <c r="C119" s="508">
        <f>IF(D93="","-",+C118+1)</f>
        <v>2031</v>
      </c>
      <c r="D119" s="374">
        <f>IF(F118+SUM(E$99:E118)=D$92,F118,D$92-SUM(E$99:E118))</f>
        <v>135261.76661129564</v>
      </c>
      <c r="E119" s="523">
        <f>IF(+J96&lt;F118,J96,D119)</f>
        <v>5793.9767441860467</v>
      </c>
      <c r="F119" s="524">
        <f t="shared" si="29"/>
        <v>129467.78986710959</v>
      </c>
      <c r="G119" s="524">
        <f t="shared" si="30"/>
        <v>132364.77823920263</v>
      </c>
      <c r="H119" s="527">
        <f t="shared" si="31"/>
        <v>19962.374949829089</v>
      </c>
      <c r="I119" s="578">
        <f t="shared" si="32"/>
        <v>19962.374949829089</v>
      </c>
      <c r="J119" s="515">
        <f t="shared" si="21"/>
        <v>0</v>
      </c>
      <c r="K119" s="515"/>
      <c r="L119" s="526"/>
      <c r="M119" s="515">
        <f t="shared" si="23"/>
        <v>0</v>
      </c>
      <c r="N119" s="526"/>
      <c r="O119" s="515">
        <f t="shared" si="25"/>
        <v>0</v>
      </c>
      <c r="P119" s="515">
        <f t="shared" si="26"/>
        <v>0</v>
      </c>
      <c r="Q119" s="269"/>
    </row>
    <row r="120" spans="2:17" ht="12.5">
      <c r="B120" s="195" t="str">
        <f t="shared" si="27"/>
        <v/>
      </c>
      <c r="C120" s="508">
        <f>IF(D93="","-",+C119+1)</f>
        <v>2032</v>
      </c>
      <c r="D120" s="374">
        <f>IF(F119+SUM(E$99:E119)=D$92,F119,D$92-SUM(E$99:E119))</f>
        <v>129467.78986710959</v>
      </c>
      <c r="E120" s="523">
        <f>IF(+J96&lt;F119,J96,D120)</f>
        <v>5793.9767441860467</v>
      </c>
      <c r="F120" s="524">
        <f t="shared" si="29"/>
        <v>123673.81312292354</v>
      </c>
      <c r="G120" s="524">
        <f t="shared" si="30"/>
        <v>126570.80149501657</v>
      </c>
      <c r="H120" s="527">
        <f t="shared" si="31"/>
        <v>19342.184512479416</v>
      </c>
      <c r="I120" s="578">
        <f t="shared" si="32"/>
        <v>19342.184512479416</v>
      </c>
      <c r="J120" s="515">
        <f t="shared" si="21"/>
        <v>0</v>
      </c>
      <c r="K120" s="515"/>
      <c r="L120" s="526"/>
      <c r="M120" s="515">
        <f t="shared" si="23"/>
        <v>0</v>
      </c>
      <c r="N120" s="526"/>
      <c r="O120" s="515">
        <f t="shared" si="25"/>
        <v>0</v>
      </c>
      <c r="P120" s="515">
        <f t="shared" si="26"/>
        <v>0</v>
      </c>
      <c r="Q120" s="269"/>
    </row>
    <row r="121" spans="2:17" ht="12.5">
      <c r="B121" s="195" t="str">
        <f t="shared" si="27"/>
        <v/>
      </c>
      <c r="C121" s="508">
        <f>IF(D93="","-",+C120+1)</f>
        <v>2033</v>
      </c>
      <c r="D121" s="374">
        <f>IF(F120+SUM(E$99:E120)=D$92,F120,D$92-SUM(E$99:E120))</f>
        <v>123673.81312292354</v>
      </c>
      <c r="E121" s="523">
        <f>IF(+J96&lt;F120,J96,D121)</f>
        <v>5793.9767441860467</v>
      </c>
      <c r="F121" s="524">
        <f t="shared" si="29"/>
        <v>117879.8363787375</v>
      </c>
      <c r="G121" s="524">
        <f t="shared" si="30"/>
        <v>120776.82475083052</v>
      </c>
      <c r="H121" s="527">
        <f t="shared" si="31"/>
        <v>18721.994075129747</v>
      </c>
      <c r="I121" s="578">
        <f t="shared" si="32"/>
        <v>18721.994075129747</v>
      </c>
      <c r="J121" s="515">
        <f t="shared" si="21"/>
        <v>0</v>
      </c>
      <c r="K121" s="515"/>
      <c r="L121" s="526"/>
      <c r="M121" s="515">
        <f t="shared" si="23"/>
        <v>0</v>
      </c>
      <c r="N121" s="526"/>
      <c r="O121" s="515">
        <f t="shared" si="25"/>
        <v>0</v>
      </c>
      <c r="P121" s="515">
        <f t="shared" si="26"/>
        <v>0</v>
      </c>
      <c r="Q121" s="269"/>
    </row>
    <row r="122" spans="2:17" ht="12.5">
      <c r="B122" s="195" t="str">
        <f t="shared" si="27"/>
        <v/>
      </c>
      <c r="C122" s="508">
        <f>IF(D93="","-",+C121+1)</f>
        <v>2034</v>
      </c>
      <c r="D122" s="374">
        <f>IF(F121+SUM(E$99:E121)=D$92,F121,D$92-SUM(E$99:E121))</f>
        <v>117879.8363787375</v>
      </c>
      <c r="E122" s="523">
        <f>IF(+J96&lt;F121,J96,D122)</f>
        <v>5793.9767441860467</v>
      </c>
      <c r="F122" s="524">
        <f t="shared" si="29"/>
        <v>112085.85963455145</v>
      </c>
      <c r="G122" s="524">
        <f t="shared" si="30"/>
        <v>114982.84800664448</v>
      </c>
      <c r="H122" s="527">
        <f t="shared" si="31"/>
        <v>18101.803637780078</v>
      </c>
      <c r="I122" s="578">
        <f t="shared" si="32"/>
        <v>18101.803637780078</v>
      </c>
      <c r="J122" s="515">
        <f t="shared" si="21"/>
        <v>0</v>
      </c>
      <c r="K122" s="515"/>
      <c r="L122" s="526"/>
      <c r="M122" s="515">
        <f t="shared" si="23"/>
        <v>0</v>
      </c>
      <c r="N122" s="526"/>
      <c r="O122" s="515">
        <f t="shared" si="25"/>
        <v>0</v>
      </c>
      <c r="P122" s="515">
        <f t="shared" si="26"/>
        <v>0</v>
      </c>
      <c r="Q122" s="269"/>
    </row>
    <row r="123" spans="2:17" ht="12.5">
      <c r="B123" s="195" t="str">
        <f t="shared" si="27"/>
        <v/>
      </c>
      <c r="C123" s="508">
        <f>IF(D93="","-",+C122+1)</f>
        <v>2035</v>
      </c>
      <c r="D123" s="374">
        <f>IF(F122+SUM(E$99:E122)=D$92,F122,D$92-SUM(E$99:E122))</f>
        <v>112085.85963455145</v>
      </c>
      <c r="E123" s="523">
        <f>IF(+J96&lt;F122,J96,D123)</f>
        <v>5793.9767441860467</v>
      </c>
      <c r="F123" s="524">
        <f t="shared" si="29"/>
        <v>106291.88289036541</v>
      </c>
      <c r="G123" s="524">
        <f t="shared" si="30"/>
        <v>109188.87126245843</v>
      </c>
      <c r="H123" s="527">
        <f t="shared" si="31"/>
        <v>17481.613200430409</v>
      </c>
      <c r="I123" s="578">
        <f t="shared" si="32"/>
        <v>17481.613200430409</v>
      </c>
      <c r="J123" s="515">
        <f t="shared" si="21"/>
        <v>0</v>
      </c>
      <c r="K123" s="515"/>
      <c r="L123" s="526"/>
      <c r="M123" s="515">
        <f t="shared" si="23"/>
        <v>0</v>
      </c>
      <c r="N123" s="526"/>
      <c r="O123" s="515">
        <f t="shared" si="25"/>
        <v>0</v>
      </c>
      <c r="P123" s="515">
        <f t="shared" si="26"/>
        <v>0</v>
      </c>
      <c r="Q123" s="269"/>
    </row>
    <row r="124" spans="2:17" ht="12.5">
      <c r="B124" s="195" t="str">
        <f t="shared" si="27"/>
        <v/>
      </c>
      <c r="C124" s="508">
        <f>IF(D93="","-",+C123+1)</f>
        <v>2036</v>
      </c>
      <c r="D124" s="374">
        <f>IF(F123+SUM(E$99:E123)=D$92,F123,D$92-SUM(E$99:E123))</f>
        <v>106291.88289036541</v>
      </c>
      <c r="E124" s="523">
        <f>IF(+J96&lt;F123,J96,D124)</f>
        <v>5793.9767441860467</v>
      </c>
      <c r="F124" s="524">
        <f t="shared" si="29"/>
        <v>100497.90614617936</v>
      </c>
      <c r="G124" s="524">
        <f t="shared" si="30"/>
        <v>103394.89451827238</v>
      </c>
      <c r="H124" s="527">
        <f t="shared" si="31"/>
        <v>16861.42276308074</v>
      </c>
      <c r="I124" s="578">
        <f t="shared" si="32"/>
        <v>16861.42276308074</v>
      </c>
      <c r="J124" s="515">
        <f t="shared" si="21"/>
        <v>0</v>
      </c>
      <c r="K124" s="515"/>
      <c r="L124" s="526"/>
      <c r="M124" s="515">
        <f t="shared" si="23"/>
        <v>0</v>
      </c>
      <c r="N124" s="526"/>
      <c r="O124" s="515">
        <f t="shared" si="25"/>
        <v>0</v>
      </c>
      <c r="P124" s="515">
        <f t="shared" si="26"/>
        <v>0</v>
      </c>
      <c r="Q124" s="269"/>
    </row>
    <row r="125" spans="2:17" ht="12.5">
      <c r="B125" s="195" t="str">
        <f t="shared" si="27"/>
        <v/>
      </c>
      <c r="C125" s="508">
        <f>IF(D93="","-",+C124+1)</f>
        <v>2037</v>
      </c>
      <c r="D125" s="374">
        <f>IF(F124+SUM(E$99:E124)=D$92,F124,D$92-SUM(E$99:E124))</f>
        <v>100497.90614617936</v>
      </c>
      <c r="E125" s="523">
        <f>IF(+J96&lt;F124,J96,D125)</f>
        <v>5793.9767441860467</v>
      </c>
      <c r="F125" s="524">
        <f t="shared" si="29"/>
        <v>94703.929401993315</v>
      </c>
      <c r="G125" s="524">
        <f t="shared" si="30"/>
        <v>97600.917774086338</v>
      </c>
      <c r="H125" s="527">
        <f t="shared" si="31"/>
        <v>16241.232325731071</v>
      </c>
      <c r="I125" s="578">
        <f t="shared" si="32"/>
        <v>16241.232325731071</v>
      </c>
      <c r="J125" s="515">
        <f t="shared" si="21"/>
        <v>0</v>
      </c>
      <c r="K125" s="515"/>
      <c r="L125" s="526"/>
      <c r="M125" s="515">
        <f t="shared" si="23"/>
        <v>0</v>
      </c>
      <c r="N125" s="526"/>
      <c r="O125" s="515">
        <f t="shared" si="25"/>
        <v>0</v>
      </c>
      <c r="P125" s="515">
        <f t="shared" si="26"/>
        <v>0</v>
      </c>
      <c r="Q125" s="269"/>
    </row>
    <row r="126" spans="2:17" ht="12.5">
      <c r="B126" s="195" t="str">
        <f t="shared" si="27"/>
        <v/>
      </c>
      <c r="C126" s="508">
        <f>IF(D93="","-",+C125+1)</f>
        <v>2038</v>
      </c>
      <c r="D126" s="374">
        <f>IF(F125+SUM(E$99:E125)=D$92,F125,D$92-SUM(E$99:E125))</f>
        <v>94703.929401993315</v>
      </c>
      <c r="E126" s="523">
        <f>IF(+J96&lt;F125,J96,D126)</f>
        <v>5793.9767441860467</v>
      </c>
      <c r="F126" s="524">
        <f t="shared" si="29"/>
        <v>88909.952657807269</v>
      </c>
      <c r="G126" s="524">
        <f t="shared" si="30"/>
        <v>91806.941029900292</v>
      </c>
      <c r="H126" s="527">
        <f t="shared" si="31"/>
        <v>15621.041888381402</v>
      </c>
      <c r="I126" s="578">
        <f t="shared" si="32"/>
        <v>15621.041888381402</v>
      </c>
      <c r="J126" s="515">
        <f t="shared" si="21"/>
        <v>0</v>
      </c>
      <c r="K126" s="515"/>
      <c r="L126" s="526"/>
      <c r="M126" s="515">
        <f t="shared" si="23"/>
        <v>0</v>
      </c>
      <c r="N126" s="526"/>
      <c r="O126" s="515">
        <f t="shared" si="25"/>
        <v>0</v>
      </c>
      <c r="P126" s="515">
        <f t="shared" si="26"/>
        <v>0</v>
      </c>
      <c r="Q126" s="269"/>
    </row>
    <row r="127" spans="2:17" ht="12.5">
      <c r="B127" s="195" t="str">
        <f t="shared" si="27"/>
        <v/>
      </c>
      <c r="C127" s="508">
        <f>IF(D93="","-",+C126+1)</f>
        <v>2039</v>
      </c>
      <c r="D127" s="374">
        <f>IF(F126+SUM(E$99:E126)=D$92,F126,D$92-SUM(E$99:E126))</f>
        <v>88909.952657807269</v>
      </c>
      <c r="E127" s="523">
        <f>IF(+J96&lt;F126,J96,D127)</f>
        <v>5793.9767441860467</v>
      </c>
      <c r="F127" s="524">
        <f t="shared" si="29"/>
        <v>83115.975913621223</v>
      </c>
      <c r="G127" s="524">
        <f t="shared" si="30"/>
        <v>86012.964285714246</v>
      </c>
      <c r="H127" s="527">
        <f t="shared" si="31"/>
        <v>15000.851451031733</v>
      </c>
      <c r="I127" s="578">
        <f t="shared" si="32"/>
        <v>15000.851451031733</v>
      </c>
      <c r="J127" s="515">
        <f t="shared" si="21"/>
        <v>0</v>
      </c>
      <c r="K127" s="515"/>
      <c r="L127" s="526"/>
      <c r="M127" s="515">
        <f t="shared" si="23"/>
        <v>0</v>
      </c>
      <c r="N127" s="526"/>
      <c r="O127" s="515">
        <f t="shared" si="25"/>
        <v>0</v>
      </c>
      <c r="P127" s="515">
        <f t="shared" si="26"/>
        <v>0</v>
      </c>
      <c r="Q127" s="269"/>
    </row>
    <row r="128" spans="2:17" ht="12.5">
      <c r="B128" s="195" t="str">
        <f t="shared" si="27"/>
        <v/>
      </c>
      <c r="C128" s="508">
        <f>IF(D93="","-",+C127+1)</f>
        <v>2040</v>
      </c>
      <c r="D128" s="374">
        <f>IF(F127+SUM(E$99:E127)=D$92,F127,D$92-SUM(E$99:E127))</f>
        <v>83115.975913621223</v>
      </c>
      <c r="E128" s="523">
        <f>IF(+J96&lt;F127,J96,D128)</f>
        <v>5793.9767441860467</v>
      </c>
      <c r="F128" s="524">
        <f t="shared" si="29"/>
        <v>77321.999169435177</v>
      </c>
      <c r="G128" s="524">
        <f t="shared" si="30"/>
        <v>80218.9875415282</v>
      </c>
      <c r="H128" s="527">
        <f t="shared" si="31"/>
        <v>14380.66101368206</v>
      </c>
      <c r="I128" s="578">
        <f t="shared" si="32"/>
        <v>14380.66101368206</v>
      </c>
      <c r="J128" s="515">
        <f t="shared" si="21"/>
        <v>0</v>
      </c>
      <c r="K128" s="515"/>
      <c r="L128" s="526"/>
      <c r="M128" s="515">
        <f t="shared" si="23"/>
        <v>0</v>
      </c>
      <c r="N128" s="526"/>
      <c r="O128" s="515">
        <f t="shared" si="25"/>
        <v>0</v>
      </c>
      <c r="P128" s="515">
        <f t="shared" si="26"/>
        <v>0</v>
      </c>
      <c r="Q128" s="269"/>
    </row>
    <row r="129" spans="2:17" ht="12.5">
      <c r="B129" s="195" t="str">
        <f t="shared" si="27"/>
        <v/>
      </c>
      <c r="C129" s="508">
        <f>IF(D93="","-",+C128+1)</f>
        <v>2041</v>
      </c>
      <c r="D129" s="374">
        <f>IF(F128+SUM(E$99:E128)=D$92,F128,D$92-SUM(E$99:E128))</f>
        <v>77321.999169435177</v>
      </c>
      <c r="E129" s="523">
        <f>IF(+J96&lt;F128,J96,D129)</f>
        <v>5793.9767441860467</v>
      </c>
      <c r="F129" s="524">
        <f t="shared" si="29"/>
        <v>71528.022425249132</v>
      </c>
      <c r="G129" s="524">
        <f t="shared" si="30"/>
        <v>74425.010797342155</v>
      </c>
      <c r="H129" s="527">
        <f t="shared" si="31"/>
        <v>13760.470576332391</v>
      </c>
      <c r="I129" s="578">
        <f t="shared" si="32"/>
        <v>13760.470576332391</v>
      </c>
      <c r="J129" s="515">
        <f t="shared" si="21"/>
        <v>0</v>
      </c>
      <c r="K129" s="515"/>
      <c r="L129" s="526"/>
      <c r="M129" s="515">
        <f t="shared" si="23"/>
        <v>0</v>
      </c>
      <c r="N129" s="526"/>
      <c r="O129" s="515">
        <f t="shared" si="25"/>
        <v>0</v>
      </c>
      <c r="P129" s="515">
        <f t="shared" si="26"/>
        <v>0</v>
      </c>
      <c r="Q129" s="269"/>
    </row>
    <row r="130" spans="2:17" ht="12.5">
      <c r="B130" s="195" t="str">
        <f t="shared" si="27"/>
        <v/>
      </c>
      <c r="C130" s="508">
        <f>IF(D93="","-",+C129+1)</f>
        <v>2042</v>
      </c>
      <c r="D130" s="374">
        <f>IF(F129+SUM(E$99:E129)=D$92,F129,D$92-SUM(E$99:E129))</f>
        <v>71528.022425249132</v>
      </c>
      <c r="E130" s="523">
        <f>IF(+J96&lt;F129,J96,D130)</f>
        <v>5793.9767441860467</v>
      </c>
      <c r="F130" s="524">
        <f t="shared" si="29"/>
        <v>65734.045681063086</v>
      </c>
      <c r="G130" s="524">
        <f t="shared" si="30"/>
        <v>68631.034053156109</v>
      </c>
      <c r="H130" s="527">
        <f t="shared" si="31"/>
        <v>13140.280138982722</v>
      </c>
      <c r="I130" s="578">
        <f t="shared" si="32"/>
        <v>13140.280138982722</v>
      </c>
      <c r="J130" s="515">
        <f t="shared" si="21"/>
        <v>0</v>
      </c>
      <c r="K130" s="515"/>
      <c r="L130" s="526"/>
      <c r="M130" s="515">
        <f t="shared" si="23"/>
        <v>0</v>
      </c>
      <c r="N130" s="526"/>
      <c r="O130" s="515">
        <f t="shared" si="25"/>
        <v>0</v>
      </c>
      <c r="P130" s="515">
        <f t="shared" si="26"/>
        <v>0</v>
      </c>
      <c r="Q130" s="269"/>
    </row>
    <row r="131" spans="2:17" ht="12.5">
      <c r="B131" s="195" t="str">
        <f t="shared" si="27"/>
        <v/>
      </c>
      <c r="C131" s="508">
        <f>IF(D93="","-",+C130+1)</f>
        <v>2043</v>
      </c>
      <c r="D131" s="374">
        <f>IF(F130+SUM(E$99:E130)=D$92,F130,D$92-SUM(E$99:E130))</f>
        <v>65734.045681063086</v>
      </c>
      <c r="E131" s="523">
        <f>IF(+J96&lt;F130,J96,D131)</f>
        <v>5793.9767441860467</v>
      </c>
      <c r="F131" s="524">
        <f t="shared" si="29"/>
        <v>59940.06893687704</v>
      </c>
      <c r="G131" s="524">
        <f t="shared" ref="G131:G154" si="33">+(F131+D131)/2</f>
        <v>62837.057308970063</v>
      </c>
      <c r="H131" s="527">
        <f t="shared" ref="H131:H154" si="34">+J$94*G131+E131</f>
        <v>12520.089701633053</v>
      </c>
      <c r="I131" s="578">
        <f t="shared" ref="I131:I154" si="35">+J$95*G131+E131</f>
        <v>12520.089701633053</v>
      </c>
      <c r="J131" s="515">
        <f t="shared" ref="J131:J154" si="36">+I131-H131</f>
        <v>0</v>
      </c>
      <c r="K131" s="515"/>
      <c r="L131" s="526"/>
      <c r="M131" s="515">
        <f t="shared" ref="M131:M154" si="37">IF(L131&lt;&gt;0,+H131-L131,0)</f>
        <v>0</v>
      </c>
      <c r="N131" s="526"/>
      <c r="O131" s="515">
        <f t="shared" ref="O131:O154" si="38">IF(N131&lt;&gt;0,+I131-N131,0)</f>
        <v>0</v>
      </c>
      <c r="P131" s="515">
        <f t="shared" ref="P131:P154" si="39">+O131-M131</f>
        <v>0</v>
      </c>
      <c r="Q131" s="269"/>
    </row>
    <row r="132" spans="2:17" ht="12.5">
      <c r="B132" s="195" t="str">
        <f t="shared" ref="B132:B154" si="40">IF(D132=F131,"","IU")</f>
        <v/>
      </c>
      <c r="C132" s="508">
        <f>IF(D93="","-",+C131+1)</f>
        <v>2044</v>
      </c>
      <c r="D132" s="374">
        <f>IF(F131+SUM(E$99:E131)=D$92,F131,D$92-SUM(E$99:E131))</f>
        <v>59940.06893687704</v>
      </c>
      <c r="E132" s="523">
        <f>IF(+J96&lt;F131,J96,D132)</f>
        <v>5793.9767441860467</v>
      </c>
      <c r="F132" s="524">
        <f t="shared" ref="F132:F154" si="41">+D132-E132</f>
        <v>54146.092192690994</v>
      </c>
      <c r="G132" s="524">
        <f t="shared" si="33"/>
        <v>57043.080564784017</v>
      </c>
      <c r="H132" s="527">
        <f t="shared" si="34"/>
        <v>11899.899264283384</v>
      </c>
      <c r="I132" s="578">
        <f t="shared" si="35"/>
        <v>11899.899264283384</v>
      </c>
      <c r="J132" s="515">
        <f t="shared" si="36"/>
        <v>0</v>
      </c>
      <c r="K132" s="515"/>
      <c r="L132" s="526"/>
      <c r="M132" s="515">
        <f t="shared" si="37"/>
        <v>0</v>
      </c>
      <c r="N132" s="526"/>
      <c r="O132" s="515">
        <f t="shared" si="38"/>
        <v>0</v>
      </c>
      <c r="P132" s="515">
        <f t="shared" si="39"/>
        <v>0</v>
      </c>
      <c r="Q132" s="269"/>
    </row>
    <row r="133" spans="2:17" ht="12.5">
      <c r="B133" s="195" t="str">
        <f t="shared" si="40"/>
        <v/>
      </c>
      <c r="C133" s="508">
        <f>IF(D93="","-",+C132+1)</f>
        <v>2045</v>
      </c>
      <c r="D133" s="374">
        <f>IF(F132+SUM(E$99:E132)=D$92,F132,D$92-SUM(E$99:E132))</f>
        <v>54146.092192690994</v>
      </c>
      <c r="E133" s="523">
        <f>IF(+J96&lt;F132,J96,D133)</f>
        <v>5793.9767441860467</v>
      </c>
      <c r="F133" s="524">
        <f t="shared" si="41"/>
        <v>48352.115448504948</v>
      </c>
      <c r="G133" s="524">
        <f t="shared" si="33"/>
        <v>51249.103820597971</v>
      </c>
      <c r="H133" s="527">
        <f t="shared" si="34"/>
        <v>11279.708826933715</v>
      </c>
      <c r="I133" s="578">
        <f t="shared" si="35"/>
        <v>11279.708826933715</v>
      </c>
      <c r="J133" s="515">
        <f t="shared" si="36"/>
        <v>0</v>
      </c>
      <c r="K133" s="515"/>
      <c r="L133" s="526"/>
      <c r="M133" s="515">
        <f t="shared" si="37"/>
        <v>0</v>
      </c>
      <c r="N133" s="526"/>
      <c r="O133" s="515">
        <f t="shared" si="38"/>
        <v>0</v>
      </c>
      <c r="P133" s="515">
        <f t="shared" si="39"/>
        <v>0</v>
      </c>
      <c r="Q133" s="269"/>
    </row>
    <row r="134" spans="2:17" ht="12.5">
      <c r="B134" s="195" t="str">
        <f t="shared" si="40"/>
        <v/>
      </c>
      <c r="C134" s="508">
        <f>IF(D93="","-",+C133+1)</f>
        <v>2046</v>
      </c>
      <c r="D134" s="374">
        <f>IF(F133+SUM(E$99:E133)=D$92,F133,D$92-SUM(E$99:E133))</f>
        <v>48352.115448504948</v>
      </c>
      <c r="E134" s="523">
        <f>IF(+J96&lt;F133,J96,D134)</f>
        <v>5793.9767441860467</v>
      </c>
      <c r="F134" s="524">
        <f t="shared" si="41"/>
        <v>42558.138704318902</v>
      </c>
      <c r="G134" s="524">
        <f t="shared" si="33"/>
        <v>45455.127076411925</v>
      </c>
      <c r="H134" s="527">
        <f t="shared" si="34"/>
        <v>10659.518389584046</v>
      </c>
      <c r="I134" s="578">
        <f t="shared" si="35"/>
        <v>10659.518389584046</v>
      </c>
      <c r="J134" s="515">
        <f t="shared" si="36"/>
        <v>0</v>
      </c>
      <c r="K134" s="515"/>
      <c r="L134" s="526"/>
      <c r="M134" s="515">
        <f t="shared" si="37"/>
        <v>0</v>
      </c>
      <c r="N134" s="526"/>
      <c r="O134" s="515">
        <f t="shared" si="38"/>
        <v>0</v>
      </c>
      <c r="P134" s="515">
        <f t="shared" si="39"/>
        <v>0</v>
      </c>
      <c r="Q134" s="269"/>
    </row>
    <row r="135" spans="2:17" ht="12.5">
      <c r="B135" s="195" t="str">
        <f t="shared" si="40"/>
        <v/>
      </c>
      <c r="C135" s="508">
        <f>IF(D93="","-",+C134+1)</f>
        <v>2047</v>
      </c>
      <c r="D135" s="374">
        <f>IF(F134+SUM(E$99:E134)=D$92,F134,D$92-SUM(E$99:E134))</f>
        <v>42558.138704318902</v>
      </c>
      <c r="E135" s="523">
        <f>IF(+J96&lt;F134,J96,D135)</f>
        <v>5793.9767441860467</v>
      </c>
      <c r="F135" s="524">
        <f t="shared" si="41"/>
        <v>36764.161960132857</v>
      </c>
      <c r="G135" s="524">
        <f t="shared" si="33"/>
        <v>39661.15033222588</v>
      </c>
      <c r="H135" s="527">
        <f t="shared" si="34"/>
        <v>10039.327952234376</v>
      </c>
      <c r="I135" s="578">
        <f t="shared" si="35"/>
        <v>10039.327952234376</v>
      </c>
      <c r="J135" s="515">
        <f t="shared" si="36"/>
        <v>0</v>
      </c>
      <c r="K135" s="515"/>
      <c r="L135" s="526"/>
      <c r="M135" s="515">
        <f t="shared" si="37"/>
        <v>0</v>
      </c>
      <c r="N135" s="526"/>
      <c r="O135" s="515">
        <f t="shared" si="38"/>
        <v>0</v>
      </c>
      <c r="P135" s="515">
        <f t="shared" si="39"/>
        <v>0</v>
      </c>
      <c r="Q135" s="269"/>
    </row>
    <row r="136" spans="2:17" ht="12.5">
      <c r="B136" s="195" t="str">
        <f t="shared" si="40"/>
        <v/>
      </c>
      <c r="C136" s="508">
        <f>IF(D93="","-",+C135+1)</f>
        <v>2048</v>
      </c>
      <c r="D136" s="374">
        <f>IF(F135+SUM(E$99:E135)=D$92,F135,D$92-SUM(E$99:E135))</f>
        <v>36764.161960132857</v>
      </c>
      <c r="E136" s="523">
        <f>IF(+J96&lt;F135,J96,D136)</f>
        <v>5793.9767441860467</v>
      </c>
      <c r="F136" s="524">
        <f t="shared" si="41"/>
        <v>30970.185215946811</v>
      </c>
      <c r="G136" s="524">
        <f t="shared" si="33"/>
        <v>33867.173588039834</v>
      </c>
      <c r="H136" s="527">
        <f t="shared" si="34"/>
        <v>9419.1375148847073</v>
      </c>
      <c r="I136" s="578">
        <f t="shared" si="35"/>
        <v>9419.1375148847073</v>
      </c>
      <c r="J136" s="515">
        <f t="shared" si="36"/>
        <v>0</v>
      </c>
      <c r="K136" s="515"/>
      <c r="L136" s="526"/>
      <c r="M136" s="515">
        <f t="shared" si="37"/>
        <v>0</v>
      </c>
      <c r="N136" s="526"/>
      <c r="O136" s="515">
        <f t="shared" si="38"/>
        <v>0</v>
      </c>
      <c r="P136" s="515">
        <f t="shared" si="39"/>
        <v>0</v>
      </c>
      <c r="Q136" s="269"/>
    </row>
    <row r="137" spans="2:17" ht="12.5">
      <c r="B137" s="195" t="str">
        <f t="shared" si="40"/>
        <v/>
      </c>
      <c r="C137" s="508">
        <f>IF(D93="","-",+C136+1)</f>
        <v>2049</v>
      </c>
      <c r="D137" s="374">
        <f>IF(F136+SUM(E$99:E136)=D$92,F136,D$92-SUM(E$99:E136))</f>
        <v>30970.185215946811</v>
      </c>
      <c r="E137" s="523">
        <f>IF(+J96&lt;F136,J96,D137)</f>
        <v>5793.9767441860467</v>
      </c>
      <c r="F137" s="524">
        <f t="shared" si="41"/>
        <v>25176.208471760765</v>
      </c>
      <c r="G137" s="524">
        <f t="shared" si="33"/>
        <v>28073.196843853788</v>
      </c>
      <c r="H137" s="527">
        <f t="shared" si="34"/>
        <v>8798.9470775350364</v>
      </c>
      <c r="I137" s="578">
        <f t="shared" si="35"/>
        <v>8798.9470775350364</v>
      </c>
      <c r="J137" s="515">
        <f t="shared" si="36"/>
        <v>0</v>
      </c>
      <c r="K137" s="515"/>
      <c r="L137" s="526"/>
      <c r="M137" s="515">
        <f t="shared" si="37"/>
        <v>0</v>
      </c>
      <c r="N137" s="526"/>
      <c r="O137" s="515">
        <f t="shared" si="38"/>
        <v>0</v>
      </c>
      <c r="P137" s="515">
        <f t="shared" si="39"/>
        <v>0</v>
      </c>
      <c r="Q137" s="269"/>
    </row>
    <row r="138" spans="2:17" ht="12.5">
      <c r="B138" s="195" t="str">
        <f t="shared" si="40"/>
        <v/>
      </c>
      <c r="C138" s="508">
        <f>IF(D93="","-",+C137+1)</f>
        <v>2050</v>
      </c>
      <c r="D138" s="374">
        <f>IF(F137+SUM(E$99:E137)=D$92,F137,D$92-SUM(E$99:E137))</f>
        <v>25176.208471760765</v>
      </c>
      <c r="E138" s="523">
        <f>IF(+J96&lt;F137,J96,D138)</f>
        <v>5793.9767441860467</v>
      </c>
      <c r="F138" s="524">
        <f t="shared" si="41"/>
        <v>19382.231727574719</v>
      </c>
      <c r="G138" s="524">
        <f t="shared" si="33"/>
        <v>22279.220099667742</v>
      </c>
      <c r="H138" s="527">
        <f t="shared" si="34"/>
        <v>8178.7566401853674</v>
      </c>
      <c r="I138" s="578">
        <f t="shared" si="35"/>
        <v>8178.7566401853674</v>
      </c>
      <c r="J138" s="515">
        <f t="shared" si="36"/>
        <v>0</v>
      </c>
      <c r="K138" s="515"/>
      <c r="L138" s="526"/>
      <c r="M138" s="515">
        <f t="shared" si="37"/>
        <v>0</v>
      </c>
      <c r="N138" s="526"/>
      <c r="O138" s="515">
        <f t="shared" si="38"/>
        <v>0</v>
      </c>
      <c r="P138" s="515">
        <f t="shared" si="39"/>
        <v>0</v>
      </c>
      <c r="Q138" s="269"/>
    </row>
    <row r="139" spans="2:17" ht="12.5">
      <c r="B139" s="195" t="str">
        <f t="shared" si="40"/>
        <v/>
      </c>
      <c r="C139" s="508">
        <f>IF(D93="","-",+C138+1)</f>
        <v>2051</v>
      </c>
      <c r="D139" s="374">
        <f>IF(F138+SUM(E$99:E138)=D$92,F138,D$92-SUM(E$99:E138))</f>
        <v>19382.231727574719</v>
      </c>
      <c r="E139" s="523">
        <f>IF(+J96&lt;F138,J96,D139)</f>
        <v>5793.9767441860467</v>
      </c>
      <c r="F139" s="524">
        <f t="shared" si="41"/>
        <v>13588.254983388673</v>
      </c>
      <c r="G139" s="524">
        <f t="shared" si="33"/>
        <v>16485.243355481696</v>
      </c>
      <c r="H139" s="527">
        <f t="shared" si="34"/>
        <v>7558.5662028356983</v>
      </c>
      <c r="I139" s="578">
        <f t="shared" si="35"/>
        <v>7558.5662028356983</v>
      </c>
      <c r="J139" s="515">
        <f t="shared" si="36"/>
        <v>0</v>
      </c>
      <c r="K139" s="515"/>
      <c r="L139" s="526"/>
      <c r="M139" s="515">
        <f t="shared" si="37"/>
        <v>0</v>
      </c>
      <c r="N139" s="526"/>
      <c r="O139" s="515">
        <f t="shared" si="38"/>
        <v>0</v>
      </c>
      <c r="P139" s="515">
        <f t="shared" si="39"/>
        <v>0</v>
      </c>
      <c r="Q139" s="269"/>
    </row>
    <row r="140" spans="2:17" ht="12.5">
      <c r="B140" s="195" t="str">
        <f t="shared" si="40"/>
        <v/>
      </c>
      <c r="C140" s="508">
        <f>IF(D93="","-",+C139+1)</f>
        <v>2052</v>
      </c>
      <c r="D140" s="374">
        <f>IF(F139+SUM(E$99:E139)=D$92,F139,D$92-SUM(E$99:E139))</f>
        <v>13588.254983388673</v>
      </c>
      <c r="E140" s="523">
        <f>IF(+J96&lt;F139,J96,D140)</f>
        <v>5793.9767441860467</v>
      </c>
      <c r="F140" s="524">
        <f t="shared" si="41"/>
        <v>7794.2782392026265</v>
      </c>
      <c r="G140" s="524">
        <f t="shared" si="33"/>
        <v>10691.26661129565</v>
      </c>
      <c r="H140" s="527">
        <f t="shared" si="34"/>
        <v>6938.3757654860292</v>
      </c>
      <c r="I140" s="578">
        <f t="shared" si="35"/>
        <v>6938.3757654860292</v>
      </c>
      <c r="J140" s="515">
        <f t="shared" si="36"/>
        <v>0</v>
      </c>
      <c r="K140" s="515"/>
      <c r="L140" s="526"/>
      <c r="M140" s="515">
        <f t="shared" si="37"/>
        <v>0</v>
      </c>
      <c r="N140" s="526"/>
      <c r="O140" s="515">
        <f t="shared" si="38"/>
        <v>0</v>
      </c>
      <c r="P140" s="515">
        <f t="shared" si="39"/>
        <v>0</v>
      </c>
      <c r="Q140" s="269"/>
    </row>
    <row r="141" spans="2:17" ht="12.5">
      <c r="B141" s="195" t="str">
        <f t="shared" si="40"/>
        <v/>
      </c>
      <c r="C141" s="508">
        <f>IF(D93="","-",+C140+1)</f>
        <v>2053</v>
      </c>
      <c r="D141" s="374">
        <f>IF(F140+SUM(E$99:E140)=D$92,F140,D$92-SUM(E$99:E140))</f>
        <v>7794.2782392026265</v>
      </c>
      <c r="E141" s="523">
        <f>IF(+J96&lt;F140,J96,D141)</f>
        <v>5793.9767441860467</v>
      </c>
      <c r="F141" s="524">
        <f t="shared" si="41"/>
        <v>2000.3014950165798</v>
      </c>
      <c r="G141" s="524">
        <f t="shared" si="33"/>
        <v>4897.2898671096027</v>
      </c>
      <c r="H141" s="527">
        <f t="shared" si="34"/>
        <v>6318.1853281363592</v>
      </c>
      <c r="I141" s="578">
        <f t="shared" si="35"/>
        <v>6318.1853281363592</v>
      </c>
      <c r="J141" s="515">
        <f t="shared" si="36"/>
        <v>0</v>
      </c>
      <c r="K141" s="515"/>
      <c r="L141" s="526"/>
      <c r="M141" s="515">
        <f t="shared" si="37"/>
        <v>0</v>
      </c>
      <c r="N141" s="526"/>
      <c r="O141" s="515">
        <f t="shared" si="38"/>
        <v>0</v>
      </c>
      <c r="P141" s="515">
        <f t="shared" si="39"/>
        <v>0</v>
      </c>
      <c r="Q141" s="269"/>
    </row>
    <row r="142" spans="2:17" ht="12.5">
      <c r="B142" s="195" t="str">
        <f t="shared" si="40"/>
        <v/>
      </c>
      <c r="C142" s="508">
        <f>IF(D93="","-",+C141+1)</f>
        <v>2054</v>
      </c>
      <c r="D142" s="374">
        <f>IF(F141+SUM(E$99:E141)=D$92,F141,D$92-SUM(E$99:E141))</f>
        <v>2000.3014950165798</v>
      </c>
      <c r="E142" s="523">
        <f>IF(+J96&lt;F141,J96,D142)</f>
        <v>2000.3014950165798</v>
      </c>
      <c r="F142" s="524">
        <f t="shared" si="41"/>
        <v>0</v>
      </c>
      <c r="G142" s="524">
        <f t="shared" si="33"/>
        <v>1000.1507475082899</v>
      </c>
      <c r="H142" s="527">
        <f t="shared" si="34"/>
        <v>2107.3581776543188</v>
      </c>
      <c r="I142" s="578">
        <f t="shared" si="35"/>
        <v>2107.3581776543188</v>
      </c>
      <c r="J142" s="515">
        <f t="shared" si="36"/>
        <v>0</v>
      </c>
      <c r="K142" s="515"/>
      <c r="L142" s="526"/>
      <c r="M142" s="515">
        <f t="shared" si="37"/>
        <v>0</v>
      </c>
      <c r="N142" s="526"/>
      <c r="O142" s="515">
        <f t="shared" si="38"/>
        <v>0</v>
      </c>
      <c r="P142" s="515">
        <f t="shared" si="39"/>
        <v>0</v>
      </c>
      <c r="Q142" s="269"/>
    </row>
    <row r="143" spans="2:17" ht="12.5">
      <c r="B143" s="195" t="str">
        <f t="shared" si="40"/>
        <v/>
      </c>
      <c r="C143" s="508">
        <f>IF(D93="","-",+C142+1)</f>
        <v>2055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1"/>
        <v>0</v>
      </c>
      <c r="G143" s="524">
        <f t="shared" si="33"/>
        <v>0</v>
      </c>
      <c r="H143" s="527">
        <f t="shared" si="34"/>
        <v>0</v>
      </c>
      <c r="I143" s="578">
        <f t="shared" si="35"/>
        <v>0</v>
      </c>
      <c r="J143" s="515">
        <f t="shared" si="36"/>
        <v>0</v>
      </c>
      <c r="K143" s="515"/>
      <c r="L143" s="526"/>
      <c r="M143" s="515">
        <f t="shared" si="37"/>
        <v>0</v>
      </c>
      <c r="N143" s="526"/>
      <c r="O143" s="515">
        <f t="shared" si="38"/>
        <v>0</v>
      </c>
      <c r="P143" s="515">
        <f t="shared" si="39"/>
        <v>0</v>
      </c>
      <c r="Q143" s="269"/>
    </row>
    <row r="144" spans="2:17" ht="12.5">
      <c r="B144" s="195" t="str">
        <f t="shared" si="40"/>
        <v/>
      </c>
      <c r="C144" s="508">
        <f>IF(D93="","-",+C143+1)</f>
        <v>2056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1"/>
        <v>0</v>
      </c>
      <c r="G144" s="524">
        <f t="shared" si="33"/>
        <v>0</v>
      </c>
      <c r="H144" s="527">
        <f t="shared" si="34"/>
        <v>0</v>
      </c>
      <c r="I144" s="578">
        <f t="shared" si="35"/>
        <v>0</v>
      </c>
      <c r="J144" s="515">
        <f t="shared" si="36"/>
        <v>0</v>
      </c>
      <c r="K144" s="515"/>
      <c r="L144" s="526"/>
      <c r="M144" s="515">
        <f t="shared" si="37"/>
        <v>0</v>
      </c>
      <c r="N144" s="526"/>
      <c r="O144" s="515">
        <f t="shared" si="38"/>
        <v>0</v>
      </c>
      <c r="P144" s="515">
        <f t="shared" si="39"/>
        <v>0</v>
      </c>
      <c r="Q144" s="269"/>
    </row>
    <row r="145" spans="2:17" ht="12.5">
      <c r="B145" s="195" t="str">
        <f t="shared" si="40"/>
        <v/>
      </c>
      <c r="C145" s="508">
        <f>IF(D93="","-",+C144+1)</f>
        <v>2057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1"/>
        <v>0</v>
      </c>
      <c r="G145" s="524">
        <f t="shared" si="33"/>
        <v>0</v>
      </c>
      <c r="H145" s="527">
        <f t="shared" si="34"/>
        <v>0</v>
      </c>
      <c r="I145" s="578">
        <f t="shared" si="35"/>
        <v>0</v>
      </c>
      <c r="J145" s="515">
        <f t="shared" si="36"/>
        <v>0</v>
      </c>
      <c r="K145" s="515"/>
      <c r="L145" s="526"/>
      <c r="M145" s="515">
        <f t="shared" si="37"/>
        <v>0</v>
      </c>
      <c r="N145" s="526"/>
      <c r="O145" s="515">
        <f t="shared" si="38"/>
        <v>0</v>
      </c>
      <c r="P145" s="515">
        <f t="shared" si="39"/>
        <v>0</v>
      </c>
      <c r="Q145" s="269"/>
    </row>
    <row r="146" spans="2:17" ht="12.5">
      <c r="B146" s="195" t="str">
        <f t="shared" si="40"/>
        <v/>
      </c>
      <c r="C146" s="508">
        <f>IF(D93="","-",+C145+1)</f>
        <v>2058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1"/>
        <v>0</v>
      </c>
      <c r="G146" s="524">
        <f t="shared" si="33"/>
        <v>0</v>
      </c>
      <c r="H146" s="527">
        <f t="shared" si="34"/>
        <v>0</v>
      </c>
      <c r="I146" s="578">
        <f t="shared" si="35"/>
        <v>0</v>
      </c>
      <c r="J146" s="515">
        <f t="shared" si="36"/>
        <v>0</v>
      </c>
      <c r="K146" s="515"/>
      <c r="L146" s="526"/>
      <c r="M146" s="515">
        <f t="shared" si="37"/>
        <v>0</v>
      </c>
      <c r="N146" s="526"/>
      <c r="O146" s="515">
        <f t="shared" si="38"/>
        <v>0</v>
      </c>
      <c r="P146" s="515">
        <f t="shared" si="39"/>
        <v>0</v>
      </c>
      <c r="Q146" s="269"/>
    </row>
    <row r="147" spans="2:17" ht="12.5">
      <c r="B147" s="195" t="str">
        <f t="shared" si="40"/>
        <v/>
      </c>
      <c r="C147" s="508">
        <f>IF(D93="","-",+C146+1)</f>
        <v>2059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1"/>
        <v>0</v>
      </c>
      <c r="G147" s="524">
        <f t="shared" si="33"/>
        <v>0</v>
      </c>
      <c r="H147" s="527">
        <f t="shared" si="34"/>
        <v>0</v>
      </c>
      <c r="I147" s="578">
        <f t="shared" si="35"/>
        <v>0</v>
      </c>
      <c r="J147" s="515">
        <f t="shared" si="36"/>
        <v>0</v>
      </c>
      <c r="K147" s="515"/>
      <c r="L147" s="526"/>
      <c r="M147" s="515">
        <f t="shared" si="37"/>
        <v>0</v>
      </c>
      <c r="N147" s="526"/>
      <c r="O147" s="515">
        <f t="shared" si="38"/>
        <v>0</v>
      </c>
      <c r="P147" s="515">
        <f t="shared" si="39"/>
        <v>0</v>
      </c>
      <c r="Q147" s="269"/>
    </row>
    <row r="148" spans="2:17" ht="12.5">
      <c r="B148" s="195" t="str">
        <f t="shared" si="40"/>
        <v/>
      </c>
      <c r="C148" s="508">
        <f>IF(D93="","-",+C147+1)</f>
        <v>2060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1"/>
        <v>0</v>
      </c>
      <c r="G148" s="524">
        <f t="shared" si="33"/>
        <v>0</v>
      </c>
      <c r="H148" s="527">
        <f t="shared" si="34"/>
        <v>0</v>
      </c>
      <c r="I148" s="578">
        <f t="shared" si="35"/>
        <v>0</v>
      </c>
      <c r="J148" s="515">
        <f t="shared" si="36"/>
        <v>0</v>
      </c>
      <c r="K148" s="515"/>
      <c r="L148" s="526"/>
      <c r="M148" s="515">
        <f t="shared" si="37"/>
        <v>0</v>
      </c>
      <c r="N148" s="526"/>
      <c r="O148" s="515">
        <f t="shared" si="38"/>
        <v>0</v>
      </c>
      <c r="P148" s="515">
        <f t="shared" si="39"/>
        <v>0</v>
      </c>
      <c r="Q148" s="269"/>
    </row>
    <row r="149" spans="2:17" ht="12.5">
      <c r="B149" s="195" t="str">
        <f t="shared" si="40"/>
        <v/>
      </c>
      <c r="C149" s="508">
        <f>IF(D93="","-",+C148+1)</f>
        <v>2061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1"/>
        <v>0</v>
      </c>
      <c r="G149" s="524">
        <f t="shared" si="33"/>
        <v>0</v>
      </c>
      <c r="H149" s="527">
        <f t="shared" si="34"/>
        <v>0</v>
      </c>
      <c r="I149" s="578">
        <f t="shared" si="35"/>
        <v>0</v>
      </c>
      <c r="J149" s="515">
        <f t="shared" si="36"/>
        <v>0</v>
      </c>
      <c r="K149" s="515"/>
      <c r="L149" s="526"/>
      <c r="M149" s="515">
        <f t="shared" si="37"/>
        <v>0</v>
      </c>
      <c r="N149" s="526"/>
      <c r="O149" s="515">
        <f t="shared" si="38"/>
        <v>0</v>
      </c>
      <c r="P149" s="515">
        <f t="shared" si="39"/>
        <v>0</v>
      </c>
      <c r="Q149" s="269"/>
    </row>
    <row r="150" spans="2:17" ht="12.5">
      <c r="B150" s="195" t="str">
        <f t="shared" si="40"/>
        <v/>
      </c>
      <c r="C150" s="508">
        <f>IF(D93="","-",+C149+1)</f>
        <v>2062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1"/>
        <v>0</v>
      </c>
      <c r="G150" s="524">
        <f t="shared" si="33"/>
        <v>0</v>
      </c>
      <c r="H150" s="527">
        <f t="shared" si="34"/>
        <v>0</v>
      </c>
      <c r="I150" s="578">
        <f t="shared" si="35"/>
        <v>0</v>
      </c>
      <c r="J150" s="515">
        <f t="shared" si="36"/>
        <v>0</v>
      </c>
      <c r="K150" s="515"/>
      <c r="L150" s="526"/>
      <c r="M150" s="515">
        <f t="shared" si="37"/>
        <v>0</v>
      </c>
      <c r="N150" s="526"/>
      <c r="O150" s="515">
        <f t="shared" si="38"/>
        <v>0</v>
      </c>
      <c r="P150" s="515">
        <f t="shared" si="39"/>
        <v>0</v>
      </c>
      <c r="Q150" s="269"/>
    </row>
    <row r="151" spans="2:17" ht="12.5">
      <c r="B151" s="195" t="str">
        <f t="shared" si="40"/>
        <v/>
      </c>
      <c r="C151" s="508">
        <f>IF(D93="","-",+C150+1)</f>
        <v>2063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1"/>
        <v>0</v>
      </c>
      <c r="G151" s="524">
        <f t="shared" si="33"/>
        <v>0</v>
      </c>
      <c r="H151" s="527">
        <f t="shared" si="34"/>
        <v>0</v>
      </c>
      <c r="I151" s="578">
        <f t="shared" si="35"/>
        <v>0</v>
      </c>
      <c r="J151" s="515">
        <f t="shared" si="36"/>
        <v>0</v>
      </c>
      <c r="K151" s="515"/>
      <c r="L151" s="526"/>
      <c r="M151" s="515">
        <f t="shared" si="37"/>
        <v>0</v>
      </c>
      <c r="N151" s="526"/>
      <c r="O151" s="515">
        <f t="shared" si="38"/>
        <v>0</v>
      </c>
      <c r="P151" s="515">
        <f t="shared" si="39"/>
        <v>0</v>
      </c>
      <c r="Q151" s="269"/>
    </row>
    <row r="152" spans="2:17" ht="12.5">
      <c r="B152" s="195" t="str">
        <f t="shared" si="40"/>
        <v/>
      </c>
      <c r="C152" s="508">
        <f>IF(D93="","-",+C151+1)</f>
        <v>2064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1"/>
        <v>0</v>
      </c>
      <c r="G152" s="524">
        <f t="shared" si="33"/>
        <v>0</v>
      </c>
      <c r="H152" s="527">
        <f t="shared" si="34"/>
        <v>0</v>
      </c>
      <c r="I152" s="578">
        <f t="shared" si="35"/>
        <v>0</v>
      </c>
      <c r="J152" s="515">
        <f t="shared" si="36"/>
        <v>0</v>
      </c>
      <c r="K152" s="515"/>
      <c r="L152" s="526"/>
      <c r="M152" s="515">
        <f t="shared" si="37"/>
        <v>0</v>
      </c>
      <c r="N152" s="526"/>
      <c r="O152" s="515">
        <f t="shared" si="38"/>
        <v>0</v>
      </c>
      <c r="P152" s="515">
        <f t="shared" si="39"/>
        <v>0</v>
      </c>
      <c r="Q152" s="269"/>
    </row>
    <row r="153" spans="2:17" ht="12.5">
      <c r="B153" s="195" t="str">
        <f t="shared" si="40"/>
        <v/>
      </c>
      <c r="C153" s="508">
        <f>IF(D93="","-",+C152+1)</f>
        <v>2065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1"/>
        <v>0</v>
      </c>
      <c r="G153" s="524">
        <f t="shared" si="33"/>
        <v>0</v>
      </c>
      <c r="H153" s="527">
        <f t="shared" si="34"/>
        <v>0</v>
      </c>
      <c r="I153" s="578">
        <f t="shared" si="35"/>
        <v>0</v>
      </c>
      <c r="J153" s="515">
        <f t="shared" si="36"/>
        <v>0</v>
      </c>
      <c r="K153" s="515"/>
      <c r="L153" s="526"/>
      <c r="M153" s="515">
        <f t="shared" si="37"/>
        <v>0</v>
      </c>
      <c r="N153" s="526"/>
      <c r="O153" s="515">
        <f t="shared" si="38"/>
        <v>0</v>
      </c>
      <c r="P153" s="515">
        <f t="shared" si="39"/>
        <v>0</v>
      </c>
      <c r="Q153" s="269"/>
    </row>
    <row r="154" spans="2:17" ht="13" thickBot="1">
      <c r="B154" s="195" t="str">
        <f t="shared" si="40"/>
        <v/>
      </c>
      <c r="C154" s="528">
        <f>IF(D93="","-",+C153+1)</f>
        <v>2066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1"/>
        <v>0</v>
      </c>
      <c r="G154" s="529">
        <f t="shared" si="33"/>
        <v>0</v>
      </c>
      <c r="H154" s="531">
        <f t="shared" si="34"/>
        <v>0</v>
      </c>
      <c r="I154" s="580">
        <f t="shared" si="35"/>
        <v>0</v>
      </c>
      <c r="J154" s="534">
        <f t="shared" si="36"/>
        <v>0</v>
      </c>
      <c r="K154" s="515"/>
      <c r="L154" s="533"/>
      <c r="M154" s="534">
        <f t="shared" si="37"/>
        <v>0</v>
      </c>
      <c r="N154" s="533"/>
      <c r="O154" s="534">
        <f t="shared" si="38"/>
        <v>0</v>
      </c>
      <c r="P154" s="534">
        <f t="shared" si="39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249140.99999999997</v>
      </c>
      <c r="F155" s="375"/>
      <c r="G155" s="375"/>
      <c r="H155" s="375">
        <f>SUM(H99:H154)</f>
        <v>859925.81169236905</v>
      </c>
      <c r="I155" s="375">
        <f>SUM(I99:I154)</f>
        <v>859925.81169236905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7"/>
  <sheetViews>
    <sheetView tabSelected="1" topLeftCell="G115" zoomScale="70" zoomScaleNormal="70" zoomScaleSheetLayoutView="7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77" t="str">
        <f>SWE.WS.F.BPU.ATRR.Projected!A1</f>
        <v xml:space="preserve">AEP West SPP Member Companies 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Q1" s="233"/>
      <c r="R1" s="233"/>
    </row>
    <row r="2" spans="1:19" ht="17.5">
      <c r="A2" s="677" t="str">
        <f>SWE.WS.F.BPU.ATRR.Projected!A2</f>
        <v>2019 Cost of Service Formula Rate Projected on 2018 FF1 Balances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Q2" s="267" t="s">
        <v>111</v>
      </c>
      <c r="R2" s="233"/>
    </row>
    <row r="3" spans="1:19" ht="18">
      <c r="A3" s="680" t="s">
        <v>126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Q3" s="233"/>
      <c r="R3" s="233"/>
    </row>
    <row r="4" spans="1:19" ht="17.5">
      <c r="A4" s="679" t="str">
        <f>"Based on a Carrying Charge Derived from ""Trued-Up"" "&amp;M16&amp;" Data"</f>
        <v>Based on a Carrying Charge Derived from "Trued-Up" 2019 Data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Q4" s="233"/>
      <c r="R4" s="233"/>
    </row>
    <row r="5" spans="1:19" ht="18">
      <c r="A5" s="684" t="str">
        <f>SWE.WS.F.BPU.ATRR.Projected!A5</f>
        <v>SOUTHWESTERN ELECTRIC POWER COMPANY</v>
      </c>
      <c r="B5" s="685"/>
      <c r="C5" s="685"/>
      <c r="D5" s="685"/>
      <c r="E5" s="685"/>
      <c r="F5" s="685"/>
      <c r="G5" s="685"/>
      <c r="H5" s="685"/>
      <c r="I5" s="685"/>
      <c r="J5" s="685"/>
      <c r="K5" s="685"/>
      <c r="N5" s="249"/>
      <c r="Q5" s="233"/>
      <c r="R5" s="233"/>
    </row>
    <row r="6" spans="1:19" ht="20">
      <c r="A6" s="402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I8" s="675"/>
      <c r="K8" s="233"/>
      <c r="Q8" s="233"/>
      <c r="R8" s="233"/>
    </row>
    <row r="9" spans="1:19" ht="15.75" customHeight="1">
      <c r="C9" s="403"/>
      <c r="D9" s="403"/>
      <c r="E9" s="403"/>
      <c r="F9" s="403"/>
      <c r="G9" s="403"/>
      <c r="H9" s="403"/>
      <c r="I9" s="403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4">
        <f>R106</f>
        <v>0</v>
      </c>
      <c r="G13" s="405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6" t="s">
        <v>81</v>
      </c>
      <c r="M14" s="407"/>
      <c r="N14" s="407"/>
      <c r="O14" s="407"/>
      <c r="P14" s="408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9">
        <f>+R104</f>
        <v>2019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0.52437882397838453</v>
      </c>
      <c r="E17" s="291">
        <f>R108</f>
        <v>4.1852231011841851E-2</v>
      </c>
      <c r="F17" s="410">
        <f>E17*D17</f>
        <v>2.1946423678861304E-2</v>
      </c>
      <c r="G17" s="410"/>
      <c r="H17" s="278"/>
      <c r="I17" s="282"/>
      <c r="J17" s="293"/>
      <c r="K17" s="294"/>
      <c r="L17" s="301"/>
      <c r="M17" s="411" t="s">
        <v>245</v>
      </c>
      <c r="N17" s="412">
        <f>SUM('S.001:S.xyz - blank'!M87)</f>
        <v>77320357.685329109</v>
      </c>
      <c r="O17" s="412">
        <f>SUM('S.001:S.xyz - blank'!N87)</f>
        <v>77320357.685329109</v>
      </c>
      <c r="P17" s="413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10">
        <f>E18*D18</f>
        <v>0</v>
      </c>
      <c r="G18" s="410"/>
      <c r="H18" s="298"/>
      <c r="I18" s="298"/>
      <c r="J18" s="299"/>
      <c r="K18" s="300"/>
      <c r="L18" s="301"/>
      <c r="M18" s="411" t="s">
        <v>246</v>
      </c>
      <c r="N18" s="414">
        <f>SUM('S.001:S.xyz - blank'!M88)</f>
        <v>83506627.431942239</v>
      </c>
      <c r="O18" s="414">
        <f>SUM('S.001:S.xyz - blank'!N88)</f>
        <v>83506627.431942239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0.47562117602161547</v>
      </c>
      <c r="E19" s="291">
        <f>+F14</f>
        <v>0.105</v>
      </c>
      <c r="F19" s="415">
        <f>E19*D19</f>
        <v>4.9940223482269619E-2</v>
      </c>
      <c r="G19" s="415"/>
      <c r="H19" s="298"/>
      <c r="I19" s="298"/>
      <c r="J19" s="285"/>
      <c r="K19" s="300"/>
      <c r="L19" s="301"/>
      <c r="M19" s="411" t="str">
        <f>"True-up Adjustment For "&amp;M16&amp;""</f>
        <v>True-up Adjustment For 2019</v>
      </c>
      <c r="N19" s="416">
        <f>ROUND(N18-N17,0)</f>
        <v>6186270</v>
      </c>
      <c r="O19" s="416">
        <f>+O18-O17</f>
        <v>6186269.74661313</v>
      </c>
      <c r="P19" s="417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10">
        <f>SUM(F17:F19)</f>
        <v>7.1886647161130926E-2</v>
      </c>
      <c r="G20" s="410"/>
      <c r="H20" s="418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9"/>
      <c r="M21" s="420"/>
      <c r="N21" s="421"/>
      <c r="O21" s="421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1095951729.5611482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7.1886647161130926E-2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78784295.288593441</v>
      </c>
      <c r="F26" s="312"/>
      <c r="G26" s="312"/>
      <c r="H26" s="312"/>
      <c r="I26" s="312"/>
      <c r="J26" s="300"/>
      <c r="K26" s="300"/>
      <c r="L26" s="300"/>
      <c r="M26" s="300"/>
      <c r="N26" s="422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3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78784295.288593441</v>
      </c>
      <c r="F30" s="312"/>
      <c r="G30" s="312"/>
      <c r="H30" s="312"/>
      <c r="I30" s="312"/>
      <c r="J30" s="312"/>
      <c r="K30" s="312"/>
      <c r="L30" s="312"/>
      <c r="M30" s="312"/>
      <c r="N30" s="424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0.22939581632339606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18072787.73119038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-375580.50436957204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-4208507.98920938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310955.11357287661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13799654.351184305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191401163.30329713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78784295.288593441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13799654.351184305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77366.909164881174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98739846.754354507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98739846.754354507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78784295.288593441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5">
        <f>E37</f>
        <v>13799654.351184305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191323796.39413226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166975.47651522615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191490771.87064749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45990852.86707864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145499919.00356886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191323796.39413226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0.39634968110566327</v>
      </c>
      <c r="G64" s="426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75831125.688739166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+SWE.WS.F.BPU.ATRR.Projected!C66</f>
        <v xml:space="preserve">       Taxable Percentage of Revenue (22%)</v>
      </c>
      <c r="D66" s="325"/>
      <c r="E66" s="357"/>
      <c r="F66" s="363">
        <f>+SWE.WS.F.BPU.ATRR.Projected!F66</f>
        <v>0.22</v>
      </c>
      <c r="G66" s="427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16682847.651522616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7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166828.47651522615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147</v>
      </c>
      <c r="G70" s="428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166975.47651522615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1358460089.5052361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9">
        <f>+F57</f>
        <v>191490771.87064749</v>
      </c>
      <c r="G76" s="429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0.14096164719891788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30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145499919.00356886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0.10710650988396817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0.10704054654206167</v>
      </c>
      <c r="G81" s="367"/>
      <c r="H81" s="431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6.5963341906491446E-5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1870409555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2061458796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3931868351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2019</v>
      </c>
      <c r="D89" s="325"/>
      <c r="E89" s="191"/>
      <c r="F89" s="351">
        <f>+F88/2</f>
        <v>1965934175.5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(True-Up TCOS,  ln 86)</v>
      </c>
      <c r="D90" s="325"/>
      <c r="E90" s="357"/>
      <c r="F90" s="351">
        <f>R128</f>
        <v>45990852.86707864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2.339389255257323E-2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42.746199579770412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43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2" t="s">
        <v>160</v>
      </c>
      <c r="S103" s="433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4">
        <v>2019</v>
      </c>
      <c r="S104" s="435" t="s">
        <v>82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6">
        <v>0.105</v>
      </c>
      <c r="S105" s="382" t="s">
        <v>441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7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6">
        <v>0.52437882397838453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8">
        <v>4.1852231011841851E-2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6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8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6">
        <v>0.47562117602161547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9">
        <v>1095951729.5611482</v>
      </c>
      <c r="S112" s="440" t="s">
        <v>466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1">
        <v>0.24823600000000001</v>
      </c>
      <c r="S113" s="442" t="s">
        <v>467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9">
        <v>-375580.50436957204</v>
      </c>
      <c r="S114" s="442" t="s">
        <v>468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9">
        <v>-4208507.98920938</v>
      </c>
      <c r="S115" s="443" t="s">
        <v>443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9">
        <v>310955.11357287661</v>
      </c>
      <c r="S116" s="443" t="s">
        <v>444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9">
        <v>191401163.30329713</v>
      </c>
      <c r="S117" s="442" t="s">
        <v>469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9">
        <v>78784295.288593441</v>
      </c>
      <c r="S118" s="442" t="s">
        <v>470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9">
        <v>13799654.351184305</v>
      </c>
      <c r="S119" s="442" t="s">
        <v>471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9">
        <v>77366.909164881174</v>
      </c>
      <c r="S120" s="442" t="s">
        <v>472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9">
        <v>45990852.86707864</v>
      </c>
      <c r="S121" s="442" t="s">
        <v>473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1">
        <v>0.39634968110566327</v>
      </c>
      <c r="S122" s="442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9">
        <v>1358460089.5052361</v>
      </c>
      <c r="S123" s="442" t="s">
        <v>455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1">
        <v>0.10704054654206167</v>
      </c>
      <c r="S124" s="444" t="s">
        <v>456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5">
        <v>1870409555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6">
        <v>2061458796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6">
        <v>1956557443.6153846</v>
      </c>
      <c r="S127" s="396" t="s">
        <v>464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7">
        <v>45990852.86707864</v>
      </c>
      <c r="S128" s="398" t="s">
        <v>465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8">
        <f>+N17</f>
        <v>77320357.685329109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9">
        <f>+O17</f>
        <v>77320357.685329109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9">
        <f>+N18</f>
        <v>83506627.431942239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50">
        <f>+O18</f>
        <v>83506627.431942239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27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44709.254787961065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44709.254787961065</v>
      </c>
      <c r="O6" s="269"/>
      <c r="P6" s="269"/>
    </row>
    <row r="7" spans="1:17" ht="13.5" thickBot="1">
      <c r="C7" s="468" t="s">
        <v>48</v>
      </c>
      <c r="D7" s="621" t="s">
        <v>279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278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421517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10280.90243902439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450200</v>
      </c>
      <c r="E17" s="510">
        <v>5359.5238095238092</v>
      </c>
      <c r="F17" s="509">
        <v>444840.47619047621</v>
      </c>
      <c r="G17" s="510">
        <v>71516.261736212298</v>
      </c>
      <c r="H17" s="511">
        <v>71516.261736212298</v>
      </c>
      <c r="I17" s="518">
        <v>0</v>
      </c>
      <c r="J17" s="512"/>
      <c r="K17" s="513">
        <f t="shared" ref="K17:K22" si="0">G17</f>
        <v>71516.261736212298</v>
      </c>
      <c r="L17" s="598">
        <f t="shared" ref="L17:L48" si="1">IF(K17&lt;&gt;0,+G17-K17,0)</f>
        <v>0</v>
      </c>
      <c r="M17" s="513">
        <f t="shared" ref="M17:M22" si="2">H17</f>
        <v>71516.261736212298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609">
        <v>424657.47619047621</v>
      </c>
      <c r="E18" s="610">
        <v>10238.5</v>
      </c>
      <c r="F18" s="609">
        <v>414418.97619047621</v>
      </c>
      <c r="G18" s="610">
        <v>68251.803233746105</v>
      </c>
      <c r="H18" s="611">
        <v>68251.803233746105</v>
      </c>
      <c r="I18" s="597">
        <v>0</v>
      </c>
      <c r="J18" s="512"/>
      <c r="K18" s="519">
        <f t="shared" si="0"/>
        <v>68251.803233746105</v>
      </c>
      <c r="L18" s="520">
        <f t="shared" ref="L18:L23" si="6">IF(K18&lt;&gt;0,+G18-K18,0)</f>
        <v>0</v>
      </c>
      <c r="M18" s="519">
        <f t="shared" si="2"/>
        <v>68251.803233746105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/>
      </c>
      <c r="C19" s="508">
        <f>IF(D11="","-",+C18+1)</f>
        <v>2014</v>
      </c>
      <c r="D19" s="609">
        <v>414418.97619047621</v>
      </c>
      <c r="E19" s="610">
        <v>10238.5</v>
      </c>
      <c r="F19" s="609">
        <v>404180.47619047621</v>
      </c>
      <c r="G19" s="610">
        <v>64766.693467581994</v>
      </c>
      <c r="H19" s="611">
        <v>64766.693467581994</v>
      </c>
      <c r="I19" s="597">
        <v>0</v>
      </c>
      <c r="J19" s="512"/>
      <c r="K19" s="519">
        <f t="shared" si="0"/>
        <v>64766.693467581994</v>
      </c>
      <c r="L19" s="520">
        <f t="shared" si="6"/>
        <v>0</v>
      </c>
      <c r="M19" s="519">
        <f t="shared" si="2"/>
        <v>64766.693467581994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>IU</v>
      </c>
      <c r="C20" s="508">
        <f>IF(D11="","-",+C19+1)</f>
        <v>2015</v>
      </c>
      <c r="D20" s="609">
        <v>395680.47619047621</v>
      </c>
      <c r="E20" s="610">
        <v>10036.119047619048</v>
      </c>
      <c r="F20" s="609">
        <v>385644.35714285716</v>
      </c>
      <c r="G20" s="610">
        <v>60827.332352293794</v>
      </c>
      <c r="H20" s="611">
        <v>60827.332352293794</v>
      </c>
      <c r="I20" s="512">
        <v>0</v>
      </c>
      <c r="J20" s="512"/>
      <c r="K20" s="519">
        <f t="shared" si="0"/>
        <v>60827.332352293794</v>
      </c>
      <c r="L20" s="520">
        <f t="shared" si="6"/>
        <v>0</v>
      </c>
      <c r="M20" s="519">
        <f t="shared" si="2"/>
        <v>60827.332352293794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/>
      </c>
      <c r="C21" s="508">
        <f>IF(D12="","-",+C20+1)</f>
        <v>2016</v>
      </c>
      <c r="D21" s="609">
        <v>385644.35714285716</v>
      </c>
      <c r="E21" s="610">
        <v>10036.119047619048</v>
      </c>
      <c r="F21" s="609">
        <v>375608.23809523811</v>
      </c>
      <c r="G21" s="610">
        <v>58895.229275947575</v>
      </c>
      <c r="H21" s="611">
        <v>58895.229275947575</v>
      </c>
      <c r="I21" s="512">
        <f t="shared" ref="I21:I49" si="9">H21-G21</f>
        <v>0</v>
      </c>
      <c r="J21" s="512"/>
      <c r="K21" s="519">
        <f t="shared" si="0"/>
        <v>58895.229275947575</v>
      </c>
      <c r="L21" s="520">
        <f t="shared" si="6"/>
        <v>0</v>
      </c>
      <c r="M21" s="519">
        <f t="shared" si="2"/>
        <v>58895.229275947575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609">
        <v>375608.23809523811</v>
      </c>
      <c r="E22" s="610">
        <v>9802.7209302325573</v>
      </c>
      <c r="F22" s="609">
        <v>365805.51716500556</v>
      </c>
      <c r="G22" s="610">
        <v>55730.535228858629</v>
      </c>
      <c r="H22" s="611">
        <v>55730.535228858629</v>
      </c>
      <c r="I22" s="512">
        <f t="shared" si="9"/>
        <v>0</v>
      </c>
      <c r="J22" s="512"/>
      <c r="K22" s="519">
        <f t="shared" si="0"/>
        <v>55730.535228858629</v>
      </c>
      <c r="L22" s="520">
        <f t="shared" si="6"/>
        <v>0</v>
      </c>
      <c r="M22" s="519">
        <f t="shared" si="2"/>
        <v>55730.535228858629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609">
        <v>365805.51716500556</v>
      </c>
      <c r="E23" s="610">
        <v>10280.90243902439</v>
      </c>
      <c r="F23" s="609">
        <v>355524.61472598114</v>
      </c>
      <c r="G23" s="610">
        <v>50633.628430886543</v>
      </c>
      <c r="H23" s="611">
        <v>50633.628430886543</v>
      </c>
      <c r="I23" s="512">
        <f t="shared" si="9"/>
        <v>0</v>
      </c>
      <c r="J23" s="512"/>
      <c r="K23" s="519">
        <f>G23</f>
        <v>50633.628430886543</v>
      </c>
      <c r="L23" s="520">
        <f t="shared" si="6"/>
        <v>0</v>
      </c>
      <c r="M23" s="519">
        <f>H23</f>
        <v>50633.628430886543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609">
        <v>355524.61472598114</v>
      </c>
      <c r="E24" s="610">
        <v>9802.7209302325573</v>
      </c>
      <c r="F24" s="609">
        <v>345721.89379574859</v>
      </c>
      <c r="G24" s="610">
        <v>44709.254787961065</v>
      </c>
      <c r="H24" s="611">
        <v>44709.254787961065</v>
      </c>
      <c r="I24" s="512">
        <f t="shared" si="9"/>
        <v>0</v>
      </c>
      <c r="J24" s="512"/>
      <c r="K24" s="519">
        <f>G24</f>
        <v>44709.254787961065</v>
      </c>
      <c r="L24" s="520">
        <f t="shared" ref="L24" si="10">IF(K24&lt;&gt;0,+G24-K24,0)</f>
        <v>0</v>
      </c>
      <c r="M24" s="519">
        <f>H24</f>
        <v>44709.254787961065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345721.89379574859</v>
      </c>
      <c r="E25" s="523">
        <f>IF(+I14&lt;F24,I14,D25)</f>
        <v>10280.90243902439</v>
      </c>
      <c r="F25" s="524">
        <f t="shared" ref="F25:F49" si="11">+D25-E25</f>
        <v>335440.99135672417</v>
      </c>
      <c r="G25" s="525">
        <f t="shared" ref="G25:G53" si="12">+I$12*((D25+F25)/2)+E25</f>
        <v>53566.793994937863</v>
      </c>
      <c r="H25" s="492">
        <f t="shared" ref="H25:H53" si="13">+I$13*((D25+F25)/2)+E25</f>
        <v>53566.793994937863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335440.99135672417</v>
      </c>
      <c r="E26" s="523">
        <f>IF(+I14&lt;F25,I14,D26)</f>
        <v>10280.90243902439</v>
      </c>
      <c r="F26" s="524">
        <f t="shared" si="11"/>
        <v>325160.08891769976</v>
      </c>
      <c r="G26" s="525">
        <f t="shared" si="12"/>
        <v>52260.151963280718</v>
      </c>
      <c r="H26" s="492">
        <f t="shared" si="13"/>
        <v>52260.151963280718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325160.08891769976</v>
      </c>
      <c r="E27" s="523">
        <f>IF(+I14&lt;F26,I14,D27)</f>
        <v>10280.90243902439</v>
      </c>
      <c r="F27" s="524">
        <f t="shared" si="11"/>
        <v>314879.18647867534</v>
      </c>
      <c r="G27" s="525">
        <f t="shared" si="12"/>
        <v>50953.509931623557</v>
      </c>
      <c r="H27" s="492">
        <f t="shared" si="13"/>
        <v>50953.509931623557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314879.18647867534</v>
      </c>
      <c r="E28" s="523">
        <f>IF(+I14&lt;F27,I14,D28)</f>
        <v>10280.90243902439</v>
      </c>
      <c r="F28" s="524">
        <f t="shared" si="11"/>
        <v>304598.28403965093</v>
      </c>
      <c r="G28" s="525">
        <f t="shared" si="12"/>
        <v>49646.867899966412</v>
      </c>
      <c r="H28" s="492">
        <f t="shared" si="13"/>
        <v>49646.867899966412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304598.28403965093</v>
      </c>
      <c r="E29" s="523">
        <f>IF(+I14&lt;F28,I14,D29)</f>
        <v>10280.90243902439</v>
      </c>
      <c r="F29" s="524">
        <f t="shared" si="11"/>
        <v>294317.38160062651</v>
      </c>
      <c r="G29" s="525">
        <f t="shared" si="12"/>
        <v>48340.225868309251</v>
      </c>
      <c r="H29" s="492">
        <f t="shared" si="13"/>
        <v>48340.225868309251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294317.38160062651</v>
      </c>
      <c r="E30" s="523">
        <f>IF(+I14&lt;F29,I14,D30)</f>
        <v>10280.90243902439</v>
      </c>
      <c r="F30" s="524">
        <f t="shared" si="11"/>
        <v>284036.4791616021</v>
      </c>
      <c r="G30" s="525">
        <f t="shared" si="12"/>
        <v>47033.583836652106</v>
      </c>
      <c r="H30" s="492">
        <f t="shared" si="13"/>
        <v>47033.583836652106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284036.4791616021</v>
      </c>
      <c r="E31" s="523">
        <f>IF(+I14&lt;F30,I14,D31)</f>
        <v>10280.90243902439</v>
      </c>
      <c r="F31" s="524">
        <f t="shared" si="11"/>
        <v>273755.57672257768</v>
      </c>
      <c r="G31" s="525">
        <f t="shared" si="12"/>
        <v>45726.94180499496</v>
      </c>
      <c r="H31" s="492">
        <f t="shared" si="13"/>
        <v>45726.94180499496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273755.57672257768</v>
      </c>
      <c r="E32" s="523">
        <f>IF(+I14&lt;F31,I14,D32)</f>
        <v>10280.90243902439</v>
      </c>
      <c r="F32" s="524">
        <f t="shared" si="11"/>
        <v>263474.67428355326</v>
      </c>
      <c r="G32" s="525">
        <f t="shared" si="12"/>
        <v>44420.2997733378</v>
      </c>
      <c r="H32" s="492">
        <f t="shared" si="13"/>
        <v>44420.2997733378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263474.67428355326</v>
      </c>
      <c r="E33" s="523">
        <f>IF(+I14&lt;F32,I14,D33)</f>
        <v>10280.90243902439</v>
      </c>
      <c r="F33" s="524">
        <f t="shared" si="11"/>
        <v>253193.77184452888</v>
      </c>
      <c r="G33" s="525">
        <f t="shared" si="12"/>
        <v>43113.657741680654</v>
      </c>
      <c r="H33" s="492">
        <f t="shared" si="13"/>
        <v>43113.657741680654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253193.77184452888</v>
      </c>
      <c r="E34" s="523">
        <f>IF(+I14&lt;F33,I14,D34)</f>
        <v>10280.90243902439</v>
      </c>
      <c r="F34" s="524">
        <f t="shared" si="11"/>
        <v>242912.86940550449</v>
      </c>
      <c r="G34" s="525">
        <f t="shared" si="12"/>
        <v>41807.015710023508</v>
      </c>
      <c r="H34" s="492">
        <f t="shared" si="13"/>
        <v>41807.015710023508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242912.86940550449</v>
      </c>
      <c r="E35" s="523">
        <f>IF(+I14&lt;F34,I14,D35)</f>
        <v>10280.90243902439</v>
      </c>
      <c r="F35" s="524">
        <f t="shared" si="11"/>
        <v>232631.9669664801</v>
      </c>
      <c r="G35" s="525">
        <f t="shared" si="12"/>
        <v>40500.373678366348</v>
      </c>
      <c r="H35" s="492">
        <f t="shared" si="13"/>
        <v>40500.373678366348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232631.9669664801</v>
      </c>
      <c r="E36" s="523">
        <f>IF(+I14&lt;F35,I14,D36)</f>
        <v>10280.90243902439</v>
      </c>
      <c r="F36" s="524">
        <f t="shared" si="11"/>
        <v>222351.06452745572</v>
      </c>
      <c r="G36" s="525">
        <f t="shared" si="12"/>
        <v>39193.731646709202</v>
      </c>
      <c r="H36" s="492">
        <f t="shared" si="13"/>
        <v>39193.731646709202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222351.06452745572</v>
      </c>
      <c r="E37" s="523">
        <f>IF(+I14&lt;F36,I14,D37)</f>
        <v>10280.90243902439</v>
      </c>
      <c r="F37" s="524">
        <f t="shared" si="11"/>
        <v>212070.16208843133</v>
      </c>
      <c r="G37" s="525">
        <f t="shared" si="12"/>
        <v>37887.089615052057</v>
      </c>
      <c r="H37" s="492">
        <f t="shared" si="13"/>
        <v>37887.089615052057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212070.16208843133</v>
      </c>
      <c r="E38" s="523">
        <f>IF(+I14&lt;F37,I14,D38)</f>
        <v>10280.90243902439</v>
      </c>
      <c r="F38" s="524">
        <f t="shared" si="11"/>
        <v>201789.25964940694</v>
      </c>
      <c r="G38" s="525">
        <f t="shared" si="12"/>
        <v>36580.447583394911</v>
      </c>
      <c r="H38" s="492">
        <f t="shared" si="13"/>
        <v>36580.447583394911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201789.25964940694</v>
      </c>
      <c r="E39" s="523">
        <f>IF(+I14&lt;F38,I14,D39)</f>
        <v>10280.90243902439</v>
      </c>
      <c r="F39" s="524">
        <f t="shared" si="11"/>
        <v>191508.35721038256</v>
      </c>
      <c r="G39" s="525">
        <f t="shared" si="12"/>
        <v>35273.805551737758</v>
      </c>
      <c r="H39" s="492">
        <f t="shared" si="13"/>
        <v>35273.805551737758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191508.35721038256</v>
      </c>
      <c r="E40" s="523">
        <f>IF(+I14&lt;F39,I14,D40)</f>
        <v>10280.90243902439</v>
      </c>
      <c r="F40" s="524">
        <f t="shared" si="11"/>
        <v>181227.45477135817</v>
      </c>
      <c r="G40" s="525">
        <f t="shared" si="12"/>
        <v>33967.163520080612</v>
      </c>
      <c r="H40" s="492">
        <f t="shared" si="13"/>
        <v>33967.163520080612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181227.45477135817</v>
      </c>
      <c r="E41" s="523">
        <f>IF(+I14&lt;F40,I14,D41)</f>
        <v>10280.90243902439</v>
      </c>
      <c r="F41" s="524">
        <f t="shared" si="11"/>
        <v>170946.55233233378</v>
      </c>
      <c r="G41" s="525">
        <f t="shared" si="12"/>
        <v>32660.521488423459</v>
      </c>
      <c r="H41" s="492">
        <f t="shared" si="13"/>
        <v>32660.521488423459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170946.55233233378</v>
      </c>
      <c r="E42" s="523">
        <f>IF(+I14&lt;F41,I14,D42)</f>
        <v>10280.90243902439</v>
      </c>
      <c r="F42" s="524">
        <f t="shared" si="11"/>
        <v>160665.6498933094</v>
      </c>
      <c r="G42" s="525">
        <f t="shared" si="12"/>
        <v>31353.879456766317</v>
      </c>
      <c r="H42" s="492">
        <f t="shared" si="13"/>
        <v>31353.879456766317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160665.6498933094</v>
      </c>
      <c r="E43" s="523">
        <f>IF(+I14&lt;F42,I14,D43)</f>
        <v>10280.90243902439</v>
      </c>
      <c r="F43" s="524">
        <f t="shared" si="11"/>
        <v>150384.74745428501</v>
      </c>
      <c r="G43" s="525">
        <f t="shared" si="12"/>
        <v>30047.237425109164</v>
      </c>
      <c r="H43" s="492">
        <f t="shared" si="13"/>
        <v>30047.237425109164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150384.74745428501</v>
      </c>
      <c r="E44" s="523">
        <f>IF(+I14&lt;F43,I14,D44)</f>
        <v>10280.90243902439</v>
      </c>
      <c r="F44" s="524">
        <f t="shared" si="11"/>
        <v>140103.84501526062</v>
      </c>
      <c r="G44" s="525">
        <f t="shared" si="12"/>
        <v>28740.595393452018</v>
      </c>
      <c r="H44" s="492">
        <f t="shared" si="13"/>
        <v>28740.595393452018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140103.84501526062</v>
      </c>
      <c r="E45" s="523">
        <f>IF(+I14&lt;F44,I14,D45)</f>
        <v>10280.90243902439</v>
      </c>
      <c r="F45" s="524">
        <f t="shared" si="11"/>
        <v>129822.94257623624</v>
      </c>
      <c r="G45" s="525">
        <f t="shared" si="12"/>
        <v>27433.953361794865</v>
      </c>
      <c r="H45" s="492">
        <f t="shared" si="13"/>
        <v>27433.953361794865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129822.94257623624</v>
      </c>
      <c r="E46" s="523">
        <f>IF(+I14&lt;F45,I14,D46)</f>
        <v>10280.90243902439</v>
      </c>
      <c r="F46" s="524">
        <f t="shared" si="11"/>
        <v>119542.04013721185</v>
      </c>
      <c r="G46" s="525">
        <f t="shared" si="12"/>
        <v>26127.31133013772</v>
      </c>
      <c r="H46" s="492">
        <f t="shared" si="13"/>
        <v>26127.31133013772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119542.04013721185</v>
      </c>
      <c r="E47" s="523">
        <f>IF(+I14&lt;F46,I14,D47)</f>
        <v>10280.90243902439</v>
      </c>
      <c r="F47" s="524">
        <f t="shared" si="11"/>
        <v>109261.13769818746</v>
      </c>
      <c r="G47" s="525">
        <f t="shared" si="12"/>
        <v>24820.66929848057</v>
      </c>
      <c r="H47" s="492">
        <f t="shared" si="13"/>
        <v>24820.66929848057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109261.13769818746</v>
      </c>
      <c r="E48" s="523">
        <f>IF(+I14&lt;F47,I14,D48)</f>
        <v>10280.90243902439</v>
      </c>
      <c r="F48" s="524">
        <f t="shared" si="11"/>
        <v>98980.235259163077</v>
      </c>
      <c r="G48" s="525">
        <f t="shared" si="12"/>
        <v>23514.027266823425</v>
      </c>
      <c r="H48" s="492">
        <f t="shared" si="13"/>
        <v>23514.027266823425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98980.235259163077</v>
      </c>
      <c r="E49" s="523">
        <f>IF(+I14&lt;F48,I14,D49)</f>
        <v>10280.90243902439</v>
      </c>
      <c r="F49" s="524">
        <f t="shared" si="11"/>
        <v>88699.33282013869</v>
      </c>
      <c r="G49" s="525">
        <f t="shared" si="12"/>
        <v>22207.385235166275</v>
      </c>
      <c r="H49" s="492">
        <f t="shared" si="13"/>
        <v>22207.385235166275</v>
      </c>
      <c r="I49" s="512">
        <f t="shared" si="9"/>
        <v>0</v>
      </c>
      <c r="J49" s="512"/>
      <c r="K49" s="526"/>
      <c r="L49" s="515">
        <f t="shared" ref="L49:L72" si="14">IF(K49&lt;&gt;0,+G49-K49,0)</f>
        <v>0</v>
      </c>
      <c r="M49" s="526"/>
      <c r="N49" s="515">
        <f t="shared" ref="N49:N72" si="15">IF(M49&lt;&gt;0,+H49-M49,0)</f>
        <v>0</v>
      </c>
      <c r="O49" s="515">
        <f t="shared" ref="O49:O72" si="16">+N49-L49</f>
        <v>0</v>
      </c>
      <c r="P49" s="272"/>
    </row>
    <row r="50" spans="2:17" ht="12.5">
      <c r="B50" s="195" t="str">
        <f t="shared" ref="B50:B72" si="17">IF(D50=F49,"","IU")</f>
        <v/>
      </c>
      <c r="C50" s="508">
        <f>IF(D11="","-",+C49+1)</f>
        <v>2045</v>
      </c>
      <c r="D50" s="524">
        <f>IF(F49+SUM(E$17:E49)=D$10,F49,D$10-SUM(E$17:E49))</f>
        <v>88699.33282013869</v>
      </c>
      <c r="E50" s="523">
        <f>IF(+I14&lt;F49,I14,D50)</f>
        <v>10280.90243902439</v>
      </c>
      <c r="F50" s="524">
        <f t="shared" ref="F50:F72" si="18">+D50-E50</f>
        <v>78418.430381114304</v>
      </c>
      <c r="G50" s="525">
        <f t="shared" si="12"/>
        <v>20900.743203509126</v>
      </c>
      <c r="H50" s="492">
        <f t="shared" si="13"/>
        <v>20900.743203509126</v>
      </c>
      <c r="I50" s="512">
        <f t="shared" ref="I50:I72" si="19">H50-G50</f>
        <v>0</v>
      </c>
      <c r="J50" s="512"/>
      <c r="K50" s="526"/>
      <c r="L50" s="515">
        <f t="shared" si="14"/>
        <v>0</v>
      </c>
      <c r="M50" s="526"/>
      <c r="N50" s="515">
        <f t="shared" si="15"/>
        <v>0</v>
      </c>
      <c r="O50" s="515">
        <f t="shared" si="16"/>
        <v>0</v>
      </c>
      <c r="P50" s="272"/>
    </row>
    <row r="51" spans="2:17" ht="12.5">
      <c r="B51" s="195" t="str">
        <f t="shared" si="17"/>
        <v/>
      </c>
      <c r="C51" s="508">
        <f>IF(D11="","-",+C50+1)</f>
        <v>2046</v>
      </c>
      <c r="D51" s="524">
        <f>IF(F50+SUM(E$17:E50)=D$10,F50,D$10-SUM(E$17:E50))</f>
        <v>78418.430381114304</v>
      </c>
      <c r="E51" s="523">
        <f>IF(+I14&lt;F50,I14,D51)</f>
        <v>10280.90243902439</v>
      </c>
      <c r="F51" s="524">
        <f t="shared" si="18"/>
        <v>68137.527942089917</v>
      </c>
      <c r="G51" s="525">
        <f t="shared" si="12"/>
        <v>19594.10117185198</v>
      </c>
      <c r="H51" s="492">
        <f t="shared" si="13"/>
        <v>19594.10117185198</v>
      </c>
      <c r="I51" s="512">
        <f t="shared" si="19"/>
        <v>0</v>
      </c>
      <c r="J51" s="512"/>
      <c r="K51" s="526"/>
      <c r="L51" s="515">
        <f t="shared" si="14"/>
        <v>0</v>
      </c>
      <c r="M51" s="526"/>
      <c r="N51" s="515">
        <f t="shared" si="15"/>
        <v>0</v>
      </c>
      <c r="O51" s="515">
        <f t="shared" si="16"/>
        <v>0</v>
      </c>
      <c r="P51" s="272"/>
    </row>
    <row r="52" spans="2:17" ht="12.5">
      <c r="B52" s="195" t="str">
        <f t="shared" si="17"/>
        <v/>
      </c>
      <c r="C52" s="508">
        <f>IF(D11="","-",+C51+1)</f>
        <v>2047</v>
      </c>
      <c r="D52" s="524">
        <f>IF(F51+SUM(E$17:E51)=D$10,F51,D$10-SUM(E$17:E51))</f>
        <v>68137.527942089917</v>
      </c>
      <c r="E52" s="523">
        <f>IF(+I14&lt;F51,I14,D52)</f>
        <v>10280.90243902439</v>
      </c>
      <c r="F52" s="524">
        <f t="shared" si="18"/>
        <v>57856.62550306553</v>
      </c>
      <c r="G52" s="525">
        <f t="shared" si="12"/>
        <v>18287.459140194827</v>
      </c>
      <c r="H52" s="492">
        <f t="shared" si="13"/>
        <v>18287.459140194827</v>
      </c>
      <c r="I52" s="512">
        <f t="shared" si="19"/>
        <v>0</v>
      </c>
      <c r="J52" s="512"/>
      <c r="K52" s="526"/>
      <c r="L52" s="515">
        <f t="shared" si="14"/>
        <v>0</v>
      </c>
      <c r="M52" s="526"/>
      <c r="N52" s="515">
        <f t="shared" si="15"/>
        <v>0</v>
      </c>
      <c r="O52" s="515">
        <f t="shared" si="16"/>
        <v>0</v>
      </c>
      <c r="P52" s="272"/>
    </row>
    <row r="53" spans="2:17" ht="12.5">
      <c r="B53" s="195" t="str">
        <f t="shared" si="17"/>
        <v/>
      </c>
      <c r="C53" s="508">
        <f>IF(D11="","-",+C52+1)</f>
        <v>2048</v>
      </c>
      <c r="D53" s="524">
        <f>IF(F52+SUM(E$17:E52)=D$10,F52,D$10-SUM(E$17:E52))</f>
        <v>57856.62550306553</v>
      </c>
      <c r="E53" s="523">
        <f>IF(+I14&lt;F52,I14,D53)</f>
        <v>10280.90243902439</v>
      </c>
      <c r="F53" s="524">
        <f t="shared" si="18"/>
        <v>47575.723064041144</v>
      </c>
      <c r="G53" s="525">
        <f t="shared" si="12"/>
        <v>16980.817108537682</v>
      </c>
      <c r="H53" s="492">
        <f t="shared" si="13"/>
        <v>16980.817108537682</v>
      </c>
      <c r="I53" s="512">
        <f t="shared" si="19"/>
        <v>0</v>
      </c>
      <c r="J53" s="512"/>
      <c r="K53" s="526"/>
      <c r="L53" s="515">
        <f t="shared" si="14"/>
        <v>0</v>
      </c>
      <c r="M53" s="526"/>
      <c r="N53" s="515">
        <f t="shared" si="15"/>
        <v>0</v>
      </c>
      <c r="O53" s="515">
        <f t="shared" si="16"/>
        <v>0</v>
      </c>
      <c r="P53" s="272"/>
    </row>
    <row r="54" spans="2:17" ht="12.5">
      <c r="B54" s="195" t="str">
        <f t="shared" si="17"/>
        <v/>
      </c>
      <c r="C54" s="508">
        <f>IF(D11="","-",+C53+1)</f>
        <v>2049</v>
      </c>
      <c r="D54" s="524">
        <f>IF(F53+SUM(E$17:E53)=D$10,F53,D$10-SUM(E$17:E53))</f>
        <v>47575.723064041144</v>
      </c>
      <c r="E54" s="523">
        <f>IF(+I14&lt;F53,I14,D54)</f>
        <v>10280.90243902439</v>
      </c>
      <c r="F54" s="524">
        <f t="shared" si="18"/>
        <v>37294.820625016757</v>
      </c>
      <c r="G54" s="525">
        <f t="shared" ref="G54:G72" si="20">+I$12*((D54+F54)/2)+E54</f>
        <v>15674.175076880532</v>
      </c>
      <c r="H54" s="492">
        <f t="shared" ref="H54:H72" si="21">+I$13*((D54+F54)/2)+E54</f>
        <v>15674.175076880532</v>
      </c>
      <c r="I54" s="512">
        <f t="shared" si="19"/>
        <v>0</v>
      </c>
      <c r="J54" s="512"/>
      <c r="K54" s="526"/>
      <c r="L54" s="515">
        <f t="shared" si="14"/>
        <v>0</v>
      </c>
      <c r="M54" s="526"/>
      <c r="N54" s="515">
        <f t="shared" si="15"/>
        <v>0</v>
      </c>
      <c r="O54" s="515">
        <f t="shared" si="16"/>
        <v>0</v>
      </c>
      <c r="P54" s="272"/>
    </row>
    <row r="55" spans="2:17" ht="12.5">
      <c r="B55" s="195" t="str">
        <f t="shared" si="17"/>
        <v/>
      </c>
      <c r="C55" s="508">
        <f>IF(D11="","-",+C54+1)</f>
        <v>2050</v>
      </c>
      <c r="D55" s="524">
        <f>IF(F54+SUM(E$17:E54)=D$10,F54,D$10-SUM(E$17:E54))</f>
        <v>37294.820625016757</v>
      </c>
      <c r="E55" s="523">
        <f>IF(+I14&lt;F54,I14,D55)</f>
        <v>10280.90243902439</v>
      </c>
      <c r="F55" s="524">
        <f t="shared" si="18"/>
        <v>27013.918185992366</v>
      </c>
      <c r="G55" s="525">
        <f t="shared" si="20"/>
        <v>14367.533045223383</v>
      </c>
      <c r="H55" s="492">
        <f t="shared" si="21"/>
        <v>14367.533045223383</v>
      </c>
      <c r="I55" s="512">
        <f t="shared" si="19"/>
        <v>0</v>
      </c>
      <c r="J55" s="512"/>
      <c r="K55" s="526"/>
      <c r="L55" s="515">
        <f t="shared" si="14"/>
        <v>0</v>
      </c>
      <c r="M55" s="526"/>
      <c r="N55" s="515">
        <f t="shared" si="15"/>
        <v>0</v>
      </c>
      <c r="O55" s="515">
        <f t="shared" si="16"/>
        <v>0</v>
      </c>
      <c r="P55" s="272"/>
    </row>
    <row r="56" spans="2:17" ht="12.5">
      <c r="B56" s="195" t="str">
        <f t="shared" si="17"/>
        <v/>
      </c>
      <c r="C56" s="508">
        <f>IF(D11="","-",+C55+1)</f>
        <v>2051</v>
      </c>
      <c r="D56" s="524">
        <f>IF(F55+SUM(E$17:E55)=D$10,F55,D$10-SUM(E$17:E55))</f>
        <v>27013.918185992366</v>
      </c>
      <c r="E56" s="523">
        <f>IF(+I14&lt;F55,I14,D56)</f>
        <v>10280.90243902439</v>
      </c>
      <c r="F56" s="524">
        <f t="shared" si="18"/>
        <v>16733.015746967976</v>
      </c>
      <c r="G56" s="525">
        <f t="shared" si="20"/>
        <v>13060.891013566234</v>
      </c>
      <c r="H56" s="492">
        <f t="shared" si="21"/>
        <v>13060.891013566234</v>
      </c>
      <c r="I56" s="512">
        <f t="shared" si="19"/>
        <v>0</v>
      </c>
      <c r="J56" s="512"/>
      <c r="K56" s="526"/>
      <c r="L56" s="515">
        <f t="shared" si="14"/>
        <v>0</v>
      </c>
      <c r="M56" s="526"/>
      <c r="N56" s="515">
        <f t="shared" si="15"/>
        <v>0</v>
      </c>
      <c r="O56" s="515">
        <f t="shared" si="16"/>
        <v>0</v>
      </c>
      <c r="P56" s="272"/>
    </row>
    <row r="57" spans="2:17" ht="12.5">
      <c r="B57" s="195" t="str">
        <f t="shared" si="17"/>
        <v/>
      </c>
      <c r="C57" s="508">
        <f>IF(D11="","-",+C56+1)</f>
        <v>2052</v>
      </c>
      <c r="D57" s="524">
        <f>IF(F56+SUM(E$17:E56)=D$10,F56,D$10-SUM(E$17:E56))</f>
        <v>16733.015746967976</v>
      </c>
      <c r="E57" s="523">
        <f>IF(+I14&lt;F56,I14,D57)</f>
        <v>10280.90243902439</v>
      </c>
      <c r="F57" s="524">
        <f t="shared" si="18"/>
        <v>6452.1133079435858</v>
      </c>
      <c r="G57" s="525">
        <f t="shared" si="20"/>
        <v>11754.248981909086</v>
      </c>
      <c r="H57" s="492">
        <f t="shared" si="21"/>
        <v>11754.248981909086</v>
      </c>
      <c r="I57" s="512">
        <f t="shared" si="19"/>
        <v>0</v>
      </c>
      <c r="J57" s="512"/>
      <c r="K57" s="526"/>
      <c r="L57" s="515">
        <f t="shared" si="14"/>
        <v>0</v>
      </c>
      <c r="M57" s="526"/>
      <c r="N57" s="515">
        <f t="shared" si="15"/>
        <v>0</v>
      </c>
      <c r="O57" s="515">
        <f t="shared" si="16"/>
        <v>0</v>
      </c>
      <c r="P57" s="272"/>
    </row>
    <row r="58" spans="2:17" ht="12.5">
      <c r="B58" s="195" t="str">
        <f t="shared" si="17"/>
        <v/>
      </c>
      <c r="C58" s="508">
        <f>IF(D11="","-",+C57+1)</f>
        <v>2053</v>
      </c>
      <c r="D58" s="524">
        <f>IF(F57+SUM(E$17:E57)=D$10,F57,D$10-SUM(E$17:E57))</f>
        <v>6452.1133079435858</v>
      </c>
      <c r="E58" s="523">
        <f>IF(+I14&lt;F57,I14,D58)</f>
        <v>6452.1133079435858</v>
      </c>
      <c r="F58" s="524">
        <f t="shared" si="18"/>
        <v>0</v>
      </c>
      <c r="G58" s="525">
        <f t="shared" si="20"/>
        <v>6862.1260714716464</v>
      </c>
      <c r="H58" s="492">
        <f t="shared" si="21"/>
        <v>6862.1260714716464</v>
      </c>
      <c r="I58" s="512">
        <f t="shared" si="19"/>
        <v>0</v>
      </c>
      <c r="J58" s="512"/>
      <c r="K58" s="526"/>
      <c r="L58" s="515">
        <f t="shared" si="14"/>
        <v>0</v>
      </c>
      <c r="M58" s="526"/>
      <c r="N58" s="515">
        <f t="shared" si="15"/>
        <v>0</v>
      </c>
      <c r="O58" s="515">
        <f t="shared" si="16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7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8"/>
        <v>0</v>
      </c>
      <c r="G59" s="525">
        <f t="shared" si="20"/>
        <v>0</v>
      </c>
      <c r="H59" s="492">
        <f t="shared" si="21"/>
        <v>0</v>
      </c>
      <c r="I59" s="512">
        <f t="shared" si="19"/>
        <v>0</v>
      </c>
      <c r="J59" s="512"/>
      <c r="K59" s="526"/>
      <c r="L59" s="515">
        <f t="shared" si="14"/>
        <v>0</v>
      </c>
      <c r="M59" s="526"/>
      <c r="N59" s="515">
        <f t="shared" si="15"/>
        <v>0</v>
      </c>
      <c r="O59" s="515">
        <f t="shared" si="16"/>
        <v>0</v>
      </c>
      <c r="P59" s="272"/>
    </row>
    <row r="60" spans="2:17" ht="12.5">
      <c r="B60" s="195" t="str">
        <f t="shared" si="17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8"/>
        <v>0</v>
      </c>
      <c r="G60" s="525">
        <f t="shared" si="20"/>
        <v>0</v>
      </c>
      <c r="H60" s="492">
        <f t="shared" si="21"/>
        <v>0</v>
      </c>
      <c r="I60" s="512">
        <f t="shared" si="19"/>
        <v>0</v>
      </c>
      <c r="J60" s="512"/>
      <c r="K60" s="526"/>
      <c r="L60" s="515">
        <f t="shared" si="14"/>
        <v>0</v>
      </c>
      <c r="M60" s="526"/>
      <c r="N60" s="515">
        <f t="shared" si="15"/>
        <v>0</v>
      </c>
      <c r="O60" s="515">
        <f t="shared" si="16"/>
        <v>0</v>
      </c>
      <c r="P60" s="272"/>
    </row>
    <row r="61" spans="2:17" ht="12.5">
      <c r="B61" s="195" t="str">
        <f t="shared" si="17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8"/>
        <v>0</v>
      </c>
      <c r="G61" s="527">
        <f t="shared" si="20"/>
        <v>0</v>
      </c>
      <c r="H61" s="492">
        <f t="shared" si="21"/>
        <v>0</v>
      </c>
      <c r="I61" s="512">
        <f t="shared" si="19"/>
        <v>0</v>
      </c>
      <c r="J61" s="512"/>
      <c r="K61" s="526"/>
      <c r="L61" s="515">
        <f t="shared" si="14"/>
        <v>0</v>
      </c>
      <c r="M61" s="526"/>
      <c r="N61" s="515">
        <f t="shared" si="15"/>
        <v>0</v>
      </c>
      <c r="O61" s="515">
        <f t="shared" si="16"/>
        <v>0</v>
      </c>
      <c r="P61" s="272"/>
    </row>
    <row r="62" spans="2:17" ht="12.5">
      <c r="B62" s="195" t="str">
        <f t="shared" si="17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8"/>
        <v>0</v>
      </c>
      <c r="G62" s="527">
        <f t="shared" si="20"/>
        <v>0</v>
      </c>
      <c r="H62" s="492">
        <f t="shared" si="21"/>
        <v>0</v>
      </c>
      <c r="I62" s="512">
        <f t="shared" si="19"/>
        <v>0</v>
      </c>
      <c r="J62" s="512"/>
      <c r="K62" s="526"/>
      <c r="L62" s="515">
        <f t="shared" si="14"/>
        <v>0</v>
      </c>
      <c r="M62" s="526"/>
      <c r="N62" s="515">
        <f t="shared" si="15"/>
        <v>0</v>
      </c>
      <c r="O62" s="515">
        <f t="shared" si="16"/>
        <v>0</v>
      </c>
      <c r="P62" s="272"/>
    </row>
    <row r="63" spans="2:17" ht="12.5">
      <c r="B63" s="195" t="str">
        <f t="shared" si="17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8"/>
        <v>0</v>
      </c>
      <c r="G63" s="527">
        <f t="shared" si="20"/>
        <v>0</v>
      </c>
      <c r="H63" s="492">
        <f t="shared" si="21"/>
        <v>0</v>
      </c>
      <c r="I63" s="512">
        <f t="shared" si="19"/>
        <v>0</v>
      </c>
      <c r="J63" s="512"/>
      <c r="K63" s="526"/>
      <c r="L63" s="515">
        <f t="shared" si="14"/>
        <v>0</v>
      </c>
      <c r="M63" s="526"/>
      <c r="N63" s="515">
        <f t="shared" si="15"/>
        <v>0</v>
      </c>
      <c r="O63" s="515">
        <f t="shared" si="16"/>
        <v>0</v>
      </c>
      <c r="P63" s="272"/>
    </row>
    <row r="64" spans="2:17" ht="12.5">
      <c r="B64" s="195" t="str">
        <f t="shared" si="17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8"/>
        <v>0</v>
      </c>
      <c r="G64" s="527">
        <f t="shared" si="20"/>
        <v>0</v>
      </c>
      <c r="H64" s="492">
        <f t="shared" si="21"/>
        <v>0</v>
      </c>
      <c r="I64" s="512">
        <f t="shared" si="19"/>
        <v>0</v>
      </c>
      <c r="J64" s="512"/>
      <c r="K64" s="526"/>
      <c r="L64" s="515">
        <f t="shared" si="14"/>
        <v>0</v>
      </c>
      <c r="M64" s="526"/>
      <c r="N64" s="515">
        <f t="shared" si="15"/>
        <v>0</v>
      </c>
      <c r="O64" s="515">
        <f t="shared" si="16"/>
        <v>0</v>
      </c>
      <c r="P64" s="272"/>
    </row>
    <row r="65" spans="1:16" ht="12.5">
      <c r="B65" s="195" t="str">
        <f t="shared" si="17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8"/>
        <v>0</v>
      </c>
      <c r="G65" s="527">
        <f t="shared" si="20"/>
        <v>0</v>
      </c>
      <c r="H65" s="492">
        <f t="shared" si="21"/>
        <v>0</v>
      </c>
      <c r="I65" s="512">
        <f t="shared" si="19"/>
        <v>0</v>
      </c>
      <c r="J65" s="512"/>
      <c r="K65" s="526"/>
      <c r="L65" s="515">
        <f t="shared" si="14"/>
        <v>0</v>
      </c>
      <c r="M65" s="526"/>
      <c r="N65" s="515">
        <f t="shared" si="15"/>
        <v>0</v>
      </c>
      <c r="O65" s="515">
        <f t="shared" si="16"/>
        <v>0</v>
      </c>
      <c r="P65" s="272"/>
    </row>
    <row r="66" spans="1:16" ht="12.5">
      <c r="B66" s="195" t="str">
        <f t="shared" si="17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8"/>
        <v>0</v>
      </c>
      <c r="G66" s="527">
        <f t="shared" si="20"/>
        <v>0</v>
      </c>
      <c r="H66" s="492">
        <f t="shared" si="21"/>
        <v>0</v>
      </c>
      <c r="I66" s="512">
        <f t="shared" si="19"/>
        <v>0</v>
      </c>
      <c r="J66" s="512"/>
      <c r="K66" s="526"/>
      <c r="L66" s="515">
        <f t="shared" si="14"/>
        <v>0</v>
      </c>
      <c r="M66" s="526"/>
      <c r="N66" s="515">
        <f t="shared" si="15"/>
        <v>0</v>
      </c>
      <c r="O66" s="515">
        <f t="shared" si="16"/>
        <v>0</v>
      </c>
      <c r="P66" s="272"/>
    </row>
    <row r="67" spans="1:16" ht="12.5">
      <c r="B67" s="195" t="str">
        <f t="shared" si="17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8"/>
        <v>0</v>
      </c>
      <c r="G67" s="527">
        <f t="shared" si="20"/>
        <v>0</v>
      </c>
      <c r="H67" s="492">
        <f t="shared" si="21"/>
        <v>0</v>
      </c>
      <c r="I67" s="512">
        <f t="shared" si="19"/>
        <v>0</v>
      </c>
      <c r="J67" s="512"/>
      <c r="K67" s="526"/>
      <c r="L67" s="515">
        <f t="shared" si="14"/>
        <v>0</v>
      </c>
      <c r="M67" s="526"/>
      <c r="N67" s="515">
        <f t="shared" si="15"/>
        <v>0</v>
      </c>
      <c r="O67" s="515">
        <f t="shared" si="16"/>
        <v>0</v>
      </c>
      <c r="P67" s="272"/>
    </row>
    <row r="68" spans="1:16" ht="12.5">
      <c r="B68" s="195" t="str">
        <f t="shared" si="17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8"/>
        <v>0</v>
      </c>
      <c r="G68" s="527">
        <f t="shared" si="20"/>
        <v>0</v>
      </c>
      <c r="H68" s="492">
        <f t="shared" si="21"/>
        <v>0</v>
      </c>
      <c r="I68" s="512">
        <f t="shared" si="19"/>
        <v>0</v>
      </c>
      <c r="J68" s="512"/>
      <c r="K68" s="526"/>
      <c r="L68" s="515">
        <f t="shared" si="14"/>
        <v>0</v>
      </c>
      <c r="M68" s="526"/>
      <c r="N68" s="515">
        <f t="shared" si="15"/>
        <v>0</v>
      </c>
      <c r="O68" s="515">
        <f t="shared" si="16"/>
        <v>0</v>
      </c>
      <c r="P68" s="272"/>
    </row>
    <row r="69" spans="1:16" ht="12.5">
      <c r="B69" s="195" t="str">
        <f t="shared" si="17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8"/>
        <v>0</v>
      </c>
      <c r="G69" s="527">
        <f t="shared" si="20"/>
        <v>0</v>
      </c>
      <c r="H69" s="492">
        <f t="shared" si="21"/>
        <v>0</v>
      </c>
      <c r="I69" s="512">
        <f t="shared" si="19"/>
        <v>0</v>
      </c>
      <c r="J69" s="512"/>
      <c r="K69" s="526"/>
      <c r="L69" s="515">
        <f t="shared" si="14"/>
        <v>0</v>
      </c>
      <c r="M69" s="526"/>
      <c r="N69" s="515">
        <f t="shared" si="15"/>
        <v>0</v>
      </c>
      <c r="O69" s="515">
        <f t="shared" si="16"/>
        <v>0</v>
      </c>
      <c r="P69" s="272"/>
    </row>
    <row r="70" spans="1:16" ht="12.5">
      <c r="B70" s="195" t="str">
        <f t="shared" si="17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8"/>
        <v>0</v>
      </c>
      <c r="G70" s="527">
        <f t="shared" si="20"/>
        <v>0</v>
      </c>
      <c r="H70" s="492">
        <f t="shared" si="21"/>
        <v>0</v>
      </c>
      <c r="I70" s="512">
        <f t="shared" si="19"/>
        <v>0</v>
      </c>
      <c r="J70" s="512"/>
      <c r="K70" s="526"/>
      <c r="L70" s="515">
        <f t="shared" si="14"/>
        <v>0</v>
      </c>
      <c r="M70" s="526"/>
      <c r="N70" s="515">
        <f t="shared" si="15"/>
        <v>0</v>
      </c>
      <c r="O70" s="515">
        <f t="shared" si="16"/>
        <v>0</v>
      </c>
      <c r="P70" s="272"/>
    </row>
    <row r="71" spans="1:16" ht="12.5">
      <c r="B71" s="195" t="str">
        <f t="shared" si="17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8"/>
        <v>0</v>
      </c>
      <c r="G71" s="527">
        <f t="shared" si="20"/>
        <v>0</v>
      </c>
      <c r="H71" s="492">
        <f t="shared" si="21"/>
        <v>0</v>
      </c>
      <c r="I71" s="512">
        <f t="shared" si="19"/>
        <v>0</v>
      </c>
      <c r="J71" s="512"/>
      <c r="K71" s="526"/>
      <c r="L71" s="515">
        <f t="shared" si="14"/>
        <v>0</v>
      </c>
      <c r="M71" s="526"/>
      <c r="N71" s="515">
        <f t="shared" si="15"/>
        <v>0</v>
      </c>
      <c r="O71" s="515">
        <f t="shared" si="16"/>
        <v>0</v>
      </c>
      <c r="P71" s="272"/>
    </row>
    <row r="72" spans="1:16" ht="13" thickBot="1">
      <c r="B72" s="195" t="str">
        <f t="shared" si="17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8"/>
        <v>0</v>
      </c>
      <c r="G72" s="531">
        <f t="shared" si="20"/>
        <v>0</v>
      </c>
      <c r="H72" s="472">
        <f t="shared" si="21"/>
        <v>0</v>
      </c>
      <c r="I72" s="532">
        <f t="shared" si="19"/>
        <v>0</v>
      </c>
      <c r="J72" s="512"/>
      <c r="K72" s="533"/>
      <c r="L72" s="534">
        <f t="shared" si="14"/>
        <v>0</v>
      </c>
      <c r="M72" s="533"/>
      <c r="N72" s="534">
        <f t="shared" si="15"/>
        <v>0</v>
      </c>
      <c r="O72" s="534">
        <f t="shared" si="16"/>
        <v>0</v>
      </c>
      <c r="P72" s="272"/>
    </row>
    <row r="73" spans="1:16" ht="12.5">
      <c r="C73" s="374" t="s">
        <v>78</v>
      </c>
      <c r="D73" s="375"/>
      <c r="E73" s="375">
        <f>SUM(E17:E72)</f>
        <v>421517.00000000017</v>
      </c>
      <c r="F73" s="375"/>
      <c r="G73" s="375">
        <f>SUM(G17:G72)</f>
        <v>1559990.0737029342</v>
      </c>
      <c r="H73" s="375">
        <f>SUM(H17:H72)</f>
        <v>1559990.0737029342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44709.254787961065</v>
      </c>
      <c r="N87" s="547">
        <f>IF(J92&lt;D11,0,VLOOKUP(J92,C17:O72,11))</f>
        <v>44709.254787961065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47407.209452315969</v>
      </c>
      <c r="N88" s="551">
        <f>IF(J92&lt;D11,0,VLOOKUP(J92,C99:P154,7))</f>
        <v>47407.209452315969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Linwood - Powell Street 138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2697.9546643549038</v>
      </c>
      <c r="N89" s="556">
        <f>+N88-N87</f>
        <v>2697.9546643549038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TP2009015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421517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9802.7209302325573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5119.25</v>
      </c>
      <c r="F99" s="516">
        <v>424897.75</v>
      </c>
      <c r="G99" s="575">
        <v>212448.875</v>
      </c>
      <c r="H99" s="576">
        <v>36381.937261919113</v>
      </c>
      <c r="I99" s="577">
        <v>36381.937261919113</v>
      </c>
      <c r="J99" s="614">
        <f t="shared" ref="J99:J130" si="22">+I99-H99</f>
        <v>0</v>
      </c>
      <c r="K99" s="515"/>
      <c r="L99" s="513">
        <f t="shared" ref="L99:L104" si="23">H99</f>
        <v>36381.937261919113</v>
      </c>
      <c r="M99" s="598">
        <f t="shared" ref="M99:M130" si="24">IF(L99&lt;&gt;0,+H99-L99,0)</f>
        <v>0</v>
      </c>
      <c r="N99" s="513">
        <f t="shared" ref="N99:N104" si="25">I99</f>
        <v>36381.937261919113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/>
      </c>
      <c r="C100" s="508">
        <f>IF(D93="","-",+C99+1)</f>
        <v>2013</v>
      </c>
      <c r="D100" s="509">
        <v>424897.75</v>
      </c>
      <c r="E100" s="517">
        <v>10238.5</v>
      </c>
      <c r="F100" s="516">
        <v>414659.25</v>
      </c>
      <c r="G100" s="516">
        <v>419778.5</v>
      </c>
      <c r="H100" s="576">
        <v>67031.047857906437</v>
      </c>
      <c r="I100" s="577">
        <v>67031.047857906437</v>
      </c>
      <c r="J100" s="614">
        <v>0</v>
      </c>
      <c r="K100" s="515"/>
      <c r="L100" s="519">
        <f t="shared" si="23"/>
        <v>67031.047857906437</v>
      </c>
      <c r="M100" s="520">
        <f t="shared" ref="M100:M105" si="29">IF(L100&lt;&gt;0,+H100-L100,0)</f>
        <v>0</v>
      </c>
      <c r="N100" s="519">
        <f t="shared" si="25"/>
        <v>67031.047857906437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>IU</v>
      </c>
      <c r="C101" s="508">
        <f>IF(D93="","-",+C100+1)</f>
        <v>2014</v>
      </c>
      <c r="D101" s="509">
        <v>406159.25</v>
      </c>
      <c r="E101" s="517">
        <v>10036.119047619048</v>
      </c>
      <c r="F101" s="516">
        <v>396123.13095238095</v>
      </c>
      <c r="G101" s="516">
        <v>401141.19047619047</v>
      </c>
      <c r="H101" s="576">
        <v>64560.617511183853</v>
      </c>
      <c r="I101" s="577">
        <v>64560.617511183853</v>
      </c>
      <c r="J101" s="515">
        <v>0</v>
      </c>
      <c r="K101" s="515"/>
      <c r="L101" s="519">
        <f t="shared" si="23"/>
        <v>64560.617511183853</v>
      </c>
      <c r="M101" s="520">
        <f t="shared" si="29"/>
        <v>0</v>
      </c>
      <c r="N101" s="519">
        <f t="shared" si="25"/>
        <v>64560.617511183853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/>
      </c>
      <c r="C102" s="508">
        <f>IF(D93="","-",+C101+1)</f>
        <v>2015</v>
      </c>
      <c r="D102" s="509">
        <v>396123.13095238095</v>
      </c>
      <c r="E102" s="517">
        <v>10036.119047619048</v>
      </c>
      <c r="F102" s="516">
        <v>386087.01190476189</v>
      </c>
      <c r="G102" s="516">
        <v>391105.07142857142</v>
      </c>
      <c r="H102" s="576">
        <v>61571.595440980236</v>
      </c>
      <c r="I102" s="577">
        <v>61571.595440980236</v>
      </c>
      <c r="J102" s="515">
        <f t="shared" si="22"/>
        <v>0</v>
      </c>
      <c r="K102" s="515"/>
      <c r="L102" s="519">
        <f t="shared" si="23"/>
        <v>61571.595440980236</v>
      </c>
      <c r="M102" s="520">
        <f t="shared" si="29"/>
        <v>0</v>
      </c>
      <c r="N102" s="519">
        <f t="shared" si="25"/>
        <v>61571.595440980236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/>
      </c>
      <c r="C103" s="508">
        <f>IF(D93="","-",+C102+1)</f>
        <v>2016</v>
      </c>
      <c r="D103" s="509">
        <v>386087.01190476189</v>
      </c>
      <c r="E103" s="517">
        <v>9802.7209302325573</v>
      </c>
      <c r="F103" s="516">
        <v>376284.29097452934</v>
      </c>
      <c r="G103" s="516">
        <v>381185.65143964562</v>
      </c>
      <c r="H103" s="576">
        <v>58194.234916187183</v>
      </c>
      <c r="I103" s="577">
        <v>58194.234916187183</v>
      </c>
      <c r="J103" s="515">
        <f t="shared" si="22"/>
        <v>0</v>
      </c>
      <c r="K103" s="515"/>
      <c r="L103" s="519">
        <f t="shared" si="23"/>
        <v>58194.234916187183</v>
      </c>
      <c r="M103" s="520">
        <f t="shared" si="29"/>
        <v>0</v>
      </c>
      <c r="N103" s="519">
        <f t="shared" si="25"/>
        <v>58194.234916187183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376284.29097452934</v>
      </c>
      <c r="E104" s="517">
        <v>10036.119047619048</v>
      </c>
      <c r="F104" s="516">
        <v>366248.17192691029</v>
      </c>
      <c r="G104" s="516">
        <v>371266.23145071982</v>
      </c>
      <c r="H104" s="576">
        <v>55134.369370776643</v>
      </c>
      <c r="I104" s="577">
        <v>55134.369370776643</v>
      </c>
      <c r="J104" s="515">
        <f t="shared" si="22"/>
        <v>0</v>
      </c>
      <c r="K104" s="515"/>
      <c r="L104" s="519">
        <f t="shared" si="23"/>
        <v>55134.369370776643</v>
      </c>
      <c r="M104" s="520">
        <f t="shared" si="29"/>
        <v>0</v>
      </c>
      <c r="N104" s="519">
        <f t="shared" si="25"/>
        <v>55134.369370776643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366248.17192691029</v>
      </c>
      <c r="E105" s="517">
        <v>10036.119047619048</v>
      </c>
      <c r="F105" s="516">
        <v>356212.05287929124</v>
      </c>
      <c r="G105" s="516">
        <v>361230.11240310076</v>
      </c>
      <c r="H105" s="576">
        <v>48183.675453584445</v>
      </c>
      <c r="I105" s="577">
        <v>48183.675453584445</v>
      </c>
      <c r="J105" s="515">
        <f t="shared" si="22"/>
        <v>0</v>
      </c>
      <c r="K105" s="515"/>
      <c r="L105" s="519">
        <f t="shared" ref="L105" si="30">H105</f>
        <v>48183.675453584445</v>
      </c>
      <c r="M105" s="520">
        <f t="shared" si="29"/>
        <v>0</v>
      </c>
      <c r="N105" s="519">
        <f t="shared" ref="N105" si="31">I105</f>
        <v>48183.675453584445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356212.05287929124</v>
      </c>
      <c r="E106" s="523">
        <f>IF(+J96&lt;F105,J96,D106)</f>
        <v>9802.7209302325573</v>
      </c>
      <c r="F106" s="524">
        <f t="shared" ref="F106:F131" si="32">+D106-E106</f>
        <v>346409.33194905869</v>
      </c>
      <c r="G106" s="524">
        <f t="shared" ref="G106:G130" si="33">+(F106+D106)/2</f>
        <v>351310.69241417496</v>
      </c>
      <c r="H106" s="527">
        <f t="shared" ref="H106:H130" si="34">+J$94*G106+E106</f>
        <v>47407.209452315969</v>
      </c>
      <c r="I106" s="578">
        <f t="shared" ref="I106:I130" si="35">+J$95*G106+E106</f>
        <v>47407.209452315969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346409.33194905869</v>
      </c>
      <c r="E107" s="523">
        <f>IF(+J96&lt;F106,J96,D107)</f>
        <v>9802.7209302325573</v>
      </c>
      <c r="F107" s="524">
        <f t="shared" si="32"/>
        <v>336606.61101882614</v>
      </c>
      <c r="G107" s="524">
        <f t="shared" si="33"/>
        <v>341507.97148394241</v>
      </c>
      <c r="H107" s="527">
        <f t="shared" si="34"/>
        <v>46357.920846344568</v>
      </c>
      <c r="I107" s="578">
        <f t="shared" si="35"/>
        <v>46357.920846344568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336606.61101882614</v>
      </c>
      <c r="E108" s="523">
        <f>IF(+J96&lt;F107,J96,D108)</f>
        <v>9802.7209302325573</v>
      </c>
      <c r="F108" s="524">
        <f t="shared" si="32"/>
        <v>326803.89008859359</v>
      </c>
      <c r="G108" s="524">
        <f t="shared" si="33"/>
        <v>331705.25055370986</v>
      </c>
      <c r="H108" s="527">
        <f t="shared" si="34"/>
        <v>45308.632240373168</v>
      </c>
      <c r="I108" s="578">
        <f t="shared" si="35"/>
        <v>45308.632240373168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326803.89008859359</v>
      </c>
      <c r="E109" s="523">
        <f>IF(+J96&lt;F108,J96,D109)</f>
        <v>9802.7209302325573</v>
      </c>
      <c r="F109" s="524">
        <f t="shared" si="32"/>
        <v>317001.16915836104</v>
      </c>
      <c r="G109" s="524">
        <f t="shared" si="33"/>
        <v>321902.52962347731</v>
      </c>
      <c r="H109" s="527">
        <f t="shared" si="34"/>
        <v>44259.343634401768</v>
      </c>
      <c r="I109" s="578">
        <f t="shared" si="35"/>
        <v>44259.343634401768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317001.16915836104</v>
      </c>
      <c r="E110" s="523">
        <f>IF(+J96&lt;F109,J96,D110)</f>
        <v>9802.7209302325573</v>
      </c>
      <c r="F110" s="524">
        <f t="shared" si="32"/>
        <v>307198.44822812849</v>
      </c>
      <c r="G110" s="524">
        <f t="shared" si="33"/>
        <v>312099.80869324476</v>
      </c>
      <c r="H110" s="527">
        <f t="shared" si="34"/>
        <v>43210.055028430368</v>
      </c>
      <c r="I110" s="578">
        <f t="shared" si="35"/>
        <v>43210.055028430368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307198.44822812849</v>
      </c>
      <c r="E111" s="523">
        <f>IF(+J96&lt;F110,J96,D111)</f>
        <v>9802.7209302325573</v>
      </c>
      <c r="F111" s="524">
        <f t="shared" si="32"/>
        <v>297395.72729789594</v>
      </c>
      <c r="G111" s="524">
        <f t="shared" si="33"/>
        <v>302297.08776301221</v>
      </c>
      <c r="H111" s="527">
        <f t="shared" si="34"/>
        <v>42160.766422458968</v>
      </c>
      <c r="I111" s="578">
        <f t="shared" si="35"/>
        <v>42160.766422458968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297395.72729789594</v>
      </c>
      <c r="E112" s="523">
        <f>IF(+J96&lt;F111,J96,D112)</f>
        <v>9802.7209302325573</v>
      </c>
      <c r="F112" s="524">
        <f t="shared" si="32"/>
        <v>287593.00636766339</v>
      </c>
      <c r="G112" s="524">
        <f t="shared" si="33"/>
        <v>292494.36683277966</v>
      </c>
      <c r="H112" s="527">
        <f t="shared" si="34"/>
        <v>41111.477816487568</v>
      </c>
      <c r="I112" s="578">
        <f t="shared" si="35"/>
        <v>41111.477816487568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287593.00636766339</v>
      </c>
      <c r="E113" s="523">
        <f>IF(+J96&lt;F112,J96,D113)</f>
        <v>9802.7209302325573</v>
      </c>
      <c r="F113" s="524">
        <f t="shared" si="32"/>
        <v>277790.28543743084</v>
      </c>
      <c r="G113" s="524">
        <f t="shared" si="33"/>
        <v>282691.64590254711</v>
      </c>
      <c r="H113" s="527">
        <f t="shared" si="34"/>
        <v>40062.189210516168</v>
      </c>
      <c r="I113" s="578">
        <f t="shared" si="35"/>
        <v>40062.189210516168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277790.28543743084</v>
      </c>
      <c r="E114" s="523">
        <f>IF(+J96&lt;F113,J96,D114)</f>
        <v>9802.7209302325573</v>
      </c>
      <c r="F114" s="524">
        <f t="shared" si="32"/>
        <v>267987.56450719829</v>
      </c>
      <c r="G114" s="524">
        <f t="shared" si="33"/>
        <v>272888.92497231456</v>
      </c>
      <c r="H114" s="527">
        <f t="shared" si="34"/>
        <v>39012.900604544775</v>
      </c>
      <c r="I114" s="578">
        <f t="shared" si="35"/>
        <v>39012.900604544775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267987.56450719829</v>
      </c>
      <c r="E115" s="523">
        <f>IF(+J96&lt;F114,J96,D115)</f>
        <v>9802.7209302325573</v>
      </c>
      <c r="F115" s="524">
        <f t="shared" si="32"/>
        <v>258184.84357696574</v>
      </c>
      <c r="G115" s="524">
        <f t="shared" si="33"/>
        <v>263086.20404208201</v>
      </c>
      <c r="H115" s="527">
        <f t="shared" si="34"/>
        <v>37963.611998573368</v>
      </c>
      <c r="I115" s="578">
        <f t="shared" si="35"/>
        <v>37963.611998573368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258184.84357696574</v>
      </c>
      <c r="E116" s="523">
        <f>IF(+J96&lt;F115,J96,D116)</f>
        <v>9802.7209302325573</v>
      </c>
      <c r="F116" s="524">
        <f t="shared" si="32"/>
        <v>248382.12264673319</v>
      </c>
      <c r="G116" s="524">
        <f t="shared" si="33"/>
        <v>253283.48311184946</v>
      </c>
      <c r="H116" s="527">
        <f t="shared" si="34"/>
        <v>36914.323392601975</v>
      </c>
      <c r="I116" s="578">
        <f t="shared" si="35"/>
        <v>36914.323392601975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248382.12264673319</v>
      </c>
      <c r="E117" s="523">
        <f>IF(+J96&lt;F116,J96,D117)</f>
        <v>9802.7209302325573</v>
      </c>
      <c r="F117" s="524">
        <f t="shared" si="32"/>
        <v>238579.40171650064</v>
      </c>
      <c r="G117" s="524">
        <f t="shared" si="33"/>
        <v>243480.76218161691</v>
      </c>
      <c r="H117" s="527">
        <f t="shared" si="34"/>
        <v>35865.034786630567</v>
      </c>
      <c r="I117" s="578">
        <f t="shared" si="35"/>
        <v>35865.034786630567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238579.40171650064</v>
      </c>
      <c r="E118" s="523">
        <f>IF(+J96&lt;F117,J96,D118)</f>
        <v>9802.7209302325573</v>
      </c>
      <c r="F118" s="524">
        <f t="shared" si="32"/>
        <v>228776.68078626809</v>
      </c>
      <c r="G118" s="524">
        <f t="shared" si="33"/>
        <v>233678.04125138436</v>
      </c>
      <c r="H118" s="527">
        <f t="shared" si="34"/>
        <v>34815.746180659175</v>
      </c>
      <c r="I118" s="578">
        <f t="shared" si="35"/>
        <v>34815.746180659175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228776.68078626809</v>
      </c>
      <c r="E119" s="523">
        <f>IF(+J96&lt;F118,J96,D119)</f>
        <v>9802.7209302325573</v>
      </c>
      <c r="F119" s="524">
        <f t="shared" si="32"/>
        <v>218973.95985603554</v>
      </c>
      <c r="G119" s="524">
        <f t="shared" si="33"/>
        <v>223875.32032115181</v>
      </c>
      <c r="H119" s="527">
        <f t="shared" si="34"/>
        <v>33766.457574687774</v>
      </c>
      <c r="I119" s="578">
        <f t="shared" si="35"/>
        <v>33766.457574687774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218973.95985603554</v>
      </c>
      <c r="E120" s="523">
        <f>IF(+J96&lt;F119,J96,D120)</f>
        <v>9802.7209302325573</v>
      </c>
      <c r="F120" s="524">
        <f t="shared" si="32"/>
        <v>209171.23892580299</v>
      </c>
      <c r="G120" s="524">
        <f t="shared" si="33"/>
        <v>214072.59939091926</v>
      </c>
      <c r="H120" s="527">
        <f t="shared" si="34"/>
        <v>32717.168968716374</v>
      </c>
      <c r="I120" s="578">
        <f t="shared" si="35"/>
        <v>32717.168968716374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209171.23892580299</v>
      </c>
      <c r="E121" s="523">
        <f>IF(+J96&lt;F120,J96,D121)</f>
        <v>9802.7209302325573</v>
      </c>
      <c r="F121" s="524">
        <f t="shared" si="32"/>
        <v>199368.51799557044</v>
      </c>
      <c r="G121" s="524">
        <f t="shared" si="33"/>
        <v>204269.87846068671</v>
      </c>
      <c r="H121" s="527">
        <f t="shared" si="34"/>
        <v>31667.880362744974</v>
      </c>
      <c r="I121" s="578">
        <f t="shared" si="35"/>
        <v>31667.880362744974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199368.51799557044</v>
      </c>
      <c r="E122" s="523">
        <f>IF(+J96&lt;F121,J96,D122)</f>
        <v>9802.7209302325573</v>
      </c>
      <c r="F122" s="524">
        <f t="shared" si="32"/>
        <v>189565.79706533789</v>
      </c>
      <c r="G122" s="524">
        <f t="shared" si="33"/>
        <v>194467.15753045416</v>
      </c>
      <c r="H122" s="527">
        <f t="shared" si="34"/>
        <v>30618.591756773574</v>
      </c>
      <c r="I122" s="578">
        <f t="shared" si="35"/>
        <v>30618.591756773574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189565.79706533789</v>
      </c>
      <c r="E123" s="523">
        <f>IF(+J96&lt;F122,J96,D123)</f>
        <v>9802.7209302325573</v>
      </c>
      <c r="F123" s="524">
        <f t="shared" si="32"/>
        <v>179763.07613510534</v>
      </c>
      <c r="G123" s="524">
        <f t="shared" si="33"/>
        <v>184664.43660022161</v>
      </c>
      <c r="H123" s="527">
        <f t="shared" si="34"/>
        <v>29569.303150802178</v>
      </c>
      <c r="I123" s="578">
        <f t="shared" si="35"/>
        <v>29569.303150802178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179763.07613510534</v>
      </c>
      <c r="E124" s="523">
        <f>IF(+J96&lt;F123,J96,D124)</f>
        <v>9802.7209302325573</v>
      </c>
      <c r="F124" s="524">
        <f t="shared" si="32"/>
        <v>169960.35520487279</v>
      </c>
      <c r="G124" s="524">
        <f t="shared" si="33"/>
        <v>174861.71566998906</v>
      </c>
      <c r="H124" s="527">
        <f t="shared" si="34"/>
        <v>28520.014544830778</v>
      </c>
      <c r="I124" s="578">
        <f t="shared" si="35"/>
        <v>28520.014544830778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169960.35520487279</v>
      </c>
      <c r="E125" s="523">
        <f>IF(+J96&lt;F124,J96,D125)</f>
        <v>9802.7209302325573</v>
      </c>
      <c r="F125" s="524">
        <f t="shared" si="32"/>
        <v>160157.63427464024</v>
      </c>
      <c r="G125" s="524">
        <f t="shared" si="33"/>
        <v>165058.99473975651</v>
      </c>
      <c r="H125" s="527">
        <f t="shared" si="34"/>
        <v>27470.725938859377</v>
      </c>
      <c r="I125" s="578">
        <f t="shared" si="35"/>
        <v>27470.725938859377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160157.63427464024</v>
      </c>
      <c r="E126" s="523">
        <f>IF(+J96&lt;F125,J96,D126)</f>
        <v>9802.7209302325573</v>
      </c>
      <c r="F126" s="524">
        <f t="shared" si="32"/>
        <v>150354.91334440769</v>
      </c>
      <c r="G126" s="524">
        <f t="shared" si="33"/>
        <v>155256.27380952396</v>
      </c>
      <c r="H126" s="527">
        <f t="shared" si="34"/>
        <v>26421.437332887977</v>
      </c>
      <c r="I126" s="578">
        <f t="shared" si="35"/>
        <v>26421.437332887977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150354.91334440769</v>
      </c>
      <c r="E127" s="523">
        <f>IF(+J96&lt;F126,J96,D127)</f>
        <v>9802.7209302325573</v>
      </c>
      <c r="F127" s="524">
        <f t="shared" si="32"/>
        <v>140552.19241417514</v>
      </c>
      <c r="G127" s="524">
        <f t="shared" si="33"/>
        <v>145453.55287929141</v>
      </c>
      <c r="H127" s="527">
        <f t="shared" si="34"/>
        <v>25372.148726916581</v>
      </c>
      <c r="I127" s="578">
        <f t="shared" si="35"/>
        <v>25372.148726916581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140552.19241417514</v>
      </c>
      <c r="E128" s="523">
        <f>IF(+J96&lt;F127,J96,D128)</f>
        <v>9802.7209302325573</v>
      </c>
      <c r="F128" s="524">
        <f t="shared" si="32"/>
        <v>130749.47148394259</v>
      </c>
      <c r="G128" s="524">
        <f t="shared" si="33"/>
        <v>135650.83194905886</v>
      </c>
      <c r="H128" s="527">
        <f t="shared" si="34"/>
        <v>24322.860120945181</v>
      </c>
      <c r="I128" s="578">
        <f t="shared" si="35"/>
        <v>24322.860120945181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130749.47148394259</v>
      </c>
      <c r="E129" s="523">
        <f>IF(+J96&lt;F128,J96,D129)</f>
        <v>9802.7209302325573</v>
      </c>
      <c r="F129" s="524">
        <f t="shared" si="32"/>
        <v>120946.75055371004</v>
      </c>
      <c r="G129" s="524">
        <f t="shared" si="33"/>
        <v>125848.11101882631</v>
      </c>
      <c r="H129" s="527">
        <f t="shared" si="34"/>
        <v>23273.571514973781</v>
      </c>
      <c r="I129" s="578">
        <f t="shared" si="35"/>
        <v>23273.571514973781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120946.75055371004</v>
      </c>
      <c r="E130" s="523">
        <f>IF(+J96&lt;F129,J96,D130)</f>
        <v>9802.7209302325573</v>
      </c>
      <c r="F130" s="524">
        <f t="shared" si="32"/>
        <v>111144.02962347749</v>
      </c>
      <c r="G130" s="524">
        <f t="shared" si="33"/>
        <v>116045.39008859376</v>
      </c>
      <c r="H130" s="527">
        <f t="shared" si="34"/>
        <v>22224.282909002381</v>
      </c>
      <c r="I130" s="578">
        <f t="shared" si="35"/>
        <v>22224.282909002381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111144.02962347749</v>
      </c>
      <c r="E131" s="523">
        <f>IF(+J96&lt;F130,J96,D131)</f>
        <v>9802.7209302325573</v>
      </c>
      <c r="F131" s="524">
        <f t="shared" si="32"/>
        <v>101341.30869324494</v>
      </c>
      <c r="G131" s="524">
        <f t="shared" ref="G131:G154" si="36">+(F131+D131)/2</f>
        <v>106242.66915836121</v>
      </c>
      <c r="H131" s="527">
        <f t="shared" ref="H131:H154" si="37">+J$94*G131+E131</f>
        <v>21174.994303030981</v>
      </c>
      <c r="I131" s="578">
        <f t="shared" ref="I131:I154" si="38">+J$95*G131+E131</f>
        <v>21174.994303030981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101341.30869324494</v>
      </c>
      <c r="E132" s="523">
        <f>IF(+J96&lt;F131,J96,D132)</f>
        <v>9802.7209302325573</v>
      </c>
      <c r="F132" s="524">
        <f t="shared" ref="F132:F154" si="44">+D132-E132</f>
        <v>91538.587763012387</v>
      </c>
      <c r="G132" s="524">
        <f t="shared" si="36"/>
        <v>96439.948228128662</v>
      </c>
      <c r="H132" s="527">
        <f t="shared" si="37"/>
        <v>20125.70569705958</v>
      </c>
      <c r="I132" s="578">
        <f t="shared" si="38"/>
        <v>20125.70569705958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91538.587763012387</v>
      </c>
      <c r="E133" s="523">
        <f>IF(+J96&lt;F132,J96,D133)</f>
        <v>9802.7209302325573</v>
      </c>
      <c r="F133" s="524">
        <f t="shared" si="44"/>
        <v>81735.866832779837</v>
      </c>
      <c r="G133" s="524">
        <f t="shared" si="36"/>
        <v>86637.227297896112</v>
      </c>
      <c r="H133" s="527">
        <f t="shared" si="37"/>
        <v>19076.41709108818</v>
      </c>
      <c r="I133" s="578">
        <f t="shared" si="38"/>
        <v>19076.41709108818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81735.866832779837</v>
      </c>
      <c r="E134" s="523">
        <f>IF(+J96&lt;F133,J96,D134)</f>
        <v>9802.7209302325573</v>
      </c>
      <c r="F134" s="524">
        <f t="shared" si="44"/>
        <v>71933.145902547287</v>
      </c>
      <c r="G134" s="524">
        <f t="shared" si="36"/>
        <v>76834.506367663562</v>
      </c>
      <c r="H134" s="527">
        <f t="shared" si="37"/>
        <v>18027.12848511678</v>
      </c>
      <c r="I134" s="578">
        <f t="shared" si="38"/>
        <v>18027.12848511678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71933.145902547287</v>
      </c>
      <c r="E135" s="523">
        <f>IF(+J96&lt;F134,J96,D135)</f>
        <v>9802.7209302325573</v>
      </c>
      <c r="F135" s="524">
        <f t="shared" si="44"/>
        <v>62130.42497231473</v>
      </c>
      <c r="G135" s="524">
        <f t="shared" si="36"/>
        <v>67031.785437431012</v>
      </c>
      <c r="H135" s="527">
        <f t="shared" si="37"/>
        <v>16977.839879145384</v>
      </c>
      <c r="I135" s="578">
        <f t="shared" si="38"/>
        <v>16977.839879145384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62130.42497231473</v>
      </c>
      <c r="E136" s="523">
        <f>IF(+J96&lt;F135,J96,D136)</f>
        <v>9802.7209302325573</v>
      </c>
      <c r="F136" s="524">
        <f t="shared" si="44"/>
        <v>52327.704042082172</v>
      </c>
      <c r="G136" s="524">
        <f t="shared" si="36"/>
        <v>57229.064507198447</v>
      </c>
      <c r="H136" s="527">
        <f t="shared" si="37"/>
        <v>15928.551273173984</v>
      </c>
      <c r="I136" s="578">
        <f t="shared" si="38"/>
        <v>15928.551273173984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52327.704042082172</v>
      </c>
      <c r="E137" s="523">
        <f>IF(+J96&lt;F136,J96,D137)</f>
        <v>9802.7209302325573</v>
      </c>
      <c r="F137" s="524">
        <f t="shared" si="44"/>
        <v>42524.983111849615</v>
      </c>
      <c r="G137" s="524">
        <f t="shared" si="36"/>
        <v>47426.343576965897</v>
      </c>
      <c r="H137" s="527">
        <f t="shared" si="37"/>
        <v>14879.262667202584</v>
      </c>
      <c r="I137" s="578">
        <f t="shared" si="38"/>
        <v>14879.262667202584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42524.983111849615</v>
      </c>
      <c r="E138" s="523">
        <f>IF(+J96&lt;F137,J96,D138)</f>
        <v>9802.7209302325573</v>
      </c>
      <c r="F138" s="524">
        <f t="shared" si="44"/>
        <v>32722.262181617058</v>
      </c>
      <c r="G138" s="524">
        <f t="shared" si="36"/>
        <v>37623.622646733333</v>
      </c>
      <c r="H138" s="527">
        <f t="shared" si="37"/>
        <v>13829.974061231182</v>
      </c>
      <c r="I138" s="578">
        <f t="shared" si="38"/>
        <v>13829.974061231182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32722.262181617058</v>
      </c>
      <c r="E139" s="523">
        <f>IF(+J96&lt;F138,J96,D139)</f>
        <v>9802.7209302325573</v>
      </c>
      <c r="F139" s="524">
        <f t="shared" si="44"/>
        <v>22919.5412513845</v>
      </c>
      <c r="G139" s="524">
        <f t="shared" si="36"/>
        <v>27820.901716500779</v>
      </c>
      <c r="H139" s="527">
        <f t="shared" si="37"/>
        <v>12780.685455259783</v>
      </c>
      <c r="I139" s="578">
        <f t="shared" si="38"/>
        <v>12780.685455259783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22919.5412513845</v>
      </c>
      <c r="E140" s="523">
        <f>IF(+J96&lt;F139,J96,D140)</f>
        <v>9802.7209302325573</v>
      </c>
      <c r="F140" s="524">
        <f t="shared" si="44"/>
        <v>13116.820321151943</v>
      </c>
      <c r="G140" s="524">
        <f t="shared" si="36"/>
        <v>18018.180786268222</v>
      </c>
      <c r="H140" s="527">
        <f t="shared" si="37"/>
        <v>11731.396849288383</v>
      </c>
      <c r="I140" s="578">
        <f t="shared" si="38"/>
        <v>11731.396849288383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13116.820321151943</v>
      </c>
      <c r="E141" s="523">
        <f>IF(+J96&lt;F140,J96,D141)</f>
        <v>9802.7209302325573</v>
      </c>
      <c r="F141" s="524">
        <f t="shared" si="44"/>
        <v>3314.0993909193858</v>
      </c>
      <c r="G141" s="524">
        <f t="shared" si="36"/>
        <v>8215.4598560356644</v>
      </c>
      <c r="H141" s="527">
        <f t="shared" si="37"/>
        <v>10682.108243316981</v>
      </c>
      <c r="I141" s="578">
        <f t="shared" si="38"/>
        <v>10682.108243316981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3314.0993909193858</v>
      </c>
      <c r="E142" s="523">
        <f>IF(+J96&lt;F141,J96,D142)</f>
        <v>3314.0993909193858</v>
      </c>
      <c r="F142" s="524">
        <f t="shared" si="44"/>
        <v>0</v>
      </c>
      <c r="G142" s="524">
        <f t="shared" si="36"/>
        <v>1657.0496954596929</v>
      </c>
      <c r="H142" s="527">
        <f t="shared" si="37"/>
        <v>3491.4708959687482</v>
      </c>
      <c r="I142" s="578">
        <f t="shared" si="38"/>
        <v>3491.4708959687482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421516.99999999994</v>
      </c>
      <c r="F155" s="375"/>
      <c r="G155" s="375"/>
      <c r="H155" s="375">
        <f>SUM(H99:H154)</f>
        <v>1440156.6672298999</v>
      </c>
      <c r="I155" s="375">
        <f>SUM(I99:I154)</f>
        <v>1440156.6672298999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28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559091.91573083529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559091.91573083529</v>
      </c>
      <c r="O6" s="269"/>
      <c r="P6" s="269"/>
    </row>
    <row r="7" spans="1:17" ht="13.5" thickBot="1">
      <c r="C7" s="468" t="s">
        <v>48</v>
      </c>
      <c r="D7" s="621" t="s">
        <v>281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280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5268479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128499.48780487805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5819300</v>
      </c>
      <c r="E17" s="510">
        <v>69277.380952380947</v>
      </c>
      <c r="F17" s="509">
        <v>5750022.6190476194</v>
      </c>
      <c r="G17" s="510">
        <v>924421.55024775688</v>
      </c>
      <c r="H17" s="511">
        <v>924421.55024775688</v>
      </c>
      <c r="I17" s="518">
        <v>0</v>
      </c>
      <c r="J17" s="512"/>
      <c r="K17" s="513">
        <f t="shared" ref="K17:K22" si="0">G17</f>
        <v>924421.55024775688</v>
      </c>
      <c r="L17" s="598">
        <f t="shared" ref="L17:L48" si="1">IF(K17&lt;&gt;0,+G17-K17,0)</f>
        <v>0</v>
      </c>
      <c r="M17" s="513">
        <f t="shared" ref="M17:M22" si="2">H17</f>
        <v>924421.55024775688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609">
        <v>5198431.6190476194</v>
      </c>
      <c r="E18" s="610">
        <v>125421.64285714286</v>
      </c>
      <c r="F18" s="609">
        <v>5073009.9761904767</v>
      </c>
      <c r="G18" s="610">
        <v>835577.50676548237</v>
      </c>
      <c r="H18" s="611">
        <v>835577.50676548237</v>
      </c>
      <c r="I18" s="597">
        <v>0</v>
      </c>
      <c r="J18" s="512"/>
      <c r="K18" s="519">
        <f t="shared" si="0"/>
        <v>835577.50676548237</v>
      </c>
      <c r="L18" s="520">
        <f t="shared" ref="L18:L23" si="6">IF(K18&lt;&gt;0,+G18-K18,0)</f>
        <v>0</v>
      </c>
      <c r="M18" s="519">
        <f t="shared" si="2"/>
        <v>835577.50676548237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8">
        <f>IF(D11="","-",+C18+1)</f>
        <v>2014</v>
      </c>
      <c r="D19" s="609">
        <v>5073787.9761904757</v>
      </c>
      <c r="E19" s="610">
        <v>125440.16666666667</v>
      </c>
      <c r="F19" s="609">
        <v>4948347.8095238088</v>
      </c>
      <c r="G19" s="610">
        <v>793024.28464727127</v>
      </c>
      <c r="H19" s="611">
        <v>793024.28464727127</v>
      </c>
      <c r="I19" s="597">
        <v>0</v>
      </c>
      <c r="J19" s="512"/>
      <c r="K19" s="519">
        <f t="shared" si="0"/>
        <v>793024.28464727127</v>
      </c>
      <c r="L19" s="520">
        <f t="shared" si="6"/>
        <v>0</v>
      </c>
      <c r="M19" s="519">
        <f t="shared" si="2"/>
        <v>793024.28464727127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/>
      </c>
      <c r="C20" s="508">
        <f>IF(D11="","-",+C19+1)</f>
        <v>2015</v>
      </c>
      <c r="D20" s="609">
        <v>4948347.8095238088</v>
      </c>
      <c r="E20" s="610">
        <v>125440.16666666667</v>
      </c>
      <c r="F20" s="609">
        <v>4822907.6428571418</v>
      </c>
      <c r="G20" s="610">
        <v>760640.25789050967</v>
      </c>
      <c r="H20" s="611">
        <v>760640.25789050967</v>
      </c>
      <c r="I20" s="512">
        <v>0</v>
      </c>
      <c r="J20" s="512"/>
      <c r="K20" s="519">
        <f t="shared" si="0"/>
        <v>760640.25789050967</v>
      </c>
      <c r="L20" s="520">
        <f t="shared" si="6"/>
        <v>0</v>
      </c>
      <c r="M20" s="519">
        <f t="shared" si="2"/>
        <v>760640.25789050967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>IU</v>
      </c>
      <c r="C21" s="508">
        <f>IF(D12="","-",+C20+1)</f>
        <v>2016</v>
      </c>
      <c r="D21" s="609">
        <v>4822899.6428571427</v>
      </c>
      <c r="E21" s="610">
        <v>125439.97619047618</v>
      </c>
      <c r="F21" s="609">
        <v>4697459.666666667</v>
      </c>
      <c r="G21" s="610">
        <v>736485.41228285304</v>
      </c>
      <c r="H21" s="611">
        <v>736485.41228285304</v>
      </c>
      <c r="I21" s="512">
        <f t="shared" ref="I21:I48" si="9">H21-G21</f>
        <v>0</v>
      </c>
      <c r="J21" s="512"/>
      <c r="K21" s="519">
        <f t="shared" si="0"/>
        <v>736485.41228285304</v>
      </c>
      <c r="L21" s="520">
        <f t="shared" si="6"/>
        <v>0</v>
      </c>
      <c r="M21" s="519">
        <f t="shared" si="2"/>
        <v>736485.41228285304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609">
        <v>4697459.666666667</v>
      </c>
      <c r="E22" s="610">
        <v>122522.76744186046</v>
      </c>
      <c r="F22" s="609">
        <v>4574936.8992248066</v>
      </c>
      <c r="G22" s="610">
        <v>696913.1190640803</v>
      </c>
      <c r="H22" s="611">
        <v>696913.1190640803</v>
      </c>
      <c r="I22" s="512">
        <f t="shared" si="9"/>
        <v>0</v>
      </c>
      <c r="J22" s="512"/>
      <c r="K22" s="519">
        <f t="shared" si="0"/>
        <v>696913.1190640803</v>
      </c>
      <c r="L22" s="520">
        <f t="shared" si="6"/>
        <v>0</v>
      </c>
      <c r="M22" s="519">
        <f t="shared" si="2"/>
        <v>696913.1190640803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609">
        <v>4574936.8992248066</v>
      </c>
      <c r="E23" s="610">
        <v>128499.48780487805</v>
      </c>
      <c r="F23" s="609">
        <v>4446437.4114199281</v>
      </c>
      <c r="G23" s="610">
        <v>633174.15690976928</v>
      </c>
      <c r="H23" s="611">
        <v>633174.15690976928</v>
      </c>
      <c r="I23" s="512">
        <f t="shared" si="9"/>
        <v>0</v>
      </c>
      <c r="J23" s="512"/>
      <c r="K23" s="519">
        <f>G23</f>
        <v>633174.15690976928</v>
      </c>
      <c r="L23" s="520">
        <f t="shared" si="6"/>
        <v>0</v>
      </c>
      <c r="M23" s="519">
        <f>H23</f>
        <v>633174.15690976928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609">
        <v>4446437.4114199281</v>
      </c>
      <c r="E24" s="610">
        <v>122522.76744186046</v>
      </c>
      <c r="F24" s="609">
        <v>4323914.6439780677</v>
      </c>
      <c r="G24" s="610">
        <v>559091.91573083529</v>
      </c>
      <c r="H24" s="611">
        <v>559091.91573083529</v>
      </c>
      <c r="I24" s="512">
        <f t="shared" si="9"/>
        <v>0</v>
      </c>
      <c r="J24" s="512"/>
      <c r="K24" s="519">
        <f>G24</f>
        <v>559091.91573083529</v>
      </c>
      <c r="L24" s="520">
        <f t="shared" ref="L24" si="10">IF(K24&lt;&gt;0,+G24-K24,0)</f>
        <v>0</v>
      </c>
      <c r="M24" s="519">
        <f>H24</f>
        <v>559091.91573083529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4323914.6439780677</v>
      </c>
      <c r="E25" s="523">
        <f>IF(+I14&lt;F24,I14,D25)</f>
        <v>128499.48780487805</v>
      </c>
      <c r="F25" s="524">
        <f t="shared" ref="F25:F48" si="11">+D25-E25</f>
        <v>4195415.1561731892</v>
      </c>
      <c r="G25" s="525">
        <f t="shared" ref="G25:G53" si="12">+I$12*((D25+F25)/2)+E25</f>
        <v>669877.760016324</v>
      </c>
      <c r="H25" s="492">
        <f t="shared" ref="H25:H53" si="13">+I$13*((D25+F25)/2)+E25</f>
        <v>669877.760016324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4195415.1561731892</v>
      </c>
      <c r="E26" s="523">
        <f>IF(+I14&lt;F25,I14,D26)</f>
        <v>128499.48780487805</v>
      </c>
      <c r="F26" s="524">
        <f t="shared" si="11"/>
        <v>4066915.6683683111</v>
      </c>
      <c r="G26" s="525">
        <f t="shared" si="12"/>
        <v>653546.23340102017</v>
      </c>
      <c r="H26" s="492">
        <f t="shared" si="13"/>
        <v>653546.23340102017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4066915.6683683111</v>
      </c>
      <c r="E27" s="523">
        <f>IF(+I14&lt;F26,I14,D27)</f>
        <v>128499.48780487805</v>
      </c>
      <c r="F27" s="524">
        <f t="shared" si="11"/>
        <v>3938416.1805634331</v>
      </c>
      <c r="G27" s="525">
        <f t="shared" si="12"/>
        <v>637214.70678571647</v>
      </c>
      <c r="H27" s="492">
        <f t="shared" si="13"/>
        <v>637214.70678571647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3938416.1805634331</v>
      </c>
      <c r="E28" s="523">
        <f>IF(+I14&lt;F27,I14,D28)</f>
        <v>128499.48780487805</v>
      </c>
      <c r="F28" s="524">
        <f t="shared" si="11"/>
        <v>3809916.6927585551</v>
      </c>
      <c r="G28" s="525">
        <f t="shared" si="12"/>
        <v>620883.18017041252</v>
      </c>
      <c r="H28" s="492">
        <f t="shared" si="13"/>
        <v>620883.18017041252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3809916.6927585551</v>
      </c>
      <c r="E29" s="523">
        <f>IF(+I14&lt;F28,I14,D29)</f>
        <v>128499.48780487805</v>
      </c>
      <c r="F29" s="524">
        <f t="shared" si="11"/>
        <v>3681417.204953677</v>
      </c>
      <c r="G29" s="525">
        <f t="shared" si="12"/>
        <v>604551.6535551087</v>
      </c>
      <c r="H29" s="492">
        <f t="shared" si="13"/>
        <v>604551.6535551087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3681417.204953677</v>
      </c>
      <c r="E30" s="523">
        <f>IF(+I14&lt;F29,I14,D30)</f>
        <v>128499.48780487805</v>
      </c>
      <c r="F30" s="524">
        <f t="shared" si="11"/>
        <v>3552917.717148799</v>
      </c>
      <c r="G30" s="525">
        <f t="shared" si="12"/>
        <v>588220.12693980488</v>
      </c>
      <c r="H30" s="492">
        <f t="shared" si="13"/>
        <v>588220.12693980488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3552917.717148799</v>
      </c>
      <c r="E31" s="523">
        <f>IF(+I14&lt;F30,I14,D31)</f>
        <v>128499.48780487805</v>
      </c>
      <c r="F31" s="524">
        <f t="shared" si="11"/>
        <v>3424418.2293439209</v>
      </c>
      <c r="G31" s="525">
        <f t="shared" si="12"/>
        <v>571888.60032450105</v>
      </c>
      <c r="H31" s="492">
        <f t="shared" si="13"/>
        <v>571888.60032450105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3424418.2293439209</v>
      </c>
      <c r="E32" s="523">
        <f>IF(+I14&lt;F31,I14,D32)</f>
        <v>128499.48780487805</v>
      </c>
      <c r="F32" s="524">
        <f t="shared" si="11"/>
        <v>3295918.7415390429</v>
      </c>
      <c r="G32" s="525">
        <f t="shared" si="12"/>
        <v>555557.07370919723</v>
      </c>
      <c r="H32" s="492">
        <f t="shared" si="13"/>
        <v>555557.07370919723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3295918.7415390429</v>
      </c>
      <c r="E33" s="523">
        <f>IF(+I14&lt;F32,I14,D33)</f>
        <v>128499.48780487805</v>
      </c>
      <c r="F33" s="524">
        <f t="shared" si="11"/>
        <v>3167419.2537341649</v>
      </c>
      <c r="G33" s="525">
        <f t="shared" si="12"/>
        <v>539225.5470938934</v>
      </c>
      <c r="H33" s="492">
        <f t="shared" si="13"/>
        <v>539225.5470938934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3167419.2537341649</v>
      </c>
      <c r="E34" s="523">
        <f>IF(+I14&lt;F33,I14,D34)</f>
        <v>128499.48780487805</v>
      </c>
      <c r="F34" s="524">
        <f t="shared" si="11"/>
        <v>3038919.7659292868</v>
      </c>
      <c r="G34" s="525">
        <f t="shared" si="12"/>
        <v>522894.02047858952</v>
      </c>
      <c r="H34" s="492">
        <f t="shared" si="13"/>
        <v>522894.02047858952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3038919.7659292868</v>
      </c>
      <c r="E35" s="523">
        <f>IF(+I14&lt;F34,I14,D35)</f>
        <v>128499.48780487805</v>
      </c>
      <c r="F35" s="524">
        <f t="shared" si="11"/>
        <v>2910420.2781244088</v>
      </c>
      <c r="G35" s="525">
        <f t="shared" si="12"/>
        <v>506562.49386328575</v>
      </c>
      <c r="H35" s="492">
        <f t="shared" si="13"/>
        <v>506562.49386328575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2910420.2781244088</v>
      </c>
      <c r="E36" s="523">
        <f>IF(+I14&lt;F35,I14,D36)</f>
        <v>128499.48780487805</v>
      </c>
      <c r="F36" s="524">
        <f t="shared" si="11"/>
        <v>2781920.7903195308</v>
      </c>
      <c r="G36" s="525">
        <f t="shared" si="12"/>
        <v>490230.96724798187</v>
      </c>
      <c r="H36" s="492">
        <f t="shared" si="13"/>
        <v>490230.96724798187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2781920.7903195308</v>
      </c>
      <c r="E37" s="523">
        <f>IF(+I14&lt;F36,I14,D37)</f>
        <v>128499.48780487805</v>
      </c>
      <c r="F37" s="524">
        <f t="shared" si="11"/>
        <v>2653421.3025146527</v>
      </c>
      <c r="G37" s="525">
        <f t="shared" si="12"/>
        <v>473899.4406326781</v>
      </c>
      <c r="H37" s="492">
        <f t="shared" si="13"/>
        <v>473899.4406326781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2653421.3025146527</v>
      </c>
      <c r="E38" s="523">
        <f>IF(+I14&lt;F37,I14,D38)</f>
        <v>128499.48780487805</v>
      </c>
      <c r="F38" s="524">
        <f t="shared" si="11"/>
        <v>2524921.8147097747</v>
      </c>
      <c r="G38" s="525">
        <f t="shared" si="12"/>
        <v>457567.91401737422</v>
      </c>
      <c r="H38" s="492">
        <f t="shared" si="13"/>
        <v>457567.91401737422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2524921.8147097747</v>
      </c>
      <c r="E39" s="523">
        <f>IF(+I14&lt;F38,I14,D39)</f>
        <v>128499.48780487805</v>
      </c>
      <c r="F39" s="524">
        <f t="shared" si="11"/>
        <v>2396422.3269048966</v>
      </c>
      <c r="G39" s="525">
        <f t="shared" si="12"/>
        <v>441236.38740207045</v>
      </c>
      <c r="H39" s="492">
        <f t="shared" si="13"/>
        <v>441236.38740207045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2396422.3269048966</v>
      </c>
      <c r="E40" s="523">
        <f>IF(+I14&lt;F39,I14,D40)</f>
        <v>128499.48780487805</v>
      </c>
      <c r="F40" s="524">
        <f t="shared" si="11"/>
        <v>2267922.8391000186</v>
      </c>
      <c r="G40" s="525">
        <f t="shared" si="12"/>
        <v>424904.86078676657</v>
      </c>
      <c r="H40" s="492">
        <f t="shared" si="13"/>
        <v>424904.86078676657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2267922.8391000186</v>
      </c>
      <c r="E41" s="523">
        <f>IF(+I14&lt;F40,I14,D41)</f>
        <v>128499.48780487805</v>
      </c>
      <c r="F41" s="524">
        <f t="shared" si="11"/>
        <v>2139423.3512951406</v>
      </c>
      <c r="G41" s="525">
        <f t="shared" si="12"/>
        <v>408573.3341714628</v>
      </c>
      <c r="H41" s="492">
        <f t="shared" si="13"/>
        <v>408573.3341714628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2139423.3512951406</v>
      </c>
      <c r="E42" s="523">
        <f>IF(+I14&lt;F41,I14,D42)</f>
        <v>128499.48780487805</v>
      </c>
      <c r="F42" s="524">
        <f t="shared" si="11"/>
        <v>2010923.8634902625</v>
      </c>
      <c r="G42" s="525">
        <f t="shared" si="12"/>
        <v>392241.80755615892</v>
      </c>
      <c r="H42" s="492">
        <f t="shared" si="13"/>
        <v>392241.80755615892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2010923.8634902625</v>
      </c>
      <c r="E43" s="523">
        <f>IF(+I14&lt;F42,I14,D43)</f>
        <v>128499.48780487805</v>
      </c>
      <c r="F43" s="524">
        <f t="shared" si="11"/>
        <v>1882424.3756853845</v>
      </c>
      <c r="G43" s="525">
        <f t="shared" si="12"/>
        <v>375910.2809408551</v>
      </c>
      <c r="H43" s="492">
        <f t="shared" si="13"/>
        <v>375910.2809408551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1882424.3756853845</v>
      </c>
      <c r="E44" s="523">
        <f>IF(+I14&lt;F43,I14,D44)</f>
        <v>128499.48780487805</v>
      </c>
      <c r="F44" s="524">
        <f t="shared" si="11"/>
        <v>1753924.8878805065</v>
      </c>
      <c r="G44" s="525">
        <f t="shared" si="12"/>
        <v>359578.75432555127</v>
      </c>
      <c r="H44" s="492">
        <f t="shared" si="13"/>
        <v>359578.75432555127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1753924.8878805065</v>
      </c>
      <c r="E45" s="523">
        <f>IF(+I14&lt;F44,I14,D45)</f>
        <v>128499.48780487805</v>
      </c>
      <c r="F45" s="524">
        <f t="shared" si="11"/>
        <v>1625425.4000756284</v>
      </c>
      <c r="G45" s="525">
        <f t="shared" si="12"/>
        <v>343247.22771024745</v>
      </c>
      <c r="H45" s="492">
        <f t="shared" si="13"/>
        <v>343247.22771024745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1625425.4000756284</v>
      </c>
      <c r="E46" s="523">
        <f>IF(+I14&lt;F45,I14,D46)</f>
        <v>128499.48780487805</v>
      </c>
      <c r="F46" s="524">
        <f t="shared" si="11"/>
        <v>1496925.9122707504</v>
      </c>
      <c r="G46" s="525">
        <f t="shared" si="12"/>
        <v>326915.70109494362</v>
      </c>
      <c r="H46" s="492">
        <f t="shared" si="13"/>
        <v>326915.70109494362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1496925.9122707504</v>
      </c>
      <c r="E47" s="523">
        <f>IF(+I14&lt;F46,I14,D47)</f>
        <v>128499.48780487805</v>
      </c>
      <c r="F47" s="524">
        <f t="shared" si="11"/>
        <v>1368426.4244658723</v>
      </c>
      <c r="G47" s="525">
        <f t="shared" si="12"/>
        <v>310584.1744796398</v>
      </c>
      <c r="H47" s="492">
        <f t="shared" si="13"/>
        <v>310584.1744796398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1368426.4244658723</v>
      </c>
      <c r="E48" s="523">
        <f>IF(+I14&lt;F47,I14,D48)</f>
        <v>128499.48780487805</v>
      </c>
      <c r="F48" s="524">
        <f t="shared" si="11"/>
        <v>1239926.9366609943</v>
      </c>
      <c r="G48" s="525">
        <f t="shared" si="12"/>
        <v>294252.64786433597</v>
      </c>
      <c r="H48" s="492">
        <f t="shared" si="13"/>
        <v>294252.64786433597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1239926.9366609943</v>
      </c>
      <c r="E49" s="523">
        <f>IF(+I14&lt;F48,I14,D49)</f>
        <v>128499.48780487805</v>
      </c>
      <c r="F49" s="524">
        <f t="shared" ref="F49:F72" si="14">+D49-E49</f>
        <v>1111427.4488561163</v>
      </c>
      <c r="G49" s="525">
        <f t="shared" si="12"/>
        <v>277921.12124903215</v>
      </c>
      <c r="H49" s="492">
        <f t="shared" si="13"/>
        <v>277921.12124903215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1111427.4488561163</v>
      </c>
      <c r="E50" s="523">
        <f>IF(+I14&lt;F49,I14,D50)</f>
        <v>128499.48780487805</v>
      </c>
      <c r="F50" s="524">
        <f t="shared" si="14"/>
        <v>982927.96105123824</v>
      </c>
      <c r="G50" s="525">
        <f t="shared" si="12"/>
        <v>261589.59463372832</v>
      </c>
      <c r="H50" s="492">
        <f t="shared" si="13"/>
        <v>261589.59463372832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982927.96105123824</v>
      </c>
      <c r="E51" s="523">
        <f>IF(+I14&lt;F50,I14,D51)</f>
        <v>128499.48780487805</v>
      </c>
      <c r="F51" s="524">
        <f t="shared" si="14"/>
        <v>854428.4732463602</v>
      </c>
      <c r="G51" s="525">
        <f t="shared" si="12"/>
        <v>245258.0680184245</v>
      </c>
      <c r="H51" s="492">
        <f t="shared" si="13"/>
        <v>245258.0680184245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854428.4732463602</v>
      </c>
      <c r="E52" s="523">
        <f>IF(+I14&lt;F51,I14,D52)</f>
        <v>128499.48780487805</v>
      </c>
      <c r="F52" s="524">
        <f t="shared" si="14"/>
        <v>725928.98544148216</v>
      </c>
      <c r="G52" s="525">
        <f t="shared" si="12"/>
        <v>228926.54140312067</v>
      </c>
      <c r="H52" s="492">
        <f t="shared" si="13"/>
        <v>228926.54140312067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725928.98544148216</v>
      </c>
      <c r="E53" s="523">
        <f>IF(+I14&lt;F52,I14,D53)</f>
        <v>128499.48780487805</v>
      </c>
      <c r="F53" s="524">
        <f t="shared" si="14"/>
        <v>597429.49763660412</v>
      </c>
      <c r="G53" s="525">
        <f t="shared" si="12"/>
        <v>212595.01478781685</v>
      </c>
      <c r="H53" s="492">
        <f t="shared" si="13"/>
        <v>212595.01478781685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597429.49763660412</v>
      </c>
      <c r="E54" s="523">
        <f>IF(+I14&lt;F53,I14,D54)</f>
        <v>128499.48780487805</v>
      </c>
      <c r="F54" s="524">
        <f t="shared" si="14"/>
        <v>468930.00983172609</v>
      </c>
      <c r="G54" s="525">
        <f t="shared" ref="G54:G72" si="20">+I$12*((D54+F54)/2)+E54</f>
        <v>196263.488172513</v>
      </c>
      <c r="H54" s="492">
        <f t="shared" ref="H54:H72" si="21">+I$13*((D54+F54)/2)+E54</f>
        <v>196263.488172513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468930.00983172609</v>
      </c>
      <c r="E55" s="523">
        <f>IF(+I14&lt;F54,I14,D55)</f>
        <v>128499.48780487805</v>
      </c>
      <c r="F55" s="524">
        <f t="shared" si="14"/>
        <v>340430.52202684805</v>
      </c>
      <c r="G55" s="525">
        <f t="shared" si="20"/>
        <v>179931.96155720917</v>
      </c>
      <c r="H55" s="492">
        <f t="shared" si="21"/>
        <v>179931.96155720917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340430.52202684805</v>
      </c>
      <c r="E56" s="523">
        <f>IF(+I14&lt;F55,I14,D56)</f>
        <v>128499.48780487805</v>
      </c>
      <c r="F56" s="524">
        <f t="shared" si="14"/>
        <v>211931.03422197001</v>
      </c>
      <c r="G56" s="525">
        <f t="shared" si="20"/>
        <v>163600.43494190535</v>
      </c>
      <c r="H56" s="492">
        <f t="shared" si="21"/>
        <v>163600.43494190535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211931.03422197001</v>
      </c>
      <c r="E57" s="523">
        <f>IF(+I14&lt;F56,I14,D57)</f>
        <v>128499.48780487805</v>
      </c>
      <c r="F57" s="524">
        <f t="shared" si="14"/>
        <v>83431.546417091959</v>
      </c>
      <c r="G57" s="525">
        <f t="shared" si="20"/>
        <v>147268.90832660152</v>
      </c>
      <c r="H57" s="492">
        <f t="shared" si="21"/>
        <v>147268.90832660152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83431.546417091959</v>
      </c>
      <c r="E58" s="523">
        <f>IF(+I14&lt;F57,I14,D58)</f>
        <v>83431.546417091959</v>
      </c>
      <c r="F58" s="524">
        <f t="shared" si="14"/>
        <v>0</v>
      </c>
      <c r="G58" s="525">
        <f t="shared" si="20"/>
        <v>88733.37502412773</v>
      </c>
      <c r="H58" s="492">
        <f t="shared" si="21"/>
        <v>88733.37502412773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20"/>
        <v>0</v>
      </c>
      <c r="H59" s="492">
        <f t="shared" si="21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20"/>
        <v>0</v>
      </c>
      <c r="H60" s="492">
        <f t="shared" si="21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5268479.0000000028</v>
      </c>
      <c r="F73" s="375"/>
      <c r="G73" s="375">
        <f>SUM(G17:G72)</f>
        <v>19510981.606220957</v>
      </c>
      <c r="H73" s="375">
        <f>SUM(H17:H72)</f>
        <v>19510981.606220957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559091.91573083529</v>
      </c>
      <c r="N87" s="547">
        <f>IF(J92&lt;D11,0,VLOOKUP(J92,C17:O72,11))</f>
        <v>559091.91573083529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592942.82363557536</v>
      </c>
      <c r="N88" s="551">
        <f>IF(J92&lt;D11,0,VLOOKUP(J92,C99:P154,7))</f>
        <v>592942.82363557536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33850.907904740074</v>
      </c>
      <c r="N89" s="556">
        <f>+N88-N87</f>
        <v>33850.907904740074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TP2008027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5268479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122522.76744186046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62710.82142857142</v>
      </c>
      <c r="F99" s="623">
        <v>5204998.1785714282</v>
      </c>
      <c r="G99" s="575">
        <v>2602499.0892857141</v>
      </c>
      <c r="H99" s="577">
        <v>445678.79491286777</v>
      </c>
      <c r="I99" s="577">
        <v>445678.79491286777</v>
      </c>
      <c r="J99" s="515">
        <f t="shared" ref="J99:J130" si="22">+I99-H99</f>
        <v>0</v>
      </c>
      <c r="K99" s="515"/>
      <c r="L99" s="513">
        <f t="shared" ref="L99:L104" si="23">H99</f>
        <v>445678.79491286777</v>
      </c>
      <c r="M99" s="598">
        <f t="shared" ref="M99:M130" si="24">IF(L99&lt;&gt;0,+H99-L99,0)</f>
        <v>0</v>
      </c>
      <c r="N99" s="513">
        <f t="shared" ref="N99:N104" si="25">I99</f>
        <v>445678.79491286777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>IU</v>
      </c>
      <c r="C100" s="508">
        <f>IF(D93="","-",+C99+1)</f>
        <v>2013</v>
      </c>
      <c r="D100" s="509">
        <v>5205776.1785714282</v>
      </c>
      <c r="E100" s="517">
        <v>125440.16666666667</v>
      </c>
      <c r="F100" s="516">
        <v>5080336.0119047612</v>
      </c>
      <c r="G100" s="516">
        <v>5143056.0952380951</v>
      </c>
      <c r="H100" s="576">
        <v>821252.98086440889</v>
      </c>
      <c r="I100" s="577">
        <v>821252.98086440889</v>
      </c>
      <c r="J100" s="515">
        <v>0</v>
      </c>
      <c r="K100" s="515"/>
      <c r="L100" s="519">
        <f t="shared" si="23"/>
        <v>821252.98086440889</v>
      </c>
      <c r="M100" s="520">
        <f t="shared" ref="M100:M105" si="29">IF(L100&lt;&gt;0,+H100-L100,0)</f>
        <v>0</v>
      </c>
      <c r="N100" s="519">
        <f t="shared" si="25"/>
        <v>821252.98086440889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/>
      </c>
      <c r="C101" s="508">
        <f>IF(D93="","-",+C100+1)</f>
        <v>2014</v>
      </c>
      <c r="D101" s="509">
        <v>5080336.0119047612</v>
      </c>
      <c r="E101" s="517">
        <v>125440.16666666667</v>
      </c>
      <c r="F101" s="516">
        <v>4954895.8452380942</v>
      </c>
      <c r="G101" s="516">
        <v>5017615.9285714272</v>
      </c>
      <c r="H101" s="576">
        <v>807451.88344744302</v>
      </c>
      <c r="I101" s="577">
        <v>807451.88344744302</v>
      </c>
      <c r="J101" s="515">
        <v>0</v>
      </c>
      <c r="K101" s="515"/>
      <c r="L101" s="519">
        <f t="shared" si="23"/>
        <v>807451.88344744302</v>
      </c>
      <c r="M101" s="520">
        <f t="shared" si="29"/>
        <v>0</v>
      </c>
      <c r="N101" s="519">
        <f t="shared" si="25"/>
        <v>807451.88344744302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>IU</v>
      </c>
      <c r="C102" s="508">
        <f>IF(D93="","-",+C101+1)</f>
        <v>2015</v>
      </c>
      <c r="D102" s="509">
        <v>4954887.8452380951</v>
      </c>
      <c r="E102" s="517">
        <v>125439.97619047618</v>
      </c>
      <c r="F102" s="516">
        <v>4829447.8690476194</v>
      </c>
      <c r="G102" s="516">
        <v>4892167.8571428573</v>
      </c>
      <c r="H102" s="576">
        <v>770075.44510229141</v>
      </c>
      <c r="I102" s="577">
        <v>770075.44510229141</v>
      </c>
      <c r="J102" s="515">
        <f t="shared" si="22"/>
        <v>0</v>
      </c>
      <c r="K102" s="515"/>
      <c r="L102" s="519">
        <f t="shared" si="23"/>
        <v>770075.44510229141</v>
      </c>
      <c r="M102" s="520">
        <f t="shared" si="29"/>
        <v>0</v>
      </c>
      <c r="N102" s="519">
        <f t="shared" si="25"/>
        <v>770075.44510229141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/>
      </c>
      <c r="C103" s="508">
        <f>IF(D93="","-",+C102+1)</f>
        <v>2016</v>
      </c>
      <c r="D103" s="509">
        <v>4829447.8690476194</v>
      </c>
      <c r="E103" s="517">
        <v>122522.76744186046</v>
      </c>
      <c r="F103" s="516">
        <v>4706925.101605759</v>
      </c>
      <c r="G103" s="516">
        <v>4768186.4853266887</v>
      </c>
      <c r="H103" s="576">
        <v>727843.98591080913</v>
      </c>
      <c r="I103" s="577">
        <v>727843.98591080913</v>
      </c>
      <c r="J103" s="515">
        <f t="shared" si="22"/>
        <v>0</v>
      </c>
      <c r="K103" s="515"/>
      <c r="L103" s="519">
        <f t="shared" si="23"/>
        <v>727843.98591080913</v>
      </c>
      <c r="M103" s="520">
        <f t="shared" si="29"/>
        <v>0</v>
      </c>
      <c r="N103" s="519">
        <f t="shared" si="25"/>
        <v>727843.98591080913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4706925.101605759</v>
      </c>
      <c r="E104" s="517">
        <v>125439.97619047618</v>
      </c>
      <c r="F104" s="516">
        <v>4581485.1254152833</v>
      </c>
      <c r="G104" s="516">
        <v>4644205.1135105211</v>
      </c>
      <c r="H104" s="576">
        <v>689578.34111200261</v>
      </c>
      <c r="I104" s="577">
        <v>689578.34111200261</v>
      </c>
      <c r="J104" s="515">
        <f t="shared" si="22"/>
        <v>0</v>
      </c>
      <c r="K104" s="515"/>
      <c r="L104" s="519">
        <f t="shared" si="23"/>
        <v>689578.34111200261</v>
      </c>
      <c r="M104" s="520">
        <f t="shared" si="29"/>
        <v>0</v>
      </c>
      <c r="N104" s="519">
        <f t="shared" si="25"/>
        <v>689578.34111200261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4581485.1254152833</v>
      </c>
      <c r="E105" s="517">
        <v>125439.97619047618</v>
      </c>
      <c r="F105" s="516">
        <v>4456045.1492248075</v>
      </c>
      <c r="G105" s="516">
        <v>4518765.1373200454</v>
      </c>
      <c r="H105" s="576">
        <v>602642.29693406296</v>
      </c>
      <c r="I105" s="577">
        <v>602642.29693406296</v>
      </c>
      <c r="J105" s="515">
        <f t="shared" si="22"/>
        <v>0</v>
      </c>
      <c r="K105" s="515"/>
      <c r="L105" s="519">
        <f t="shared" ref="L105" si="30">H105</f>
        <v>602642.29693406296</v>
      </c>
      <c r="M105" s="520">
        <f t="shared" si="29"/>
        <v>0</v>
      </c>
      <c r="N105" s="519">
        <f t="shared" ref="N105" si="31">I105</f>
        <v>602642.29693406296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4456045.1492248075</v>
      </c>
      <c r="E106" s="523">
        <f>IF(+J96&lt;F105,J96,D106)</f>
        <v>122522.76744186046</v>
      </c>
      <c r="F106" s="524">
        <f t="shared" ref="F106:F131" si="32">+D106-E106</f>
        <v>4333522.3817829471</v>
      </c>
      <c r="G106" s="524">
        <f t="shared" ref="G106:G130" si="33">+(F106+D106)/2</f>
        <v>4394783.7655038778</v>
      </c>
      <c r="H106" s="527">
        <f t="shared" ref="H106:H130" si="34">+J$94*G106+E106</f>
        <v>592942.82363557536</v>
      </c>
      <c r="I106" s="578">
        <f t="shared" ref="I106:I130" si="35">+J$95*G106+E106</f>
        <v>592942.82363557536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4333522.3817829471</v>
      </c>
      <c r="E107" s="523">
        <f>IF(+J96&lt;F106,J96,D107)</f>
        <v>122522.76744186046</v>
      </c>
      <c r="F107" s="524">
        <f t="shared" si="32"/>
        <v>4210999.6143410867</v>
      </c>
      <c r="G107" s="524">
        <f t="shared" si="33"/>
        <v>4272260.9980620164</v>
      </c>
      <c r="H107" s="527">
        <f t="shared" si="34"/>
        <v>579827.91964475252</v>
      </c>
      <c r="I107" s="578">
        <f t="shared" si="35"/>
        <v>579827.91964475252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4210999.6143410867</v>
      </c>
      <c r="E108" s="523">
        <f>IF(+J96&lt;F107,J96,D108)</f>
        <v>122522.76744186046</v>
      </c>
      <c r="F108" s="524">
        <f t="shared" si="32"/>
        <v>4088476.8468992263</v>
      </c>
      <c r="G108" s="524">
        <f t="shared" si="33"/>
        <v>4149738.2306201565</v>
      </c>
      <c r="H108" s="527">
        <f t="shared" si="34"/>
        <v>566713.01565392991</v>
      </c>
      <c r="I108" s="578">
        <f t="shared" si="35"/>
        <v>566713.01565392991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4088476.8468992263</v>
      </c>
      <c r="E109" s="523">
        <f>IF(+J96&lt;F108,J96,D109)</f>
        <v>122522.76744186046</v>
      </c>
      <c r="F109" s="524">
        <f t="shared" si="32"/>
        <v>3965954.0794573659</v>
      </c>
      <c r="G109" s="524">
        <f t="shared" si="33"/>
        <v>4027215.4631782961</v>
      </c>
      <c r="H109" s="527">
        <f t="shared" si="34"/>
        <v>553598.11166310729</v>
      </c>
      <c r="I109" s="578">
        <f t="shared" si="35"/>
        <v>553598.11166310729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3965954.0794573659</v>
      </c>
      <c r="E110" s="523">
        <f>IF(+J96&lt;F109,J96,D110)</f>
        <v>122522.76744186046</v>
      </c>
      <c r="F110" s="524">
        <f t="shared" si="32"/>
        <v>3843431.3120155055</v>
      </c>
      <c r="G110" s="524">
        <f t="shared" si="33"/>
        <v>3904692.6957364357</v>
      </c>
      <c r="H110" s="527">
        <f t="shared" si="34"/>
        <v>540483.20767228468</v>
      </c>
      <c r="I110" s="578">
        <f t="shared" si="35"/>
        <v>540483.20767228468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3843431.3120155055</v>
      </c>
      <c r="E111" s="523">
        <f>IF(+J96&lt;F110,J96,D111)</f>
        <v>122522.76744186046</v>
      </c>
      <c r="F111" s="524">
        <f t="shared" si="32"/>
        <v>3720908.5445736451</v>
      </c>
      <c r="G111" s="524">
        <f t="shared" si="33"/>
        <v>3782169.9282945753</v>
      </c>
      <c r="H111" s="527">
        <f t="shared" si="34"/>
        <v>527368.30368146207</v>
      </c>
      <c r="I111" s="578">
        <f t="shared" si="35"/>
        <v>527368.30368146207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3720908.5445736451</v>
      </c>
      <c r="E112" s="523">
        <f>IF(+J96&lt;F111,J96,D112)</f>
        <v>122522.76744186046</v>
      </c>
      <c r="F112" s="524">
        <f t="shared" si="32"/>
        <v>3598385.7771317847</v>
      </c>
      <c r="G112" s="524">
        <f t="shared" si="33"/>
        <v>3659647.1608527149</v>
      </c>
      <c r="H112" s="527">
        <f t="shared" si="34"/>
        <v>514253.39969063934</v>
      </c>
      <c r="I112" s="578">
        <f t="shared" si="35"/>
        <v>514253.39969063934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3598385.7771317847</v>
      </c>
      <c r="E113" s="523">
        <f>IF(+J96&lt;F112,J96,D113)</f>
        <v>122522.76744186046</v>
      </c>
      <c r="F113" s="524">
        <f t="shared" si="32"/>
        <v>3475863.0096899243</v>
      </c>
      <c r="G113" s="524">
        <f t="shared" si="33"/>
        <v>3537124.3934108545</v>
      </c>
      <c r="H113" s="527">
        <f t="shared" si="34"/>
        <v>501138.49569981667</v>
      </c>
      <c r="I113" s="578">
        <f t="shared" si="35"/>
        <v>501138.49569981667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3475863.0096899243</v>
      </c>
      <c r="E114" s="523">
        <f>IF(+J96&lt;F113,J96,D114)</f>
        <v>122522.76744186046</v>
      </c>
      <c r="F114" s="524">
        <f t="shared" si="32"/>
        <v>3353340.2422480639</v>
      </c>
      <c r="G114" s="524">
        <f t="shared" si="33"/>
        <v>3414601.6259689941</v>
      </c>
      <c r="H114" s="527">
        <f t="shared" si="34"/>
        <v>488023.59170899406</v>
      </c>
      <c r="I114" s="578">
        <f t="shared" si="35"/>
        <v>488023.59170899406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3353340.2422480639</v>
      </c>
      <c r="E115" s="523">
        <f>IF(+J96&lt;F114,J96,D115)</f>
        <v>122522.76744186046</v>
      </c>
      <c r="F115" s="524">
        <f t="shared" si="32"/>
        <v>3230817.4748062035</v>
      </c>
      <c r="G115" s="524">
        <f t="shared" si="33"/>
        <v>3292078.8585271337</v>
      </c>
      <c r="H115" s="527">
        <f t="shared" si="34"/>
        <v>474908.68771817139</v>
      </c>
      <c r="I115" s="578">
        <f t="shared" si="35"/>
        <v>474908.68771817139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3230817.4748062035</v>
      </c>
      <c r="E116" s="523">
        <f>IF(+J96&lt;F115,J96,D116)</f>
        <v>122522.76744186046</v>
      </c>
      <c r="F116" s="524">
        <f t="shared" si="32"/>
        <v>3108294.7073643431</v>
      </c>
      <c r="G116" s="524">
        <f t="shared" si="33"/>
        <v>3169556.0910852733</v>
      </c>
      <c r="H116" s="527">
        <f t="shared" si="34"/>
        <v>461793.78372734872</v>
      </c>
      <c r="I116" s="578">
        <f t="shared" si="35"/>
        <v>461793.78372734872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3108294.7073643431</v>
      </c>
      <c r="E117" s="523">
        <f>IF(+J96&lt;F116,J96,D117)</f>
        <v>122522.76744186046</v>
      </c>
      <c r="F117" s="524">
        <f t="shared" si="32"/>
        <v>2985771.9399224827</v>
      </c>
      <c r="G117" s="524">
        <f t="shared" si="33"/>
        <v>3047033.3236434129</v>
      </c>
      <c r="H117" s="527">
        <f t="shared" si="34"/>
        <v>448678.87973652605</v>
      </c>
      <c r="I117" s="578">
        <f t="shared" si="35"/>
        <v>448678.87973652605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2985771.9399224827</v>
      </c>
      <c r="E118" s="523">
        <f>IF(+J96&lt;F117,J96,D118)</f>
        <v>122522.76744186046</v>
      </c>
      <c r="F118" s="524">
        <f t="shared" si="32"/>
        <v>2863249.1724806223</v>
      </c>
      <c r="G118" s="524">
        <f t="shared" si="33"/>
        <v>2924510.5562015525</v>
      </c>
      <c r="H118" s="527">
        <f t="shared" si="34"/>
        <v>435563.97574570338</v>
      </c>
      <c r="I118" s="578">
        <f t="shared" si="35"/>
        <v>435563.97574570338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2863249.1724806223</v>
      </c>
      <c r="E119" s="523">
        <f>IF(+J96&lt;F118,J96,D119)</f>
        <v>122522.76744186046</v>
      </c>
      <c r="F119" s="524">
        <f t="shared" si="32"/>
        <v>2740726.4050387619</v>
      </c>
      <c r="G119" s="524">
        <f t="shared" si="33"/>
        <v>2801987.7887596921</v>
      </c>
      <c r="H119" s="527">
        <f t="shared" si="34"/>
        <v>422449.07175488077</v>
      </c>
      <c r="I119" s="578">
        <f t="shared" si="35"/>
        <v>422449.07175488077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2740726.4050387619</v>
      </c>
      <c r="E120" s="523">
        <f>IF(+J96&lt;F119,J96,D120)</f>
        <v>122522.76744186046</v>
      </c>
      <c r="F120" s="524">
        <f t="shared" si="32"/>
        <v>2618203.6375969015</v>
      </c>
      <c r="G120" s="524">
        <f t="shared" si="33"/>
        <v>2679465.0213178317</v>
      </c>
      <c r="H120" s="527">
        <f t="shared" si="34"/>
        <v>409334.1677640581</v>
      </c>
      <c r="I120" s="578">
        <f t="shared" si="35"/>
        <v>409334.1677640581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2618203.6375969015</v>
      </c>
      <c r="E121" s="523">
        <f>IF(+J96&lt;F120,J96,D121)</f>
        <v>122522.76744186046</v>
      </c>
      <c r="F121" s="524">
        <f t="shared" si="32"/>
        <v>2495680.8701550411</v>
      </c>
      <c r="G121" s="524">
        <f t="shared" si="33"/>
        <v>2556942.2538759713</v>
      </c>
      <c r="H121" s="527">
        <f t="shared" si="34"/>
        <v>396219.26377323543</v>
      </c>
      <c r="I121" s="578">
        <f t="shared" si="35"/>
        <v>396219.26377323543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2495680.8701550411</v>
      </c>
      <c r="E122" s="523">
        <f>IF(+J96&lt;F121,J96,D122)</f>
        <v>122522.76744186046</v>
      </c>
      <c r="F122" s="524">
        <f t="shared" si="32"/>
        <v>2373158.1027131807</v>
      </c>
      <c r="G122" s="524">
        <f t="shared" si="33"/>
        <v>2434419.4864341109</v>
      </c>
      <c r="H122" s="527">
        <f t="shared" si="34"/>
        <v>383104.35978241276</v>
      </c>
      <c r="I122" s="578">
        <f t="shared" si="35"/>
        <v>383104.35978241276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2373158.1027131807</v>
      </c>
      <c r="E123" s="523">
        <f>IF(+J96&lt;F122,J96,D123)</f>
        <v>122522.76744186046</v>
      </c>
      <c r="F123" s="524">
        <f t="shared" si="32"/>
        <v>2250635.3352713203</v>
      </c>
      <c r="G123" s="524">
        <f t="shared" si="33"/>
        <v>2311896.7189922505</v>
      </c>
      <c r="H123" s="527">
        <f t="shared" si="34"/>
        <v>369989.45579159015</v>
      </c>
      <c r="I123" s="578">
        <f t="shared" si="35"/>
        <v>369989.45579159015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2250635.3352713203</v>
      </c>
      <c r="E124" s="523">
        <f>IF(+J96&lt;F123,J96,D124)</f>
        <v>122522.76744186046</v>
      </c>
      <c r="F124" s="524">
        <f t="shared" si="32"/>
        <v>2128112.5678294599</v>
      </c>
      <c r="G124" s="524">
        <f t="shared" si="33"/>
        <v>2189373.9515503901</v>
      </c>
      <c r="H124" s="527">
        <f t="shared" si="34"/>
        <v>356874.55180076748</v>
      </c>
      <c r="I124" s="578">
        <f t="shared" si="35"/>
        <v>356874.55180076748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2128112.5678294599</v>
      </c>
      <c r="E125" s="523">
        <f>IF(+J96&lt;F124,J96,D125)</f>
        <v>122522.76744186046</v>
      </c>
      <c r="F125" s="524">
        <f t="shared" si="32"/>
        <v>2005589.8003875995</v>
      </c>
      <c r="G125" s="524">
        <f t="shared" si="33"/>
        <v>2066851.1841085297</v>
      </c>
      <c r="H125" s="527">
        <f t="shared" si="34"/>
        <v>343759.64780994481</v>
      </c>
      <c r="I125" s="578">
        <f t="shared" si="35"/>
        <v>343759.64780994481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2005589.8003875995</v>
      </c>
      <c r="E126" s="523">
        <f>IF(+J96&lt;F125,J96,D126)</f>
        <v>122522.76744186046</v>
      </c>
      <c r="F126" s="524">
        <f t="shared" si="32"/>
        <v>1883067.0329457391</v>
      </c>
      <c r="G126" s="524">
        <f t="shared" si="33"/>
        <v>1944328.4166666693</v>
      </c>
      <c r="H126" s="527">
        <f t="shared" si="34"/>
        <v>330644.74381912214</v>
      </c>
      <c r="I126" s="578">
        <f t="shared" si="35"/>
        <v>330644.74381912214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1883067.0329457391</v>
      </c>
      <c r="E127" s="523">
        <f>IF(+J96&lt;F126,J96,D127)</f>
        <v>122522.76744186046</v>
      </c>
      <c r="F127" s="524">
        <f t="shared" si="32"/>
        <v>1760544.2655038787</v>
      </c>
      <c r="G127" s="524">
        <f t="shared" si="33"/>
        <v>1821805.6492248089</v>
      </c>
      <c r="H127" s="527">
        <f t="shared" si="34"/>
        <v>317529.83982829947</v>
      </c>
      <c r="I127" s="578">
        <f t="shared" si="35"/>
        <v>317529.83982829947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1760544.2655038787</v>
      </c>
      <c r="E128" s="523">
        <f>IF(+J96&lt;F127,J96,D128)</f>
        <v>122522.76744186046</v>
      </c>
      <c r="F128" s="524">
        <f t="shared" si="32"/>
        <v>1638021.4980620183</v>
      </c>
      <c r="G128" s="524">
        <f t="shared" si="33"/>
        <v>1699282.8817829485</v>
      </c>
      <c r="H128" s="527">
        <f t="shared" si="34"/>
        <v>304414.93583747686</v>
      </c>
      <c r="I128" s="578">
        <f t="shared" si="35"/>
        <v>304414.93583747686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1638021.4980620183</v>
      </c>
      <c r="E129" s="523">
        <f>IF(+J96&lt;F128,J96,D129)</f>
        <v>122522.76744186046</v>
      </c>
      <c r="F129" s="524">
        <f t="shared" si="32"/>
        <v>1515498.7306201579</v>
      </c>
      <c r="G129" s="524">
        <f t="shared" si="33"/>
        <v>1576760.1143410881</v>
      </c>
      <c r="H129" s="527">
        <f t="shared" si="34"/>
        <v>291300.03184665419</v>
      </c>
      <c r="I129" s="578">
        <f t="shared" si="35"/>
        <v>291300.03184665419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1515498.7306201579</v>
      </c>
      <c r="E130" s="523">
        <f>IF(+J96&lt;F129,J96,D130)</f>
        <v>122522.76744186046</v>
      </c>
      <c r="F130" s="524">
        <f t="shared" si="32"/>
        <v>1392975.9631782975</v>
      </c>
      <c r="G130" s="524">
        <f t="shared" si="33"/>
        <v>1454237.3468992277</v>
      </c>
      <c r="H130" s="527">
        <f t="shared" si="34"/>
        <v>278185.12785583152</v>
      </c>
      <c r="I130" s="578">
        <f t="shared" si="35"/>
        <v>278185.12785583152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1392975.9631782975</v>
      </c>
      <c r="E131" s="523">
        <f>IF(+J96&lt;F130,J96,D131)</f>
        <v>122522.76744186046</v>
      </c>
      <c r="F131" s="524">
        <f t="shared" si="32"/>
        <v>1270453.1957364371</v>
      </c>
      <c r="G131" s="524">
        <f t="shared" ref="G131:G154" si="36">+(F131+D131)/2</f>
        <v>1331714.5794573673</v>
      </c>
      <c r="H131" s="527">
        <f t="shared" ref="H131:H154" si="37">+J$94*G131+E131</f>
        <v>265070.22386500891</v>
      </c>
      <c r="I131" s="578">
        <f t="shared" ref="I131:I154" si="38">+J$95*G131+E131</f>
        <v>265070.22386500891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1270453.1957364371</v>
      </c>
      <c r="E132" s="523">
        <f>IF(+J96&lt;F131,J96,D132)</f>
        <v>122522.76744186046</v>
      </c>
      <c r="F132" s="524">
        <f t="shared" ref="F132:F154" si="44">+D132-E132</f>
        <v>1147930.4282945767</v>
      </c>
      <c r="G132" s="524">
        <f t="shared" si="36"/>
        <v>1209191.8120155069</v>
      </c>
      <c r="H132" s="527">
        <f t="shared" si="37"/>
        <v>251955.31987418621</v>
      </c>
      <c r="I132" s="578">
        <f t="shared" si="38"/>
        <v>251955.31987418621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1147930.4282945767</v>
      </c>
      <c r="E133" s="523">
        <f>IF(+J96&lt;F132,J96,D133)</f>
        <v>122522.76744186046</v>
      </c>
      <c r="F133" s="524">
        <f t="shared" si="44"/>
        <v>1025407.6608527163</v>
      </c>
      <c r="G133" s="524">
        <f t="shared" si="36"/>
        <v>1086669.0445736465</v>
      </c>
      <c r="H133" s="527">
        <f t="shared" si="37"/>
        <v>238840.41588336357</v>
      </c>
      <c r="I133" s="578">
        <f t="shared" si="38"/>
        <v>238840.41588336357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1025407.6608527163</v>
      </c>
      <c r="E134" s="523">
        <f>IF(+J96&lt;F133,J96,D134)</f>
        <v>122522.76744186046</v>
      </c>
      <c r="F134" s="524">
        <f t="shared" si="44"/>
        <v>902884.8934108559</v>
      </c>
      <c r="G134" s="524">
        <f t="shared" si="36"/>
        <v>964146.2771317861</v>
      </c>
      <c r="H134" s="527">
        <f t="shared" si="37"/>
        <v>225725.5118925409</v>
      </c>
      <c r="I134" s="578">
        <f t="shared" si="38"/>
        <v>225725.5118925409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902884.8934108559</v>
      </c>
      <c r="E135" s="523">
        <f>IF(+J96&lt;F134,J96,D135)</f>
        <v>122522.76744186046</v>
      </c>
      <c r="F135" s="524">
        <f t="shared" si="44"/>
        <v>780362.1259689955</v>
      </c>
      <c r="G135" s="524">
        <f t="shared" si="36"/>
        <v>841623.5096899257</v>
      </c>
      <c r="H135" s="527">
        <f t="shared" si="37"/>
        <v>212610.60790171823</v>
      </c>
      <c r="I135" s="578">
        <f t="shared" si="38"/>
        <v>212610.60790171823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780362.1259689955</v>
      </c>
      <c r="E136" s="523">
        <f>IF(+J96&lt;F135,J96,D136)</f>
        <v>122522.76744186046</v>
      </c>
      <c r="F136" s="524">
        <f t="shared" si="44"/>
        <v>657839.3585271351</v>
      </c>
      <c r="G136" s="524">
        <f t="shared" si="36"/>
        <v>719100.7422480653</v>
      </c>
      <c r="H136" s="527">
        <f t="shared" si="37"/>
        <v>199495.70391089559</v>
      </c>
      <c r="I136" s="578">
        <f t="shared" si="38"/>
        <v>199495.70391089559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657839.3585271351</v>
      </c>
      <c r="E137" s="523">
        <f>IF(+J96&lt;F136,J96,D137)</f>
        <v>122522.76744186046</v>
      </c>
      <c r="F137" s="524">
        <f t="shared" si="44"/>
        <v>535316.5910852747</v>
      </c>
      <c r="G137" s="524">
        <f t="shared" si="36"/>
        <v>596577.9748062049</v>
      </c>
      <c r="H137" s="527">
        <f t="shared" si="37"/>
        <v>186380.79992007292</v>
      </c>
      <c r="I137" s="578">
        <f t="shared" si="38"/>
        <v>186380.79992007292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535316.5910852747</v>
      </c>
      <c r="E138" s="523">
        <f>IF(+J96&lt;F137,J96,D138)</f>
        <v>122522.76744186046</v>
      </c>
      <c r="F138" s="524">
        <f t="shared" si="44"/>
        <v>412793.82364341425</v>
      </c>
      <c r="G138" s="524">
        <f t="shared" si="36"/>
        <v>474055.2073643445</v>
      </c>
      <c r="H138" s="527">
        <f t="shared" si="37"/>
        <v>173265.89592925028</v>
      </c>
      <c r="I138" s="578">
        <f t="shared" si="38"/>
        <v>173265.89592925028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412793.82364341425</v>
      </c>
      <c r="E139" s="523">
        <f>IF(+J96&lt;F138,J96,D139)</f>
        <v>122522.76744186046</v>
      </c>
      <c r="F139" s="524">
        <f t="shared" si="44"/>
        <v>290271.05620155379</v>
      </c>
      <c r="G139" s="524">
        <f t="shared" si="36"/>
        <v>351532.43992248399</v>
      </c>
      <c r="H139" s="527">
        <f t="shared" si="37"/>
        <v>160150.99193842761</v>
      </c>
      <c r="I139" s="578">
        <f t="shared" si="38"/>
        <v>160150.99193842761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290271.05620155379</v>
      </c>
      <c r="E140" s="523">
        <f>IF(+J96&lt;F139,J96,D140)</f>
        <v>122522.76744186046</v>
      </c>
      <c r="F140" s="524">
        <f t="shared" si="44"/>
        <v>167748.28875969333</v>
      </c>
      <c r="G140" s="524">
        <f t="shared" si="36"/>
        <v>229009.67248062356</v>
      </c>
      <c r="H140" s="527">
        <f t="shared" si="37"/>
        <v>147036.08794760494</v>
      </c>
      <c r="I140" s="578">
        <f t="shared" si="38"/>
        <v>147036.08794760494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167748.28875969333</v>
      </c>
      <c r="E141" s="523">
        <f>IF(+J96&lt;F140,J96,D141)</f>
        <v>122522.76744186046</v>
      </c>
      <c r="F141" s="524">
        <f t="shared" si="44"/>
        <v>45225.52131783287</v>
      </c>
      <c r="G141" s="524">
        <f t="shared" si="36"/>
        <v>106486.9050387631</v>
      </c>
      <c r="H141" s="527">
        <f t="shared" si="37"/>
        <v>133921.18395678228</v>
      </c>
      <c r="I141" s="578">
        <f t="shared" si="38"/>
        <v>133921.18395678228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45225.52131783287</v>
      </c>
      <c r="E142" s="523">
        <f>IF(+J96&lt;F141,J96,D142)</f>
        <v>45225.52131783287</v>
      </c>
      <c r="F142" s="524">
        <f t="shared" si="44"/>
        <v>0</v>
      </c>
      <c r="G142" s="524">
        <f t="shared" si="36"/>
        <v>22612.760658916435</v>
      </c>
      <c r="H142" s="527">
        <f t="shared" si="37"/>
        <v>47646.003577588119</v>
      </c>
      <c r="I142" s="578">
        <f t="shared" si="38"/>
        <v>47646.003577588119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5268479.0000000019</v>
      </c>
      <c r="F155" s="375"/>
      <c r="G155" s="375"/>
      <c r="H155" s="375">
        <f>SUM(H99:H154)</f>
        <v>17995721.868523907</v>
      </c>
      <c r="I155" s="375">
        <f>SUM(I99:I154)</f>
        <v>17995721.868523907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29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202157.58077744386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202157.58077744386</v>
      </c>
      <c r="O6" s="269"/>
      <c r="P6" s="269"/>
    </row>
    <row r="7" spans="1:17" ht="13.5" thickBot="1">
      <c r="C7" s="468" t="s">
        <v>48</v>
      </c>
      <c r="D7" s="621" t="s">
        <v>283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282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1881887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45899.682926829271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1521900</v>
      </c>
      <c r="E17" s="510">
        <v>0</v>
      </c>
      <c r="F17" s="509">
        <v>1521900</v>
      </c>
      <c r="G17" s="510">
        <v>226337.18116854847</v>
      </c>
      <c r="H17" s="511">
        <v>226337.18116854847</v>
      </c>
      <c r="I17" s="518">
        <v>0</v>
      </c>
      <c r="J17" s="512"/>
      <c r="K17" s="513">
        <f t="shared" ref="K17:K22" si="0">G17</f>
        <v>226337.18116854847</v>
      </c>
      <c r="L17" s="598">
        <f t="shared" ref="L17:L48" si="1">IF(K17&lt;&gt;0,+G17-K17,0)</f>
        <v>0</v>
      </c>
      <c r="M17" s="513">
        <f t="shared" ref="M17:M22" si="2">H17</f>
        <v>226337.18116854847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609">
        <v>1886753</v>
      </c>
      <c r="E18" s="610">
        <v>44922.690476190473</v>
      </c>
      <c r="F18" s="609">
        <v>1841830.3095238095</v>
      </c>
      <c r="G18" s="610">
        <v>302755.14118520013</v>
      </c>
      <c r="H18" s="611">
        <v>302755.14118520013</v>
      </c>
      <c r="I18" s="597">
        <v>0</v>
      </c>
      <c r="J18" s="512"/>
      <c r="K18" s="519">
        <f t="shared" si="0"/>
        <v>302755.14118520013</v>
      </c>
      <c r="L18" s="520">
        <f t="shared" ref="L18:L23" si="6">IF(K18&lt;&gt;0,+G18-K18,0)</f>
        <v>0</v>
      </c>
      <c r="M18" s="519">
        <f t="shared" si="2"/>
        <v>302755.14118520013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8">
        <f>IF(D11="","-",+C18+1)</f>
        <v>2014</v>
      </c>
      <c r="D19" s="609">
        <v>1836964.3095238095</v>
      </c>
      <c r="E19" s="610">
        <v>44806.833333333336</v>
      </c>
      <c r="F19" s="609">
        <v>1792157.4761904762</v>
      </c>
      <c r="G19" s="610">
        <v>286587.70931021811</v>
      </c>
      <c r="H19" s="611">
        <v>286587.70931021811</v>
      </c>
      <c r="I19" s="597">
        <v>0</v>
      </c>
      <c r="J19" s="512"/>
      <c r="K19" s="519">
        <f t="shared" si="0"/>
        <v>286587.70931021811</v>
      </c>
      <c r="L19" s="520">
        <f t="shared" si="6"/>
        <v>0</v>
      </c>
      <c r="M19" s="519">
        <f t="shared" si="2"/>
        <v>286587.70931021811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/>
      </c>
      <c r="C20" s="508">
        <f>IF(D11="","-",+C19+1)</f>
        <v>2015</v>
      </c>
      <c r="D20" s="609">
        <v>1792157.4761904762</v>
      </c>
      <c r="E20" s="610">
        <v>44806.833333333336</v>
      </c>
      <c r="F20" s="609">
        <v>1747350.642857143</v>
      </c>
      <c r="G20" s="610">
        <v>274941.30198456615</v>
      </c>
      <c r="H20" s="611">
        <v>274941.30198456615</v>
      </c>
      <c r="I20" s="512">
        <v>0</v>
      </c>
      <c r="J20" s="512"/>
      <c r="K20" s="519">
        <f t="shared" si="0"/>
        <v>274941.30198456615</v>
      </c>
      <c r="L20" s="520">
        <f t="shared" si="6"/>
        <v>0</v>
      </c>
      <c r="M20" s="519">
        <f t="shared" si="2"/>
        <v>274941.30198456615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/>
      </c>
      <c r="C21" s="508">
        <f>IF(D12="","-",+C20+1)</f>
        <v>2016</v>
      </c>
      <c r="D21" s="609">
        <v>1747350.642857143</v>
      </c>
      <c r="E21" s="610">
        <v>44806.833333333336</v>
      </c>
      <c r="F21" s="609">
        <v>1702543.8095238097</v>
      </c>
      <c r="G21" s="610">
        <v>266273.68954480469</v>
      </c>
      <c r="H21" s="611">
        <v>266273.68954480469</v>
      </c>
      <c r="I21" s="512">
        <f t="shared" ref="I21:I48" si="9">H21-G21</f>
        <v>0</v>
      </c>
      <c r="J21" s="512"/>
      <c r="K21" s="519">
        <f t="shared" si="0"/>
        <v>266273.68954480469</v>
      </c>
      <c r="L21" s="520">
        <f t="shared" si="6"/>
        <v>0</v>
      </c>
      <c r="M21" s="519">
        <f t="shared" si="2"/>
        <v>266273.68954480469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609">
        <v>1702543.8095238097</v>
      </c>
      <c r="E22" s="610">
        <v>43764.813953488374</v>
      </c>
      <c r="F22" s="609">
        <v>1658778.9955703213</v>
      </c>
      <c r="G22" s="610">
        <v>251986.21326636171</v>
      </c>
      <c r="H22" s="611">
        <v>251986.21326636171</v>
      </c>
      <c r="I22" s="512">
        <f t="shared" si="9"/>
        <v>0</v>
      </c>
      <c r="J22" s="512"/>
      <c r="K22" s="519">
        <f t="shared" si="0"/>
        <v>251986.21326636171</v>
      </c>
      <c r="L22" s="520">
        <f t="shared" si="6"/>
        <v>0</v>
      </c>
      <c r="M22" s="519">
        <f t="shared" si="2"/>
        <v>251986.21326636171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609">
        <v>1658778.9955703213</v>
      </c>
      <c r="E23" s="610">
        <v>45899.682926829271</v>
      </c>
      <c r="F23" s="609">
        <v>1612879.3126434921</v>
      </c>
      <c r="G23" s="610">
        <v>228923.1355923326</v>
      </c>
      <c r="H23" s="611">
        <v>228923.1355923326</v>
      </c>
      <c r="I23" s="512">
        <f t="shared" si="9"/>
        <v>0</v>
      </c>
      <c r="J23" s="512"/>
      <c r="K23" s="519">
        <f>G23</f>
        <v>228923.1355923326</v>
      </c>
      <c r="L23" s="520">
        <f t="shared" si="6"/>
        <v>0</v>
      </c>
      <c r="M23" s="519">
        <f>H23</f>
        <v>228923.1355923326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609">
        <v>1612879.3126434921</v>
      </c>
      <c r="E24" s="610">
        <v>43764.813953488374</v>
      </c>
      <c r="F24" s="609">
        <v>1569114.4986900038</v>
      </c>
      <c r="G24" s="610">
        <v>202157.58077744386</v>
      </c>
      <c r="H24" s="611">
        <v>202157.58077744386</v>
      </c>
      <c r="I24" s="512">
        <f t="shared" si="9"/>
        <v>0</v>
      </c>
      <c r="J24" s="512"/>
      <c r="K24" s="519">
        <f>G24</f>
        <v>202157.58077744386</v>
      </c>
      <c r="L24" s="520">
        <f t="shared" ref="L24" si="10">IF(K24&lt;&gt;0,+G24-K24,0)</f>
        <v>0</v>
      </c>
      <c r="M24" s="519">
        <f>H24</f>
        <v>202157.58077744386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1569114.4986900038</v>
      </c>
      <c r="E25" s="523">
        <f>IF(+I14&lt;F24,I14,D25)</f>
        <v>45899.682926829271</v>
      </c>
      <c r="F25" s="524">
        <f t="shared" ref="F25:F48" si="11">+D25-E25</f>
        <v>1523214.8157631746</v>
      </c>
      <c r="G25" s="525">
        <f t="shared" ref="G25:G53" si="12">+I$12*((D25+F25)/2)+E25</f>
        <v>242408.08683176362</v>
      </c>
      <c r="H25" s="492">
        <f t="shared" ref="H25:H53" si="13">+I$13*((D25+F25)/2)+E25</f>
        <v>242408.08683176362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1523214.8157631746</v>
      </c>
      <c r="E26" s="523">
        <f>IF(+I14&lt;F25,I14,D26)</f>
        <v>45899.682926829271</v>
      </c>
      <c r="F26" s="524">
        <f t="shared" si="11"/>
        <v>1477315.1328363454</v>
      </c>
      <c r="G26" s="525">
        <f t="shared" si="12"/>
        <v>236574.50798908548</v>
      </c>
      <c r="H26" s="492">
        <f t="shared" si="13"/>
        <v>236574.50798908548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1477315.1328363454</v>
      </c>
      <c r="E27" s="523">
        <f>IF(+I14&lt;F26,I14,D27)</f>
        <v>45899.682926829271</v>
      </c>
      <c r="F27" s="524">
        <f t="shared" si="11"/>
        <v>1431415.4499095161</v>
      </c>
      <c r="G27" s="525">
        <f t="shared" si="12"/>
        <v>230740.92914640729</v>
      </c>
      <c r="H27" s="492">
        <f t="shared" si="13"/>
        <v>230740.92914640729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1431415.4499095161</v>
      </c>
      <c r="E28" s="523">
        <f>IF(+I14&lt;F27,I14,D28)</f>
        <v>45899.682926829271</v>
      </c>
      <c r="F28" s="524">
        <f t="shared" si="11"/>
        <v>1385515.7669826869</v>
      </c>
      <c r="G28" s="525">
        <f t="shared" si="12"/>
        <v>224907.35030372915</v>
      </c>
      <c r="H28" s="492">
        <f t="shared" si="13"/>
        <v>224907.35030372915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1385515.7669826869</v>
      </c>
      <c r="E29" s="523">
        <f>IF(+I14&lt;F28,I14,D29)</f>
        <v>45899.682926829271</v>
      </c>
      <c r="F29" s="524">
        <f t="shared" si="11"/>
        <v>1339616.0840558577</v>
      </c>
      <c r="G29" s="525">
        <f t="shared" si="12"/>
        <v>219073.77146105093</v>
      </c>
      <c r="H29" s="492">
        <f t="shared" si="13"/>
        <v>219073.77146105093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1339616.0840558577</v>
      </c>
      <c r="E30" s="523">
        <f>IF(+I14&lt;F29,I14,D30)</f>
        <v>45899.682926829271</v>
      </c>
      <c r="F30" s="524">
        <f t="shared" si="11"/>
        <v>1293716.4011290285</v>
      </c>
      <c r="G30" s="525">
        <f t="shared" si="12"/>
        <v>213240.19261837279</v>
      </c>
      <c r="H30" s="492">
        <f t="shared" si="13"/>
        <v>213240.19261837279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1293716.4011290285</v>
      </c>
      <c r="E31" s="523">
        <f>IF(+I14&lt;F30,I14,D31)</f>
        <v>45899.682926829271</v>
      </c>
      <c r="F31" s="524">
        <f t="shared" si="11"/>
        <v>1247816.7182021993</v>
      </c>
      <c r="G31" s="525">
        <f t="shared" si="12"/>
        <v>207406.6137756946</v>
      </c>
      <c r="H31" s="492">
        <f t="shared" si="13"/>
        <v>207406.6137756946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1247816.7182021993</v>
      </c>
      <c r="E32" s="523">
        <f>IF(+I14&lt;F31,I14,D32)</f>
        <v>45899.682926829271</v>
      </c>
      <c r="F32" s="524">
        <f t="shared" si="11"/>
        <v>1201917.0352753701</v>
      </c>
      <c r="G32" s="525">
        <f t="shared" si="12"/>
        <v>201573.03493301646</v>
      </c>
      <c r="H32" s="492">
        <f t="shared" si="13"/>
        <v>201573.03493301646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1201917.0352753701</v>
      </c>
      <c r="E33" s="523">
        <f>IF(+I14&lt;F32,I14,D33)</f>
        <v>45899.682926829271</v>
      </c>
      <c r="F33" s="524">
        <f t="shared" si="11"/>
        <v>1156017.3523485409</v>
      </c>
      <c r="G33" s="525">
        <f t="shared" si="12"/>
        <v>195739.45609033827</v>
      </c>
      <c r="H33" s="492">
        <f t="shared" si="13"/>
        <v>195739.45609033827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1156017.3523485409</v>
      </c>
      <c r="E34" s="523">
        <f>IF(+I14&lt;F33,I14,D34)</f>
        <v>45899.682926829271</v>
      </c>
      <c r="F34" s="524">
        <f t="shared" si="11"/>
        <v>1110117.6694217117</v>
      </c>
      <c r="G34" s="525">
        <f t="shared" si="12"/>
        <v>189905.87724766013</v>
      </c>
      <c r="H34" s="492">
        <f t="shared" si="13"/>
        <v>189905.87724766013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1110117.6694217117</v>
      </c>
      <c r="E35" s="523">
        <f>IF(+I14&lt;F34,I14,D35)</f>
        <v>45899.682926829271</v>
      </c>
      <c r="F35" s="524">
        <f t="shared" si="11"/>
        <v>1064217.9864948825</v>
      </c>
      <c r="G35" s="525">
        <f t="shared" si="12"/>
        <v>184072.29840498194</v>
      </c>
      <c r="H35" s="492">
        <f t="shared" si="13"/>
        <v>184072.29840498194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1064217.9864948825</v>
      </c>
      <c r="E36" s="523">
        <f>IF(+I14&lt;F35,I14,D36)</f>
        <v>45899.682926829271</v>
      </c>
      <c r="F36" s="524">
        <f t="shared" si="11"/>
        <v>1018318.3035680532</v>
      </c>
      <c r="G36" s="525">
        <f t="shared" si="12"/>
        <v>178238.71956230377</v>
      </c>
      <c r="H36" s="492">
        <f t="shared" si="13"/>
        <v>178238.71956230377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1018318.3035680532</v>
      </c>
      <c r="E37" s="523">
        <f>IF(+I14&lt;F36,I14,D37)</f>
        <v>45899.682926829271</v>
      </c>
      <c r="F37" s="524">
        <f t="shared" si="11"/>
        <v>972418.62064122385</v>
      </c>
      <c r="G37" s="525">
        <f t="shared" si="12"/>
        <v>172405.1407196256</v>
      </c>
      <c r="H37" s="492">
        <f t="shared" si="13"/>
        <v>172405.1407196256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972418.62064122385</v>
      </c>
      <c r="E38" s="523">
        <f>IF(+I14&lt;F37,I14,D38)</f>
        <v>45899.682926829271</v>
      </c>
      <c r="F38" s="524">
        <f t="shared" si="11"/>
        <v>926518.93771439453</v>
      </c>
      <c r="G38" s="525">
        <f t="shared" si="12"/>
        <v>166571.56187694741</v>
      </c>
      <c r="H38" s="492">
        <f t="shared" si="13"/>
        <v>166571.56187694741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926518.93771439453</v>
      </c>
      <c r="E39" s="523">
        <f>IF(+I14&lt;F38,I14,D39)</f>
        <v>45899.682926829271</v>
      </c>
      <c r="F39" s="524">
        <f t="shared" si="11"/>
        <v>880619.25478756521</v>
      </c>
      <c r="G39" s="525">
        <f t="shared" si="12"/>
        <v>160737.98303426924</v>
      </c>
      <c r="H39" s="492">
        <f t="shared" si="13"/>
        <v>160737.98303426924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880619.25478756521</v>
      </c>
      <c r="E40" s="523">
        <f>IF(+I14&lt;F39,I14,D40)</f>
        <v>45899.682926829271</v>
      </c>
      <c r="F40" s="524">
        <f t="shared" si="11"/>
        <v>834719.57186073589</v>
      </c>
      <c r="G40" s="525">
        <f t="shared" si="12"/>
        <v>154904.40419159102</v>
      </c>
      <c r="H40" s="492">
        <f t="shared" si="13"/>
        <v>154904.40419159102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834719.57186073589</v>
      </c>
      <c r="E41" s="523">
        <f>IF(+I14&lt;F40,I14,D41)</f>
        <v>45899.682926829271</v>
      </c>
      <c r="F41" s="524">
        <f t="shared" si="11"/>
        <v>788819.88893390656</v>
      </c>
      <c r="G41" s="525">
        <f t="shared" si="12"/>
        <v>149070.82534891285</v>
      </c>
      <c r="H41" s="492">
        <f t="shared" si="13"/>
        <v>149070.82534891285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788819.88893390656</v>
      </c>
      <c r="E42" s="523">
        <f>IF(+I14&lt;F41,I14,D42)</f>
        <v>45899.682926829271</v>
      </c>
      <c r="F42" s="524">
        <f t="shared" si="11"/>
        <v>742920.20600707724</v>
      </c>
      <c r="G42" s="525">
        <f t="shared" si="12"/>
        <v>143237.24650623466</v>
      </c>
      <c r="H42" s="492">
        <f t="shared" si="13"/>
        <v>143237.24650623466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742920.20600707724</v>
      </c>
      <c r="E43" s="523">
        <f>IF(+I14&lt;F42,I14,D43)</f>
        <v>45899.682926829271</v>
      </c>
      <c r="F43" s="524">
        <f t="shared" si="11"/>
        <v>697020.52308024792</v>
      </c>
      <c r="G43" s="525">
        <f t="shared" si="12"/>
        <v>137403.66766355649</v>
      </c>
      <c r="H43" s="492">
        <f t="shared" si="13"/>
        <v>137403.66766355649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697020.52308024792</v>
      </c>
      <c r="E44" s="523">
        <f>IF(+I14&lt;F43,I14,D44)</f>
        <v>45899.682926829271</v>
      </c>
      <c r="F44" s="524">
        <f t="shared" si="11"/>
        <v>651120.8401534186</v>
      </c>
      <c r="G44" s="525">
        <f t="shared" si="12"/>
        <v>131570.0888208783</v>
      </c>
      <c r="H44" s="492">
        <f t="shared" si="13"/>
        <v>131570.0888208783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651120.8401534186</v>
      </c>
      <c r="E45" s="523">
        <f>IF(+I14&lt;F44,I14,D45)</f>
        <v>45899.682926829271</v>
      </c>
      <c r="F45" s="524">
        <f t="shared" si="11"/>
        <v>605221.15722658928</v>
      </c>
      <c r="G45" s="525">
        <f t="shared" si="12"/>
        <v>125736.50997820013</v>
      </c>
      <c r="H45" s="492">
        <f t="shared" si="13"/>
        <v>125736.50997820013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605221.15722658928</v>
      </c>
      <c r="E46" s="523">
        <f>IF(+I14&lt;F45,I14,D46)</f>
        <v>45899.682926829271</v>
      </c>
      <c r="F46" s="524">
        <f t="shared" si="11"/>
        <v>559321.47429975995</v>
      </c>
      <c r="G46" s="525">
        <f t="shared" si="12"/>
        <v>119902.93113552194</v>
      </c>
      <c r="H46" s="492">
        <f t="shared" si="13"/>
        <v>119902.93113552194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559321.47429975995</v>
      </c>
      <c r="E47" s="523">
        <f>IF(+I14&lt;F46,I14,D47)</f>
        <v>45899.682926829271</v>
      </c>
      <c r="F47" s="524">
        <f t="shared" si="11"/>
        <v>513421.79137293069</v>
      </c>
      <c r="G47" s="525">
        <f t="shared" si="12"/>
        <v>114069.35229284377</v>
      </c>
      <c r="H47" s="492">
        <f t="shared" si="13"/>
        <v>114069.35229284377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513421.79137293069</v>
      </c>
      <c r="E48" s="523">
        <f>IF(+I14&lt;F47,I14,D48)</f>
        <v>45899.682926829271</v>
      </c>
      <c r="F48" s="524">
        <f t="shared" si="11"/>
        <v>467522.10844610143</v>
      </c>
      <c r="G48" s="525">
        <f t="shared" si="12"/>
        <v>108235.77345016558</v>
      </c>
      <c r="H48" s="492">
        <f t="shared" si="13"/>
        <v>108235.77345016558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467522.10844610143</v>
      </c>
      <c r="E49" s="523">
        <f>IF(+I14&lt;F48,I14,D49)</f>
        <v>45899.682926829271</v>
      </c>
      <c r="F49" s="524">
        <f t="shared" ref="F49:F72" si="14">+D49-E49</f>
        <v>421622.42551927216</v>
      </c>
      <c r="G49" s="525">
        <f t="shared" si="12"/>
        <v>102402.19460748741</v>
      </c>
      <c r="H49" s="492">
        <f t="shared" si="13"/>
        <v>102402.19460748741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421622.42551927216</v>
      </c>
      <c r="E50" s="523">
        <f>IF(+I14&lt;F49,I14,D50)</f>
        <v>45899.682926829271</v>
      </c>
      <c r="F50" s="524">
        <f t="shared" si="14"/>
        <v>375722.7425924429</v>
      </c>
      <c r="G50" s="525">
        <f t="shared" si="12"/>
        <v>96568.615764809219</v>
      </c>
      <c r="H50" s="492">
        <f t="shared" si="13"/>
        <v>96568.615764809219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375722.7425924429</v>
      </c>
      <c r="E51" s="523">
        <f>IF(+I14&lt;F50,I14,D51)</f>
        <v>45899.682926829271</v>
      </c>
      <c r="F51" s="524">
        <f t="shared" si="14"/>
        <v>329823.05966561363</v>
      </c>
      <c r="G51" s="525">
        <f t="shared" si="12"/>
        <v>90735.036922131054</v>
      </c>
      <c r="H51" s="492">
        <f t="shared" si="13"/>
        <v>90735.036922131054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329823.05966561363</v>
      </c>
      <c r="E52" s="523">
        <f>IF(+I14&lt;F51,I14,D52)</f>
        <v>45899.682926829271</v>
      </c>
      <c r="F52" s="524">
        <f t="shared" si="14"/>
        <v>283923.37673878437</v>
      </c>
      <c r="G52" s="525">
        <f t="shared" si="12"/>
        <v>84901.458079452874</v>
      </c>
      <c r="H52" s="492">
        <f t="shared" si="13"/>
        <v>84901.458079452874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283923.37673878437</v>
      </c>
      <c r="E53" s="523">
        <f>IF(+I14&lt;F52,I14,D53)</f>
        <v>45899.682926829271</v>
      </c>
      <c r="F53" s="524">
        <f t="shared" si="14"/>
        <v>238023.69381195511</v>
      </c>
      <c r="G53" s="525">
        <f t="shared" si="12"/>
        <v>79067.879236774694</v>
      </c>
      <c r="H53" s="492">
        <f t="shared" si="13"/>
        <v>79067.879236774694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238023.69381195511</v>
      </c>
      <c r="E54" s="523">
        <f>IF(+I14&lt;F53,I14,D54)</f>
        <v>45899.682926829271</v>
      </c>
      <c r="F54" s="524">
        <f t="shared" si="14"/>
        <v>192124.01088512584</v>
      </c>
      <c r="G54" s="525">
        <f t="shared" ref="G54:G72" si="20">+I$12*((D54+F54)/2)+E54</f>
        <v>73234.300394096528</v>
      </c>
      <c r="H54" s="492">
        <f t="shared" ref="H54:H72" si="21">+I$13*((D54+F54)/2)+E54</f>
        <v>73234.300394096528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192124.01088512584</v>
      </c>
      <c r="E55" s="523">
        <f>IF(+I14&lt;F54,I14,D55)</f>
        <v>45899.682926829271</v>
      </c>
      <c r="F55" s="524">
        <f t="shared" si="14"/>
        <v>146224.32795829658</v>
      </c>
      <c r="G55" s="525">
        <f t="shared" si="20"/>
        <v>67400.721551418348</v>
      </c>
      <c r="H55" s="492">
        <f t="shared" si="21"/>
        <v>67400.721551418348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146224.32795829658</v>
      </c>
      <c r="E56" s="523">
        <f>IF(+I14&lt;F55,I14,D56)</f>
        <v>45899.682926829271</v>
      </c>
      <c r="F56" s="524">
        <f t="shared" si="14"/>
        <v>100324.64503146731</v>
      </c>
      <c r="G56" s="525">
        <f t="shared" si="20"/>
        <v>61567.142708740168</v>
      </c>
      <c r="H56" s="492">
        <f t="shared" si="21"/>
        <v>61567.142708740168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100324.64503146731</v>
      </c>
      <c r="E57" s="523">
        <f>IF(+I14&lt;F56,I14,D57)</f>
        <v>45899.682926829271</v>
      </c>
      <c r="F57" s="524">
        <f t="shared" si="14"/>
        <v>54424.962104638042</v>
      </c>
      <c r="G57" s="525">
        <f t="shared" si="20"/>
        <v>55733.563866061995</v>
      </c>
      <c r="H57" s="492">
        <f t="shared" si="21"/>
        <v>55733.563866061995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54424.962104638042</v>
      </c>
      <c r="E58" s="523">
        <f>IF(+I14&lt;F57,I14,D58)</f>
        <v>45899.682926829271</v>
      </c>
      <c r="F58" s="524">
        <f t="shared" si="14"/>
        <v>8525.2791778087703</v>
      </c>
      <c r="G58" s="525">
        <f t="shared" si="20"/>
        <v>49899.985023383815</v>
      </c>
      <c r="H58" s="492">
        <f t="shared" si="21"/>
        <v>49899.985023383815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8525.2791778087703</v>
      </c>
      <c r="E59" s="523">
        <f>IF(+I14&lt;F58,I14,D59)</f>
        <v>8525.2791778087703</v>
      </c>
      <c r="F59" s="524">
        <f t="shared" si="14"/>
        <v>0</v>
      </c>
      <c r="G59" s="525">
        <f t="shared" si="20"/>
        <v>9067.035515416499</v>
      </c>
      <c r="H59" s="492">
        <f t="shared" si="21"/>
        <v>9067.035515416499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20"/>
        <v>0</v>
      </c>
      <c r="H60" s="492">
        <f t="shared" si="21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1881886.9999999998</v>
      </c>
      <c r="F73" s="375"/>
      <c r="G73" s="375">
        <f>SUM(G17:G72)</f>
        <v>7018266.2098824</v>
      </c>
      <c r="H73" s="375">
        <f>SUM(H17:H72)</f>
        <v>7018266.2098824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202157.58077744386</v>
      </c>
      <c r="N87" s="547">
        <f>IF(J92&lt;D11,0,VLOOKUP(J92,C17:O72,11))</f>
        <v>202157.58077744386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214195.37291245433</v>
      </c>
      <c r="N88" s="551">
        <f>IF(J92&lt;D11,0,VLOOKUP(J92,C99:P154,7))</f>
        <v>214195.37291245433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12037.792135010473</v>
      </c>
      <c r="N89" s="556">
        <f>+N88-N87</f>
        <v>12037.792135010473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TP2010062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1881887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43764.813953488374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0</v>
      </c>
      <c r="F99" s="516">
        <v>1886753</v>
      </c>
      <c r="G99" s="575">
        <v>943376.5</v>
      </c>
      <c r="H99" s="576">
        <v>138821.56113909211</v>
      </c>
      <c r="I99" s="577">
        <v>138821.56113909211</v>
      </c>
      <c r="J99" s="614">
        <f t="shared" ref="J99:J130" si="22">+I99-H99</f>
        <v>0</v>
      </c>
      <c r="K99" s="515"/>
      <c r="L99" s="513">
        <f t="shared" ref="L99:L104" si="23">H99</f>
        <v>138821.56113909211</v>
      </c>
      <c r="M99" s="598">
        <f t="shared" ref="M99:M130" si="24">IF(L99&lt;&gt;0,+H99-L99,0)</f>
        <v>0</v>
      </c>
      <c r="N99" s="513">
        <f t="shared" ref="N99:N104" si="25">I99</f>
        <v>138821.56113909211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>IU</v>
      </c>
      <c r="C100" s="508">
        <f>IF(D93="","-",+C99+1)</f>
        <v>2013</v>
      </c>
      <c r="D100" s="509">
        <v>1881887</v>
      </c>
      <c r="E100" s="517">
        <v>44806.833333333336</v>
      </c>
      <c r="F100" s="516">
        <v>1837080.1666666667</v>
      </c>
      <c r="G100" s="516">
        <v>1859483.5833333335</v>
      </c>
      <c r="H100" s="576">
        <v>296379.53273897158</v>
      </c>
      <c r="I100" s="577">
        <v>296379.53273897158</v>
      </c>
      <c r="J100" s="614">
        <v>0</v>
      </c>
      <c r="K100" s="515"/>
      <c r="L100" s="519">
        <f t="shared" si="23"/>
        <v>296379.53273897158</v>
      </c>
      <c r="M100" s="520">
        <f t="shared" ref="M100:M105" si="29">IF(L100&lt;&gt;0,+H100-L100,0)</f>
        <v>0</v>
      </c>
      <c r="N100" s="519">
        <f t="shared" si="25"/>
        <v>296379.53273897158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/>
      </c>
      <c r="C101" s="508">
        <f>IF(D93="","-",+C100+1)</f>
        <v>2014</v>
      </c>
      <c r="D101" s="509">
        <v>1837080.1666666667</v>
      </c>
      <c r="E101" s="517">
        <v>44806.833333333336</v>
      </c>
      <c r="F101" s="516">
        <v>1792273.3333333335</v>
      </c>
      <c r="G101" s="516">
        <v>1814676.75</v>
      </c>
      <c r="H101" s="576">
        <v>291463.97554748988</v>
      </c>
      <c r="I101" s="577">
        <v>291463.97554748988</v>
      </c>
      <c r="J101" s="515">
        <v>0</v>
      </c>
      <c r="K101" s="515"/>
      <c r="L101" s="519">
        <f t="shared" si="23"/>
        <v>291463.97554748988</v>
      </c>
      <c r="M101" s="520">
        <f t="shared" si="29"/>
        <v>0</v>
      </c>
      <c r="N101" s="519">
        <f t="shared" si="25"/>
        <v>291463.97554748988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/>
      </c>
      <c r="C102" s="508">
        <f>IF(D93="","-",+C101+1)</f>
        <v>2015</v>
      </c>
      <c r="D102" s="509">
        <v>1792273.3333333335</v>
      </c>
      <c r="E102" s="517">
        <v>44806.833333333336</v>
      </c>
      <c r="F102" s="516">
        <v>1747466.5000000002</v>
      </c>
      <c r="G102" s="516">
        <v>1769869.916666667</v>
      </c>
      <c r="H102" s="576">
        <v>278020.60623720445</v>
      </c>
      <c r="I102" s="577">
        <v>278020.60623720445</v>
      </c>
      <c r="J102" s="515">
        <f t="shared" si="22"/>
        <v>0</v>
      </c>
      <c r="K102" s="515"/>
      <c r="L102" s="519">
        <f t="shared" si="23"/>
        <v>278020.60623720445</v>
      </c>
      <c r="M102" s="520">
        <f t="shared" si="29"/>
        <v>0</v>
      </c>
      <c r="N102" s="519">
        <f t="shared" si="25"/>
        <v>278020.60623720445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/>
      </c>
      <c r="C103" s="508">
        <f>IF(D93="","-",+C102+1)</f>
        <v>2016</v>
      </c>
      <c r="D103" s="509">
        <v>1747466.5000000002</v>
      </c>
      <c r="E103" s="517">
        <v>43764.813953488374</v>
      </c>
      <c r="F103" s="516">
        <v>1703701.6860465119</v>
      </c>
      <c r="G103" s="516">
        <v>1725584.0930232559</v>
      </c>
      <c r="H103" s="576">
        <v>262827.69435337436</v>
      </c>
      <c r="I103" s="577">
        <v>262827.69435337436</v>
      </c>
      <c r="J103" s="515">
        <f t="shared" si="22"/>
        <v>0</v>
      </c>
      <c r="K103" s="515"/>
      <c r="L103" s="519">
        <f t="shared" si="23"/>
        <v>262827.69435337436</v>
      </c>
      <c r="M103" s="520">
        <f t="shared" si="29"/>
        <v>0</v>
      </c>
      <c r="N103" s="519">
        <f t="shared" si="25"/>
        <v>262827.69435337436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1703701.6860465119</v>
      </c>
      <c r="E104" s="517">
        <v>44806.833333333336</v>
      </c>
      <c r="F104" s="516">
        <v>1658894.8527131786</v>
      </c>
      <c r="G104" s="516">
        <v>1681298.2693798454</v>
      </c>
      <c r="H104" s="576">
        <v>249036.58491645948</v>
      </c>
      <c r="I104" s="577">
        <v>249036.58491645948</v>
      </c>
      <c r="J104" s="515">
        <f t="shared" si="22"/>
        <v>0</v>
      </c>
      <c r="K104" s="515"/>
      <c r="L104" s="519">
        <f t="shared" si="23"/>
        <v>249036.58491645948</v>
      </c>
      <c r="M104" s="520">
        <f t="shared" si="29"/>
        <v>0</v>
      </c>
      <c r="N104" s="519">
        <f t="shared" si="25"/>
        <v>249036.58491645948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1658894.8527131786</v>
      </c>
      <c r="E105" s="517">
        <v>44806.833333333336</v>
      </c>
      <c r="F105" s="516">
        <v>1614088.0193798454</v>
      </c>
      <c r="G105" s="516">
        <v>1636491.4360465119</v>
      </c>
      <c r="H105" s="576">
        <v>217627.83363465747</v>
      </c>
      <c r="I105" s="577">
        <v>217627.83363465747</v>
      </c>
      <c r="J105" s="515">
        <f t="shared" si="22"/>
        <v>0</v>
      </c>
      <c r="K105" s="515"/>
      <c r="L105" s="519">
        <f t="shared" ref="L105" si="30">H105</f>
        <v>217627.83363465747</v>
      </c>
      <c r="M105" s="520">
        <f t="shared" si="29"/>
        <v>0</v>
      </c>
      <c r="N105" s="519">
        <f t="shared" ref="N105" si="31">I105</f>
        <v>217627.83363465747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1614088.0193798454</v>
      </c>
      <c r="E106" s="523">
        <f>IF(+J96&lt;F105,J96,D106)</f>
        <v>43764.813953488374</v>
      </c>
      <c r="F106" s="524">
        <f t="shared" ref="F106:F131" si="32">+D106-E106</f>
        <v>1570323.205426357</v>
      </c>
      <c r="G106" s="524">
        <f t="shared" ref="G106:G130" si="33">+(F106+D106)/2</f>
        <v>1592205.6124031013</v>
      </c>
      <c r="H106" s="527">
        <f t="shared" ref="H106:H130" si="34">+J$94*G106+E106</f>
        <v>214195.37291245433</v>
      </c>
      <c r="I106" s="578">
        <f t="shared" ref="I106:I130" si="35">+J$95*G106+E106</f>
        <v>214195.37291245433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1570323.205426357</v>
      </c>
      <c r="E107" s="523">
        <f>IF(+J96&lt;F106,J96,D107)</f>
        <v>43764.813953488374</v>
      </c>
      <c r="F107" s="524">
        <f t="shared" si="32"/>
        <v>1526558.3914728686</v>
      </c>
      <c r="G107" s="524">
        <f t="shared" si="33"/>
        <v>1548440.7984496127</v>
      </c>
      <c r="H107" s="527">
        <f t="shared" si="34"/>
        <v>209510.76330756128</v>
      </c>
      <c r="I107" s="578">
        <f t="shared" si="35"/>
        <v>209510.76330756128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1526558.3914728686</v>
      </c>
      <c r="E108" s="523">
        <f>IF(+J96&lt;F107,J96,D108)</f>
        <v>43764.813953488374</v>
      </c>
      <c r="F108" s="524">
        <f t="shared" si="32"/>
        <v>1482793.5775193803</v>
      </c>
      <c r="G108" s="524">
        <f t="shared" si="33"/>
        <v>1504675.9844961246</v>
      </c>
      <c r="H108" s="527">
        <f t="shared" si="34"/>
        <v>204826.15370266826</v>
      </c>
      <c r="I108" s="578">
        <f t="shared" si="35"/>
        <v>204826.15370266826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1482793.5775193803</v>
      </c>
      <c r="E109" s="523">
        <f>IF(+J96&lt;F108,J96,D109)</f>
        <v>43764.813953488374</v>
      </c>
      <c r="F109" s="524">
        <f t="shared" si="32"/>
        <v>1439028.7635658919</v>
      </c>
      <c r="G109" s="524">
        <f t="shared" si="33"/>
        <v>1460911.170542636</v>
      </c>
      <c r="H109" s="527">
        <f t="shared" si="34"/>
        <v>200141.54409777519</v>
      </c>
      <c r="I109" s="578">
        <f t="shared" si="35"/>
        <v>200141.54409777519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1439028.7635658919</v>
      </c>
      <c r="E110" s="523">
        <f>IF(+J96&lt;F109,J96,D110)</f>
        <v>43764.813953488374</v>
      </c>
      <c r="F110" s="524">
        <f t="shared" si="32"/>
        <v>1395263.9496124035</v>
      </c>
      <c r="G110" s="524">
        <f t="shared" si="33"/>
        <v>1417146.3565891478</v>
      </c>
      <c r="H110" s="527">
        <f t="shared" si="34"/>
        <v>195456.93449288217</v>
      </c>
      <c r="I110" s="578">
        <f t="shared" si="35"/>
        <v>195456.93449288217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1395263.9496124035</v>
      </c>
      <c r="E111" s="523">
        <f>IF(+J96&lt;F110,J96,D111)</f>
        <v>43764.813953488374</v>
      </c>
      <c r="F111" s="524">
        <f t="shared" si="32"/>
        <v>1351499.1356589152</v>
      </c>
      <c r="G111" s="524">
        <f t="shared" si="33"/>
        <v>1373381.5426356592</v>
      </c>
      <c r="H111" s="527">
        <f t="shared" si="34"/>
        <v>190772.32488798912</v>
      </c>
      <c r="I111" s="578">
        <f t="shared" si="35"/>
        <v>190772.32488798912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1351499.1356589152</v>
      </c>
      <c r="E112" s="523">
        <f>IF(+J96&lt;F111,J96,D112)</f>
        <v>43764.813953488374</v>
      </c>
      <c r="F112" s="524">
        <f t="shared" si="32"/>
        <v>1307734.3217054268</v>
      </c>
      <c r="G112" s="524">
        <f t="shared" si="33"/>
        <v>1329616.7286821711</v>
      </c>
      <c r="H112" s="527">
        <f t="shared" si="34"/>
        <v>186087.7152830961</v>
      </c>
      <c r="I112" s="578">
        <f t="shared" si="35"/>
        <v>186087.7152830961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1307734.3217054268</v>
      </c>
      <c r="E113" s="523">
        <f>IF(+J96&lt;F112,J96,D113)</f>
        <v>43764.813953488374</v>
      </c>
      <c r="F113" s="524">
        <f t="shared" si="32"/>
        <v>1263969.5077519384</v>
      </c>
      <c r="G113" s="524">
        <f t="shared" si="33"/>
        <v>1285851.9147286825</v>
      </c>
      <c r="H113" s="527">
        <f t="shared" si="34"/>
        <v>181403.10567820302</v>
      </c>
      <c r="I113" s="578">
        <f t="shared" si="35"/>
        <v>181403.10567820302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1263969.5077519384</v>
      </c>
      <c r="E114" s="523">
        <f>IF(+J96&lt;F113,J96,D114)</f>
        <v>43764.813953488374</v>
      </c>
      <c r="F114" s="524">
        <f t="shared" si="32"/>
        <v>1220204.6937984501</v>
      </c>
      <c r="G114" s="524">
        <f t="shared" si="33"/>
        <v>1242087.1007751944</v>
      </c>
      <c r="H114" s="527">
        <f t="shared" si="34"/>
        <v>176718.49607331</v>
      </c>
      <c r="I114" s="578">
        <f t="shared" si="35"/>
        <v>176718.49607331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1220204.6937984501</v>
      </c>
      <c r="E115" s="523">
        <f>IF(+J96&lt;F114,J96,D115)</f>
        <v>43764.813953488374</v>
      </c>
      <c r="F115" s="524">
        <f t="shared" si="32"/>
        <v>1176439.8798449617</v>
      </c>
      <c r="G115" s="524">
        <f t="shared" si="33"/>
        <v>1198322.2868217058</v>
      </c>
      <c r="H115" s="527">
        <f t="shared" si="34"/>
        <v>172033.88646841695</v>
      </c>
      <c r="I115" s="578">
        <f t="shared" si="35"/>
        <v>172033.88646841695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1176439.8798449617</v>
      </c>
      <c r="E116" s="523">
        <f>IF(+J96&lt;F115,J96,D116)</f>
        <v>43764.813953488374</v>
      </c>
      <c r="F116" s="524">
        <f t="shared" si="32"/>
        <v>1132675.0658914733</v>
      </c>
      <c r="G116" s="524">
        <f t="shared" si="33"/>
        <v>1154557.4728682176</v>
      </c>
      <c r="H116" s="527">
        <f t="shared" si="34"/>
        <v>167349.27686352393</v>
      </c>
      <c r="I116" s="578">
        <f t="shared" si="35"/>
        <v>167349.27686352393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1132675.0658914733</v>
      </c>
      <c r="E117" s="523">
        <f>IF(+J96&lt;F116,J96,D117)</f>
        <v>43764.813953488374</v>
      </c>
      <c r="F117" s="524">
        <f t="shared" si="32"/>
        <v>1088910.251937985</v>
      </c>
      <c r="G117" s="524">
        <f t="shared" si="33"/>
        <v>1110792.658914729</v>
      </c>
      <c r="H117" s="527">
        <f t="shared" si="34"/>
        <v>162664.66725863086</v>
      </c>
      <c r="I117" s="578">
        <f t="shared" si="35"/>
        <v>162664.66725863086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1088910.251937985</v>
      </c>
      <c r="E118" s="523">
        <f>IF(+J96&lt;F117,J96,D118)</f>
        <v>43764.813953488374</v>
      </c>
      <c r="F118" s="524">
        <f t="shared" si="32"/>
        <v>1045145.4379844966</v>
      </c>
      <c r="G118" s="524">
        <f t="shared" si="33"/>
        <v>1067027.8449612409</v>
      </c>
      <c r="H118" s="527">
        <f t="shared" si="34"/>
        <v>157980.05765373784</v>
      </c>
      <c r="I118" s="578">
        <f t="shared" si="35"/>
        <v>157980.05765373784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1045145.4379844966</v>
      </c>
      <c r="E119" s="523">
        <f>IF(+J96&lt;F118,J96,D119)</f>
        <v>43764.813953488374</v>
      </c>
      <c r="F119" s="524">
        <f t="shared" si="32"/>
        <v>1001380.6240310082</v>
      </c>
      <c r="G119" s="524">
        <f t="shared" si="33"/>
        <v>1023263.0310077524</v>
      </c>
      <c r="H119" s="527">
        <f t="shared" si="34"/>
        <v>153295.44804884479</v>
      </c>
      <c r="I119" s="578">
        <f t="shared" si="35"/>
        <v>153295.44804884479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1001380.6240310082</v>
      </c>
      <c r="E120" s="523">
        <f>IF(+J96&lt;F119,J96,D120)</f>
        <v>43764.813953488374</v>
      </c>
      <c r="F120" s="524">
        <f t="shared" si="32"/>
        <v>957615.81007751985</v>
      </c>
      <c r="G120" s="524">
        <f t="shared" si="33"/>
        <v>979498.21705426404</v>
      </c>
      <c r="H120" s="527">
        <f t="shared" si="34"/>
        <v>148610.83844395174</v>
      </c>
      <c r="I120" s="578">
        <f t="shared" si="35"/>
        <v>148610.83844395174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957615.81007751985</v>
      </c>
      <c r="E121" s="523">
        <f>IF(+J96&lt;F120,J96,D121)</f>
        <v>43764.813953488374</v>
      </c>
      <c r="F121" s="524">
        <f t="shared" si="32"/>
        <v>913850.99612403149</v>
      </c>
      <c r="G121" s="524">
        <f t="shared" si="33"/>
        <v>935733.40310077567</v>
      </c>
      <c r="H121" s="527">
        <f t="shared" si="34"/>
        <v>143926.22883905872</v>
      </c>
      <c r="I121" s="578">
        <f t="shared" si="35"/>
        <v>143926.22883905872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913850.99612403149</v>
      </c>
      <c r="E122" s="523">
        <f>IF(+J96&lt;F121,J96,D122)</f>
        <v>43764.813953488374</v>
      </c>
      <c r="F122" s="524">
        <f t="shared" si="32"/>
        <v>870086.18217054312</v>
      </c>
      <c r="G122" s="524">
        <f t="shared" si="33"/>
        <v>891968.5891472873</v>
      </c>
      <c r="H122" s="527">
        <f t="shared" si="34"/>
        <v>139241.61923416567</v>
      </c>
      <c r="I122" s="578">
        <f t="shared" si="35"/>
        <v>139241.61923416567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870086.18217054312</v>
      </c>
      <c r="E123" s="523">
        <f>IF(+J96&lt;F122,J96,D123)</f>
        <v>43764.813953488374</v>
      </c>
      <c r="F123" s="524">
        <f t="shared" si="32"/>
        <v>826321.36821705475</v>
      </c>
      <c r="G123" s="524">
        <f t="shared" si="33"/>
        <v>848203.77519379894</v>
      </c>
      <c r="H123" s="527">
        <f t="shared" si="34"/>
        <v>134557.00962927262</v>
      </c>
      <c r="I123" s="578">
        <f t="shared" si="35"/>
        <v>134557.00962927262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826321.36821705475</v>
      </c>
      <c r="E124" s="523">
        <f>IF(+J96&lt;F123,J96,D124)</f>
        <v>43764.813953488374</v>
      </c>
      <c r="F124" s="524">
        <f t="shared" si="32"/>
        <v>782556.55426356639</v>
      </c>
      <c r="G124" s="524">
        <f t="shared" si="33"/>
        <v>804438.96124031057</v>
      </c>
      <c r="H124" s="527">
        <f t="shared" si="34"/>
        <v>129872.40002437957</v>
      </c>
      <c r="I124" s="578">
        <f t="shared" si="35"/>
        <v>129872.40002437957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782556.55426356639</v>
      </c>
      <c r="E125" s="523">
        <f>IF(+J96&lt;F124,J96,D125)</f>
        <v>43764.813953488374</v>
      </c>
      <c r="F125" s="524">
        <f t="shared" si="32"/>
        <v>738791.74031007802</v>
      </c>
      <c r="G125" s="524">
        <f t="shared" si="33"/>
        <v>760674.1472868222</v>
      </c>
      <c r="H125" s="527">
        <f t="shared" si="34"/>
        <v>125187.79041948656</v>
      </c>
      <c r="I125" s="578">
        <f t="shared" si="35"/>
        <v>125187.79041948656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738791.74031007802</v>
      </c>
      <c r="E126" s="523">
        <f>IF(+J96&lt;F125,J96,D126)</f>
        <v>43764.813953488374</v>
      </c>
      <c r="F126" s="524">
        <f t="shared" si="32"/>
        <v>695026.92635658965</v>
      </c>
      <c r="G126" s="524">
        <f t="shared" si="33"/>
        <v>716909.33333333384</v>
      </c>
      <c r="H126" s="527">
        <f t="shared" si="34"/>
        <v>120503.18081459351</v>
      </c>
      <c r="I126" s="578">
        <f t="shared" si="35"/>
        <v>120503.18081459351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695026.92635658965</v>
      </c>
      <c r="E127" s="523">
        <f>IF(+J96&lt;F126,J96,D127)</f>
        <v>43764.813953488374</v>
      </c>
      <c r="F127" s="524">
        <f t="shared" si="32"/>
        <v>651262.11240310129</v>
      </c>
      <c r="G127" s="524">
        <f t="shared" si="33"/>
        <v>673144.51937984547</v>
      </c>
      <c r="H127" s="527">
        <f t="shared" si="34"/>
        <v>115818.57120970046</v>
      </c>
      <c r="I127" s="578">
        <f t="shared" si="35"/>
        <v>115818.57120970046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651262.11240310129</v>
      </c>
      <c r="E128" s="523">
        <f>IF(+J96&lt;F127,J96,D128)</f>
        <v>43764.813953488374</v>
      </c>
      <c r="F128" s="524">
        <f t="shared" si="32"/>
        <v>607497.29844961292</v>
      </c>
      <c r="G128" s="524">
        <f t="shared" si="33"/>
        <v>629379.7054263571</v>
      </c>
      <c r="H128" s="527">
        <f t="shared" si="34"/>
        <v>111133.96160480741</v>
      </c>
      <c r="I128" s="578">
        <f t="shared" si="35"/>
        <v>111133.96160480741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607497.29844961292</v>
      </c>
      <c r="E129" s="523">
        <f>IF(+J96&lt;F128,J96,D129)</f>
        <v>43764.813953488374</v>
      </c>
      <c r="F129" s="524">
        <f t="shared" si="32"/>
        <v>563732.48449612455</v>
      </c>
      <c r="G129" s="524">
        <f t="shared" si="33"/>
        <v>585614.89147286874</v>
      </c>
      <c r="H129" s="527">
        <f t="shared" si="34"/>
        <v>106449.35199991438</v>
      </c>
      <c r="I129" s="578">
        <f t="shared" si="35"/>
        <v>106449.35199991438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563732.48449612455</v>
      </c>
      <c r="E130" s="523">
        <f>IF(+J96&lt;F129,J96,D130)</f>
        <v>43764.813953488374</v>
      </c>
      <c r="F130" s="524">
        <f t="shared" si="32"/>
        <v>519967.67054263619</v>
      </c>
      <c r="G130" s="524">
        <f t="shared" si="33"/>
        <v>541850.07751938037</v>
      </c>
      <c r="H130" s="527">
        <f t="shared" si="34"/>
        <v>101764.74239502134</v>
      </c>
      <c r="I130" s="578">
        <f t="shared" si="35"/>
        <v>101764.74239502134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519967.67054263619</v>
      </c>
      <c r="E131" s="523">
        <f>IF(+J96&lt;F130,J96,D131)</f>
        <v>43764.813953488374</v>
      </c>
      <c r="F131" s="524">
        <f t="shared" si="32"/>
        <v>476202.85658914782</v>
      </c>
      <c r="G131" s="524">
        <f t="shared" ref="G131:G154" si="36">+(F131+D131)/2</f>
        <v>498085.263565892</v>
      </c>
      <c r="H131" s="527">
        <f t="shared" ref="H131:H154" si="37">+J$94*G131+E131</f>
        <v>97080.132790128293</v>
      </c>
      <c r="I131" s="578">
        <f t="shared" ref="I131:I154" si="38">+J$95*G131+E131</f>
        <v>97080.132790128293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476202.85658914782</v>
      </c>
      <c r="E132" s="523">
        <f>IF(+J96&lt;F131,J96,D132)</f>
        <v>43764.813953488374</v>
      </c>
      <c r="F132" s="524">
        <f t="shared" ref="F132:F154" si="44">+D132-E132</f>
        <v>432438.04263565945</v>
      </c>
      <c r="G132" s="524">
        <f t="shared" si="36"/>
        <v>454320.44961240364</v>
      </c>
      <c r="H132" s="527">
        <f t="shared" si="37"/>
        <v>92395.523185235244</v>
      </c>
      <c r="I132" s="578">
        <f t="shared" si="38"/>
        <v>92395.523185235244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432438.04263565945</v>
      </c>
      <c r="E133" s="523">
        <f>IF(+J96&lt;F132,J96,D133)</f>
        <v>43764.813953488374</v>
      </c>
      <c r="F133" s="524">
        <f t="shared" si="44"/>
        <v>388673.22868217109</v>
      </c>
      <c r="G133" s="524">
        <f t="shared" si="36"/>
        <v>410555.63565891527</v>
      </c>
      <c r="H133" s="527">
        <f t="shared" si="37"/>
        <v>87710.91358034221</v>
      </c>
      <c r="I133" s="578">
        <f t="shared" si="38"/>
        <v>87710.91358034221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388673.22868217109</v>
      </c>
      <c r="E134" s="523">
        <f>IF(+J96&lt;F133,J96,D134)</f>
        <v>43764.813953488374</v>
      </c>
      <c r="F134" s="524">
        <f t="shared" si="44"/>
        <v>344908.41472868272</v>
      </c>
      <c r="G134" s="524">
        <f t="shared" si="36"/>
        <v>366790.8217054269</v>
      </c>
      <c r="H134" s="527">
        <f t="shared" si="37"/>
        <v>83026.303975449177</v>
      </c>
      <c r="I134" s="578">
        <f t="shared" si="38"/>
        <v>83026.303975449177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344908.41472868272</v>
      </c>
      <c r="E135" s="523">
        <f>IF(+J96&lt;F134,J96,D135)</f>
        <v>43764.813953488374</v>
      </c>
      <c r="F135" s="524">
        <f t="shared" si="44"/>
        <v>301143.60077519435</v>
      </c>
      <c r="G135" s="524">
        <f t="shared" si="36"/>
        <v>323026.00775193854</v>
      </c>
      <c r="H135" s="527">
        <f t="shared" si="37"/>
        <v>78341.694370556128</v>
      </c>
      <c r="I135" s="578">
        <f t="shared" si="38"/>
        <v>78341.694370556128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301143.60077519435</v>
      </c>
      <c r="E136" s="523">
        <f>IF(+J96&lt;F135,J96,D136)</f>
        <v>43764.813953488374</v>
      </c>
      <c r="F136" s="524">
        <f t="shared" si="44"/>
        <v>257378.78682170599</v>
      </c>
      <c r="G136" s="524">
        <f t="shared" si="36"/>
        <v>279261.19379845017</v>
      </c>
      <c r="H136" s="527">
        <f t="shared" si="37"/>
        <v>73657.084765663079</v>
      </c>
      <c r="I136" s="578">
        <f t="shared" si="38"/>
        <v>73657.084765663079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257378.78682170599</v>
      </c>
      <c r="E137" s="523">
        <f>IF(+J96&lt;F136,J96,D137)</f>
        <v>43764.813953488374</v>
      </c>
      <c r="F137" s="524">
        <f t="shared" si="44"/>
        <v>213613.97286821762</v>
      </c>
      <c r="G137" s="524">
        <f t="shared" si="36"/>
        <v>235496.3798449618</v>
      </c>
      <c r="H137" s="527">
        <f t="shared" si="37"/>
        <v>68972.475160770045</v>
      </c>
      <c r="I137" s="578">
        <f t="shared" si="38"/>
        <v>68972.475160770045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213613.97286821762</v>
      </c>
      <c r="E138" s="523">
        <f>IF(+J96&lt;F137,J96,D138)</f>
        <v>43764.813953488374</v>
      </c>
      <c r="F138" s="524">
        <f t="shared" si="44"/>
        <v>169849.15891472925</v>
      </c>
      <c r="G138" s="524">
        <f t="shared" si="36"/>
        <v>191731.56589147344</v>
      </c>
      <c r="H138" s="527">
        <f t="shared" si="37"/>
        <v>64287.865555876997</v>
      </c>
      <c r="I138" s="578">
        <f t="shared" si="38"/>
        <v>64287.865555876997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169849.15891472925</v>
      </c>
      <c r="E139" s="523">
        <f>IF(+J96&lt;F138,J96,D139)</f>
        <v>43764.813953488374</v>
      </c>
      <c r="F139" s="524">
        <f t="shared" si="44"/>
        <v>126084.34496124089</v>
      </c>
      <c r="G139" s="524">
        <f t="shared" si="36"/>
        <v>147966.75193798507</v>
      </c>
      <c r="H139" s="527">
        <f t="shared" si="37"/>
        <v>59603.255950983963</v>
      </c>
      <c r="I139" s="578">
        <f t="shared" si="38"/>
        <v>59603.255950983963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126084.34496124089</v>
      </c>
      <c r="E140" s="523">
        <f>IF(+J96&lt;F139,J96,D140)</f>
        <v>43764.813953488374</v>
      </c>
      <c r="F140" s="524">
        <f t="shared" si="44"/>
        <v>82319.531007752521</v>
      </c>
      <c r="G140" s="524">
        <f t="shared" si="36"/>
        <v>104201.9379844967</v>
      </c>
      <c r="H140" s="527">
        <f t="shared" si="37"/>
        <v>54918.646346090914</v>
      </c>
      <c r="I140" s="578">
        <f t="shared" si="38"/>
        <v>54918.646346090914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82319.531007752521</v>
      </c>
      <c r="E141" s="523">
        <f>IF(+J96&lt;F140,J96,D141)</f>
        <v>43764.813953488374</v>
      </c>
      <c r="F141" s="524">
        <f t="shared" si="44"/>
        <v>38554.717054264147</v>
      </c>
      <c r="G141" s="524">
        <f t="shared" si="36"/>
        <v>60437.124031008338</v>
      </c>
      <c r="H141" s="527">
        <f t="shared" si="37"/>
        <v>50234.036741197873</v>
      </c>
      <c r="I141" s="578">
        <f t="shared" si="38"/>
        <v>50234.036741197873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38554.717054264147</v>
      </c>
      <c r="E142" s="523">
        <f>IF(+J96&lt;F141,J96,D142)</f>
        <v>38554.717054264147</v>
      </c>
      <c r="F142" s="524">
        <f t="shared" si="44"/>
        <v>0</v>
      </c>
      <c r="G142" s="524">
        <f t="shared" si="36"/>
        <v>19277.358527132074</v>
      </c>
      <c r="H142" s="527">
        <f t="shared" si="37"/>
        <v>40618.176046895634</v>
      </c>
      <c r="I142" s="578">
        <f t="shared" si="38"/>
        <v>40618.176046895634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1881887.0000000005</v>
      </c>
      <c r="F155" s="375"/>
      <c r="G155" s="375"/>
      <c r="H155" s="375">
        <f>SUM(H99:H154)</f>
        <v>6534525.3383798851</v>
      </c>
      <c r="I155" s="375">
        <f>SUM(I99:I154)</f>
        <v>6534525.3383798851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30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5084323.9573062724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5084323.9573062724</v>
      </c>
      <c r="O6" s="269"/>
      <c r="P6" s="269"/>
    </row>
    <row r="7" spans="1:17" ht="13.5" thickBot="1">
      <c r="C7" s="468" t="s">
        <v>48</v>
      </c>
      <c r="D7" s="621" t="s">
        <v>284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248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47660029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8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1162439.7317073171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47434000</v>
      </c>
      <c r="E17" s="510">
        <v>376460.31746031746</v>
      </c>
      <c r="F17" s="509">
        <v>47057539.682539679</v>
      </c>
      <c r="G17" s="510">
        <v>7374864.2102739988</v>
      </c>
      <c r="H17" s="511">
        <v>7374864.2102739988</v>
      </c>
      <c r="I17" s="618">
        <v>0</v>
      </c>
      <c r="J17" s="512"/>
      <c r="K17" s="513">
        <f t="shared" ref="K17:K22" si="0">G17</f>
        <v>7374864.2102739988</v>
      </c>
      <c r="L17" s="598">
        <f t="shared" ref="L17:L48" si="1">IF(K17&lt;&gt;0,+G17-K17,0)</f>
        <v>0</v>
      </c>
      <c r="M17" s="513">
        <f t="shared" ref="M17:M22" si="2">H17</f>
        <v>7374864.2102739988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609">
        <v>46796111.682539679</v>
      </c>
      <c r="E18" s="610">
        <v>1123156.4761904762</v>
      </c>
      <c r="F18" s="609">
        <v>45672955.206349202</v>
      </c>
      <c r="G18" s="610">
        <v>7516780.2053061184</v>
      </c>
      <c r="H18" s="611">
        <v>7516780.2053061184</v>
      </c>
      <c r="I18" s="617">
        <v>0</v>
      </c>
      <c r="J18" s="512"/>
      <c r="K18" s="519">
        <f t="shared" si="0"/>
        <v>7516780.2053061184</v>
      </c>
      <c r="L18" s="520">
        <f t="shared" ref="L18:L23" si="6">IF(K18&lt;&gt;0,+G18-K18,0)</f>
        <v>0</v>
      </c>
      <c r="M18" s="519">
        <f t="shared" si="2"/>
        <v>7516780.2053061184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8">
        <f>IF(D11="","-",+C18+1)</f>
        <v>2014</v>
      </c>
      <c r="D19" s="609">
        <v>45915504.206349209</v>
      </c>
      <c r="E19" s="610">
        <v>1128931.4523809524</v>
      </c>
      <c r="F19" s="609">
        <v>44786572.753968254</v>
      </c>
      <c r="G19" s="610">
        <v>7171110.7453941712</v>
      </c>
      <c r="H19" s="611">
        <v>7171110.7453941712</v>
      </c>
      <c r="I19" s="617">
        <v>0</v>
      </c>
      <c r="J19" s="512"/>
      <c r="K19" s="519">
        <f t="shared" si="0"/>
        <v>7171110.7453941712</v>
      </c>
      <c r="L19" s="520">
        <f t="shared" si="6"/>
        <v>0</v>
      </c>
      <c r="M19" s="519">
        <f t="shared" si="2"/>
        <v>7171110.7453941712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>IU</v>
      </c>
      <c r="C20" s="508">
        <f>IF(D11="","-",+C19+1)</f>
        <v>2015</v>
      </c>
      <c r="D20" s="609">
        <v>45031351.753968254</v>
      </c>
      <c r="E20" s="610">
        <v>1134759.5238095238</v>
      </c>
      <c r="F20" s="609">
        <v>43896592.230158731</v>
      </c>
      <c r="G20" s="610">
        <v>6916151.4669681974</v>
      </c>
      <c r="H20" s="611">
        <v>6916151.4669681974</v>
      </c>
      <c r="I20" s="512">
        <v>0</v>
      </c>
      <c r="J20" s="512"/>
      <c r="K20" s="519">
        <f t="shared" si="0"/>
        <v>6916151.4669681974</v>
      </c>
      <c r="L20" s="520">
        <f t="shared" si="6"/>
        <v>0</v>
      </c>
      <c r="M20" s="519">
        <f t="shared" si="2"/>
        <v>6916151.4669681974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/>
      </c>
      <c r="C21" s="508">
        <f>IF(D12="","-",+C20+1)</f>
        <v>2016</v>
      </c>
      <c r="D21" s="609">
        <v>43896592.230158731</v>
      </c>
      <c r="E21" s="610">
        <v>1134759.5238095238</v>
      </c>
      <c r="F21" s="609">
        <v>42761832.706349209</v>
      </c>
      <c r="G21" s="610">
        <v>6697217.6540145967</v>
      </c>
      <c r="H21" s="611">
        <v>6697217.6540145967</v>
      </c>
      <c r="I21" s="512">
        <f t="shared" ref="I21:I48" si="9">H21-G21</f>
        <v>0</v>
      </c>
      <c r="J21" s="512"/>
      <c r="K21" s="519">
        <f t="shared" si="0"/>
        <v>6697217.6540145967</v>
      </c>
      <c r="L21" s="520">
        <f t="shared" si="6"/>
        <v>0</v>
      </c>
      <c r="M21" s="519">
        <f t="shared" si="2"/>
        <v>6697217.6540145967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>IU</v>
      </c>
      <c r="C22" s="508">
        <f>IF(D11="","-",+C21+1)</f>
        <v>2017</v>
      </c>
      <c r="D22" s="609">
        <v>42761961.706349209</v>
      </c>
      <c r="E22" s="610">
        <v>1108372.7674418604</v>
      </c>
      <c r="F22" s="609">
        <v>41653588.938907348</v>
      </c>
      <c r="G22" s="610">
        <v>6337600.9904746711</v>
      </c>
      <c r="H22" s="611">
        <v>6337600.9904746711</v>
      </c>
      <c r="I22" s="512">
        <f t="shared" si="9"/>
        <v>0</v>
      </c>
      <c r="J22" s="512"/>
      <c r="K22" s="519">
        <f t="shared" si="0"/>
        <v>6337600.9904746711</v>
      </c>
      <c r="L22" s="520">
        <f t="shared" si="6"/>
        <v>0</v>
      </c>
      <c r="M22" s="519">
        <f t="shared" si="2"/>
        <v>6337600.9904746711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609">
        <v>41653588.938907348</v>
      </c>
      <c r="E23" s="610">
        <v>1162439.7317073171</v>
      </c>
      <c r="F23" s="609">
        <v>40491149.207200028</v>
      </c>
      <c r="G23" s="610">
        <v>5757789.29986329</v>
      </c>
      <c r="H23" s="611">
        <v>5757789.29986329</v>
      </c>
      <c r="I23" s="512">
        <f t="shared" si="9"/>
        <v>0</v>
      </c>
      <c r="J23" s="512"/>
      <c r="K23" s="519">
        <f>G23</f>
        <v>5757789.29986329</v>
      </c>
      <c r="L23" s="520">
        <f t="shared" si="6"/>
        <v>0</v>
      </c>
      <c r="M23" s="519">
        <f>H23</f>
        <v>5757789.29986329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609">
        <v>40491149.207200028</v>
      </c>
      <c r="E24" s="610">
        <v>1108372.7674418604</v>
      </c>
      <c r="F24" s="609">
        <v>39382776.439758167</v>
      </c>
      <c r="G24" s="610">
        <v>5084323.9573062724</v>
      </c>
      <c r="H24" s="611">
        <v>5084323.9573062724</v>
      </c>
      <c r="I24" s="512">
        <f t="shared" si="9"/>
        <v>0</v>
      </c>
      <c r="J24" s="512"/>
      <c r="K24" s="519">
        <f>G24</f>
        <v>5084323.9573062724</v>
      </c>
      <c r="L24" s="520">
        <f t="shared" ref="L24" si="10">IF(K24&lt;&gt;0,+G24-K24,0)</f>
        <v>0</v>
      </c>
      <c r="M24" s="519">
        <f>H24</f>
        <v>5084323.9573062724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39382776.439758167</v>
      </c>
      <c r="E25" s="523">
        <f>IF(+I14&lt;F24,I14,D25)</f>
        <v>1162439.7317073171</v>
      </c>
      <c r="F25" s="524">
        <f t="shared" ref="F25:F48" si="11">+D25-E25</f>
        <v>38220336.708050847</v>
      </c>
      <c r="G25" s="525">
        <f t="shared" ref="G25:G53" si="12">+I$12*((D25+F25)/2)+E25</f>
        <v>6093888.6014815895</v>
      </c>
      <c r="H25" s="492">
        <f t="shared" ref="H25:H53" si="13">+I$13*((D25+F25)/2)+E25</f>
        <v>6093888.6014815895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38220336.708050847</v>
      </c>
      <c r="E26" s="523">
        <f>IF(+I14&lt;F25,I14,D26)</f>
        <v>1162439.7317073171</v>
      </c>
      <c r="F26" s="524">
        <f t="shared" si="11"/>
        <v>37057896.976343527</v>
      </c>
      <c r="G26" s="525">
        <f t="shared" si="12"/>
        <v>5946149.3712218395</v>
      </c>
      <c r="H26" s="492">
        <f t="shared" si="13"/>
        <v>5946149.3712218395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37057896.976343527</v>
      </c>
      <c r="E27" s="523">
        <f>IF(+I14&lt;F26,I14,D27)</f>
        <v>1162439.7317073171</v>
      </c>
      <c r="F27" s="524">
        <f t="shared" si="11"/>
        <v>35895457.244636208</v>
      </c>
      <c r="G27" s="525">
        <f t="shared" si="12"/>
        <v>5798410.1409620903</v>
      </c>
      <c r="H27" s="492">
        <f t="shared" si="13"/>
        <v>5798410.1409620903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35895457.244636208</v>
      </c>
      <c r="E28" s="523">
        <f>IF(+I14&lt;F27,I14,D28)</f>
        <v>1162439.7317073171</v>
      </c>
      <c r="F28" s="524">
        <f t="shared" si="11"/>
        <v>34733017.512928888</v>
      </c>
      <c r="G28" s="525">
        <f t="shared" si="12"/>
        <v>5650670.9107023412</v>
      </c>
      <c r="H28" s="492">
        <f t="shared" si="13"/>
        <v>5650670.9107023412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34733017.512928888</v>
      </c>
      <c r="E29" s="523">
        <f>IF(+I14&lt;F28,I14,D29)</f>
        <v>1162439.7317073171</v>
      </c>
      <c r="F29" s="524">
        <f t="shared" si="11"/>
        <v>33570577.781221569</v>
      </c>
      <c r="G29" s="525">
        <f t="shared" si="12"/>
        <v>5502931.6804425912</v>
      </c>
      <c r="H29" s="492">
        <f t="shared" si="13"/>
        <v>5502931.6804425912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33570577.781221569</v>
      </c>
      <c r="E30" s="523">
        <f>IF(+I14&lt;F29,I14,D30)</f>
        <v>1162439.7317073171</v>
      </c>
      <c r="F30" s="524">
        <f t="shared" si="11"/>
        <v>32408138.049514253</v>
      </c>
      <c r="G30" s="525">
        <f t="shared" si="12"/>
        <v>5355192.4501828421</v>
      </c>
      <c r="H30" s="492">
        <f t="shared" si="13"/>
        <v>5355192.4501828421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32408138.049514253</v>
      </c>
      <c r="E31" s="523">
        <f>IF(+I14&lt;F30,I14,D31)</f>
        <v>1162439.7317073171</v>
      </c>
      <c r="F31" s="524">
        <f t="shared" si="11"/>
        <v>31245698.317806937</v>
      </c>
      <c r="G31" s="525">
        <f t="shared" si="12"/>
        <v>5207453.2199230939</v>
      </c>
      <c r="H31" s="492">
        <f t="shared" si="13"/>
        <v>5207453.2199230939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31245698.317806937</v>
      </c>
      <c r="E32" s="523">
        <f>IF(+I14&lt;F31,I14,D32)</f>
        <v>1162439.7317073171</v>
      </c>
      <c r="F32" s="524">
        <f t="shared" si="11"/>
        <v>30083258.586099621</v>
      </c>
      <c r="G32" s="525">
        <f t="shared" si="12"/>
        <v>5059713.9896633448</v>
      </c>
      <c r="H32" s="492">
        <f t="shared" si="13"/>
        <v>5059713.9896633448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30083258.586099621</v>
      </c>
      <c r="E33" s="523">
        <f>IF(+I14&lt;F32,I14,D33)</f>
        <v>1162439.7317073171</v>
      </c>
      <c r="F33" s="524">
        <f t="shared" si="11"/>
        <v>28920818.854392305</v>
      </c>
      <c r="G33" s="525">
        <f t="shared" si="12"/>
        <v>4911974.7594035966</v>
      </c>
      <c r="H33" s="492">
        <f t="shared" si="13"/>
        <v>4911974.7594035966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28920818.854392305</v>
      </c>
      <c r="E34" s="523">
        <f>IF(+I14&lt;F33,I14,D34)</f>
        <v>1162439.7317073171</v>
      </c>
      <c r="F34" s="524">
        <f t="shared" si="11"/>
        <v>27758379.122684989</v>
      </c>
      <c r="G34" s="525">
        <f t="shared" si="12"/>
        <v>4764235.5291438466</v>
      </c>
      <c r="H34" s="492">
        <f t="shared" si="13"/>
        <v>4764235.5291438466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27758379.122684989</v>
      </c>
      <c r="E35" s="523">
        <f>IF(+I14&lt;F34,I14,D35)</f>
        <v>1162439.7317073171</v>
      </c>
      <c r="F35" s="524">
        <f t="shared" si="11"/>
        <v>26595939.390977673</v>
      </c>
      <c r="G35" s="525">
        <f t="shared" si="12"/>
        <v>4616496.2988840984</v>
      </c>
      <c r="H35" s="492">
        <f t="shared" si="13"/>
        <v>4616496.2988840984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26595939.390977673</v>
      </c>
      <c r="E36" s="523">
        <f>IF(+I14&lt;F35,I14,D36)</f>
        <v>1162439.7317073171</v>
      </c>
      <c r="F36" s="524">
        <f t="shared" si="11"/>
        <v>25433499.659270357</v>
      </c>
      <c r="G36" s="525">
        <f t="shared" si="12"/>
        <v>4468757.0686243493</v>
      </c>
      <c r="H36" s="492">
        <f t="shared" si="13"/>
        <v>4468757.0686243493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25433499.659270357</v>
      </c>
      <c r="E37" s="523">
        <f>IF(+I14&lt;F36,I14,D37)</f>
        <v>1162439.7317073171</v>
      </c>
      <c r="F37" s="524">
        <f t="shared" si="11"/>
        <v>24271059.927563041</v>
      </c>
      <c r="G37" s="525">
        <f t="shared" si="12"/>
        <v>4321017.8383646011</v>
      </c>
      <c r="H37" s="492">
        <f t="shared" si="13"/>
        <v>4321017.8383646011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24271059.927563041</v>
      </c>
      <c r="E38" s="523">
        <f>IF(+I14&lt;F37,I14,D38)</f>
        <v>1162439.7317073171</v>
      </c>
      <c r="F38" s="524">
        <f t="shared" si="11"/>
        <v>23108620.195855726</v>
      </c>
      <c r="G38" s="525">
        <f t="shared" si="12"/>
        <v>4173278.6081048511</v>
      </c>
      <c r="H38" s="492">
        <f t="shared" si="13"/>
        <v>4173278.6081048511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23108620.195855726</v>
      </c>
      <c r="E39" s="523">
        <f>IF(+I14&lt;F38,I14,D39)</f>
        <v>1162439.7317073171</v>
      </c>
      <c r="F39" s="524">
        <f t="shared" si="11"/>
        <v>21946180.46414841</v>
      </c>
      <c r="G39" s="525">
        <f t="shared" si="12"/>
        <v>4025539.3778451029</v>
      </c>
      <c r="H39" s="492">
        <f t="shared" si="13"/>
        <v>4025539.3778451029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21946180.46414841</v>
      </c>
      <c r="E40" s="523">
        <f>IF(+I14&lt;F39,I14,D40)</f>
        <v>1162439.7317073171</v>
      </c>
      <c r="F40" s="524">
        <f t="shared" si="11"/>
        <v>20783740.732441094</v>
      </c>
      <c r="G40" s="525">
        <f t="shared" si="12"/>
        <v>3877800.1475853538</v>
      </c>
      <c r="H40" s="492">
        <f t="shared" si="13"/>
        <v>3877800.1475853538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20783740.732441094</v>
      </c>
      <c r="E41" s="523">
        <f>IF(+I14&lt;F40,I14,D41)</f>
        <v>1162439.7317073171</v>
      </c>
      <c r="F41" s="524">
        <f t="shared" si="11"/>
        <v>19621301.000733778</v>
      </c>
      <c r="G41" s="525">
        <f t="shared" si="12"/>
        <v>3730060.9173256056</v>
      </c>
      <c r="H41" s="492">
        <f t="shared" si="13"/>
        <v>3730060.9173256056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19621301.000733778</v>
      </c>
      <c r="E42" s="523">
        <f>IF(+I14&lt;F41,I14,D42)</f>
        <v>1162439.7317073171</v>
      </c>
      <c r="F42" s="524">
        <f t="shared" si="11"/>
        <v>18458861.269026462</v>
      </c>
      <c r="G42" s="525">
        <f t="shared" si="12"/>
        <v>3582321.6870658556</v>
      </c>
      <c r="H42" s="492">
        <f t="shared" si="13"/>
        <v>3582321.6870658556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18458861.269026462</v>
      </c>
      <c r="E43" s="523">
        <f>IF(+I14&lt;F42,I14,D43)</f>
        <v>1162439.7317073171</v>
      </c>
      <c r="F43" s="524">
        <f t="shared" si="11"/>
        <v>17296421.537319146</v>
      </c>
      <c r="G43" s="525">
        <f t="shared" si="12"/>
        <v>3434582.4568061074</v>
      </c>
      <c r="H43" s="492">
        <f t="shared" si="13"/>
        <v>3434582.4568061074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17296421.537319146</v>
      </c>
      <c r="E44" s="523">
        <f>IF(+I14&lt;F43,I14,D44)</f>
        <v>1162439.7317073171</v>
      </c>
      <c r="F44" s="524">
        <f t="shared" si="11"/>
        <v>16133981.805611828</v>
      </c>
      <c r="G44" s="525">
        <f t="shared" si="12"/>
        <v>3286843.2265463583</v>
      </c>
      <c r="H44" s="492">
        <f t="shared" si="13"/>
        <v>3286843.2265463583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16133981.805611828</v>
      </c>
      <c r="E45" s="523">
        <f>IF(+I14&lt;F44,I14,D45)</f>
        <v>1162439.7317073171</v>
      </c>
      <c r="F45" s="524">
        <f t="shared" si="11"/>
        <v>14971542.073904511</v>
      </c>
      <c r="G45" s="525">
        <f t="shared" si="12"/>
        <v>3139103.9962866092</v>
      </c>
      <c r="H45" s="492">
        <f t="shared" si="13"/>
        <v>3139103.9962866092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14971542.073904511</v>
      </c>
      <c r="E46" s="523">
        <f>IF(+I14&lt;F45,I14,D46)</f>
        <v>1162439.7317073171</v>
      </c>
      <c r="F46" s="524">
        <f t="shared" si="11"/>
        <v>13809102.342197193</v>
      </c>
      <c r="G46" s="525">
        <f t="shared" si="12"/>
        <v>2991364.7660268601</v>
      </c>
      <c r="H46" s="492">
        <f t="shared" si="13"/>
        <v>2991364.7660268601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13809102.342197193</v>
      </c>
      <c r="E47" s="523">
        <f>IF(+I14&lt;F46,I14,D47)</f>
        <v>1162439.7317073171</v>
      </c>
      <c r="F47" s="524">
        <f t="shared" si="11"/>
        <v>12646662.610489875</v>
      </c>
      <c r="G47" s="525">
        <f t="shared" si="12"/>
        <v>2843625.535767111</v>
      </c>
      <c r="H47" s="492">
        <f t="shared" si="13"/>
        <v>2843625.535767111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12646662.610489875</v>
      </c>
      <c r="E48" s="523">
        <f>IF(+I14&lt;F47,I14,D48)</f>
        <v>1162439.7317073171</v>
      </c>
      <c r="F48" s="524">
        <f t="shared" si="11"/>
        <v>11484222.878782557</v>
      </c>
      <c r="G48" s="525">
        <f t="shared" si="12"/>
        <v>2695886.3055073614</v>
      </c>
      <c r="H48" s="492">
        <f t="shared" si="13"/>
        <v>2695886.3055073614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11484222.878782557</v>
      </c>
      <c r="E49" s="523">
        <f>IF(+I14&lt;F48,I14,D49)</f>
        <v>1162439.7317073171</v>
      </c>
      <c r="F49" s="524">
        <f t="shared" ref="F49:F72" si="14">+D49-E49</f>
        <v>10321783.14707524</v>
      </c>
      <c r="G49" s="525">
        <f t="shared" si="12"/>
        <v>2548147.0752476128</v>
      </c>
      <c r="H49" s="492">
        <f t="shared" si="13"/>
        <v>2548147.0752476128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10321783.14707524</v>
      </c>
      <c r="E50" s="523">
        <f>IF(+I14&lt;F49,I14,D50)</f>
        <v>1162439.7317073171</v>
      </c>
      <c r="F50" s="524">
        <f t="shared" si="14"/>
        <v>9159343.4153679218</v>
      </c>
      <c r="G50" s="525">
        <f t="shared" si="12"/>
        <v>2400407.8449878632</v>
      </c>
      <c r="H50" s="492">
        <f t="shared" si="13"/>
        <v>2400407.8449878632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9159343.4153679218</v>
      </c>
      <c r="E51" s="523">
        <f>IF(+I14&lt;F50,I14,D51)</f>
        <v>1162439.7317073171</v>
      </c>
      <c r="F51" s="524">
        <f t="shared" si="14"/>
        <v>7996903.683660605</v>
      </c>
      <c r="G51" s="525">
        <f t="shared" si="12"/>
        <v>2252668.6147281146</v>
      </c>
      <c r="H51" s="492">
        <f t="shared" si="13"/>
        <v>2252668.6147281146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7996903.683660605</v>
      </c>
      <c r="E52" s="523">
        <f>IF(+I14&lt;F51,I14,D52)</f>
        <v>1162439.7317073171</v>
      </c>
      <c r="F52" s="524">
        <f t="shared" si="14"/>
        <v>6834463.9519532882</v>
      </c>
      <c r="G52" s="525">
        <f t="shared" si="12"/>
        <v>2104929.3844683655</v>
      </c>
      <c r="H52" s="492">
        <f t="shared" si="13"/>
        <v>2104929.3844683655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6834463.9519532882</v>
      </c>
      <c r="E53" s="523">
        <f>IF(+I14&lt;F52,I14,D53)</f>
        <v>1162439.7317073171</v>
      </c>
      <c r="F53" s="524">
        <f t="shared" si="14"/>
        <v>5672024.2202459713</v>
      </c>
      <c r="G53" s="525">
        <f t="shared" si="12"/>
        <v>1957190.1542086164</v>
      </c>
      <c r="H53" s="492">
        <f t="shared" si="13"/>
        <v>1957190.1542086164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5672024.2202459713</v>
      </c>
      <c r="E54" s="523">
        <f>IF(+I14&lt;F53,I14,D54)</f>
        <v>1162439.7317073171</v>
      </c>
      <c r="F54" s="524">
        <f t="shared" si="14"/>
        <v>4509584.4885386545</v>
      </c>
      <c r="G54" s="525">
        <f t="shared" ref="G54:G72" si="20">+I$12*((D54+F54)/2)+E54</f>
        <v>1809450.9239488672</v>
      </c>
      <c r="H54" s="492">
        <f t="shared" ref="H54:H72" si="21">+I$13*((D54+F54)/2)+E54</f>
        <v>1809450.9239488672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4509584.4885386545</v>
      </c>
      <c r="E55" s="523">
        <f>IF(+I14&lt;F54,I14,D55)</f>
        <v>1162439.7317073171</v>
      </c>
      <c r="F55" s="524">
        <f t="shared" si="14"/>
        <v>3347144.7568313377</v>
      </c>
      <c r="G55" s="525">
        <f t="shared" si="20"/>
        <v>1661711.6936891181</v>
      </c>
      <c r="H55" s="492">
        <f t="shared" si="21"/>
        <v>1661711.6936891181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3347144.7568313377</v>
      </c>
      <c r="E56" s="523">
        <f>IF(+I14&lt;F55,I14,D56)</f>
        <v>1162439.7317073171</v>
      </c>
      <c r="F56" s="524">
        <f t="shared" si="14"/>
        <v>2184705.0251240209</v>
      </c>
      <c r="G56" s="525">
        <f t="shared" si="20"/>
        <v>1513972.4634293693</v>
      </c>
      <c r="H56" s="492">
        <f t="shared" si="21"/>
        <v>1513972.4634293693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2184705.0251240209</v>
      </c>
      <c r="E57" s="523">
        <f>IF(+I14&lt;F56,I14,D57)</f>
        <v>1162439.7317073171</v>
      </c>
      <c r="F57" s="524">
        <f t="shared" si="14"/>
        <v>1022265.2934167038</v>
      </c>
      <c r="G57" s="525">
        <f t="shared" si="20"/>
        <v>1366233.2331696202</v>
      </c>
      <c r="H57" s="492">
        <f t="shared" si="21"/>
        <v>1366233.2331696202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1022265.2934167038</v>
      </c>
      <c r="E58" s="523">
        <f>IF(+I14&lt;F57,I14,D58)</f>
        <v>1022265.2934167038</v>
      </c>
      <c r="F58" s="524">
        <f t="shared" si="14"/>
        <v>0</v>
      </c>
      <c r="G58" s="525">
        <f t="shared" si="20"/>
        <v>1087227.2365829181</v>
      </c>
      <c r="H58" s="492">
        <f t="shared" si="21"/>
        <v>1087227.2365829181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20"/>
        <v>0</v>
      </c>
      <c r="H59" s="492">
        <f t="shared" si="21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20"/>
        <v>0</v>
      </c>
      <c r="H60" s="492">
        <f t="shared" si="21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47660029.000000015</v>
      </c>
      <c r="F73" s="375"/>
      <c r="G73" s="375">
        <f>SUM(G17:G72)</f>
        <v>177035076.03792915</v>
      </c>
      <c r="H73" s="375">
        <f>SUM(H17:H72)</f>
        <v>177035076.03792915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30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5084323.9573062724</v>
      </c>
      <c r="N87" s="547">
        <f>IF(J92&lt;D11,0,VLOOKUP(J92,C17:O72,11))</f>
        <v>5084323.9573062724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5385190.1906108065</v>
      </c>
      <c r="N88" s="551">
        <f>IF(J92&lt;D11,0,VLOOKUP(J92,C99:P154,7))</f>
        <v>5385190.1906108065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NW Texarkana - Turk 345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300866.23330453411</v>
      </c>
      <c r="N89" s="556">
        <f>+N88-N87</f>
        <v>300866.23330453411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/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47660029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8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1108372.7674418604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374385.49206349207</v>
      </c>
      <c r="F99" s="516">
        <v>46798186.507936507</v>
      </c>
      <c r="G99" s="575">
        <v>23399093.253968254</v>
      </c>
      <c r="H99" s="576">
        <v>3817654.064849725</v>
      </c>
      <c r="I99" s="577">
        <v>3817654.064849725</v>
      </c>
      <c r="J99" s="614">
        <f t="shared" ref="J99:J130" si="22">+I99-H99</f>
        <v>0</v>
      </c>
      <c r="K99" s="515"/>
      <c r="L99" s="513">
        <f t="shared" ref="L99:L104" si="23">H99</f>
        <v>3817654.064849725</v>
      </c>
      <c r="M99" s="598">
        <f t="shared" ref="M99:M130" si="24">IF(L99&lt;&gt;0,+H99-L99,0)</f>
        <v>0</v>
      </c>
      <c r="N99" s="513">
        <f t="shared" ref="N99:N104" si="25">I99</f>
        <v>3817654.064849725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>IU</v>
      </c>
      <c r="C100" s="508">
        <f>IF(D93="","-",+C99+1)</f>
        <v>2013</v>
      </c>
      <c r="D100" s="509">
        <v>47040735.507936507</v>
      </c>
      <c r="E100" s="517">
        <v>1128931.4523809524</v>
      </c>
      <c r="F100" s="516">
        <v>45911804.055555552</v>
      </c>
      <c r="G100" s="516">
        <v>46476269.78174603</v>
      </c>
      <c r="H100" s="576">
        <v>7416785.108146511</v>
      </c>
      <c r="I100" s="577">
        <v>7416785.108146511</v>
      </c>
      <c r="J100" s="614">
        <v>0</v>
      </c>
      <c r="K100" s="515"/>
      <c r="L100" s="519">
        <f t="shared" si="23"/>
        <v>7416785.108146511</v>
      </c>
      <c r="M100" s="520">
        <f t="shared" ref="M100:M105" si="29">IF(L100&lt;&gt;0,+H100-L100,0)</f>
        <v>0</v>
      </c>
      <c r="N100" s="519">
        <f t="shared" si="25"/>
        <v>7416785.108146511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>IU</v>
      </c>
      <c r="C101" s="508">
        <f>IF(D93="","-",+C100+1)</f>
        <v>2014</v>
      </c>
      <c r="D101" s="509">
        <v>46156435.055555552</v>
      </c>
      <c r="E101" s="517">
        <v>1134756</v>
      </c>
      <c r="F101" s="516">
        <v>45021679.055555552</v>
      </c>
      <c r="G101" s="516">
        <v>45589057.055555552</v>
      </c>
      <c r="H101" s="576">
        <v>7331378.3623912428</v>
      </c>
      <c r="I101" s="577">
        <v>7331378.3623912428</v>
      </c>
      <c r="J101" s="515">
        <v>0</v>
      </c>
      <c r="K101" s="515"/>
      <c r="L101" s="519">
        <f t="shared" si="23"/>
        <v>7331378.3623912428</v>
      </c>
      <c r="M101" s="520">
        <f t="shared" si="29"/>
        <v>0</v>
      </c>
      <c r="N101" s="519">
        <f t="shared" si="25"/>
        <v>7331378.3623912428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/>
      </c>
      <c r="C102" s="508">
        <f>IF(D93="","-",+C101+1)</f>
        <v>2015</v>
      </c>
      <c r="D102" s="509">
        <v>45021679.055555552</v>
      </c>
      <c r="E102" s="517">
        <v>1134756</v>
      </c>
      <c r="F102" s="516">
        <v>43886923.055555552</v>
      </c>
      <c r="G102" s="516">
        <v>44454301.055555552</v>
      </c>
      <c r="H102" s="576">
        <v>6992449.3668075977</v>
      </c>
      <c r="I102" s="577">
        <v>6992449.3668075977</v>
      </c>
      <c r="J102" s="515">
        <f t="shared" si="22"/>
        <v>0</v>
      </c>
      <c r="K102" s="515"/>
      <c r="L102" s="519">
        <f t="shared" si="23"/>
        <v>6992449.3668075977</v>
      </c>
      <c r="M102" s="520">
        <f t="shared" si="29"/>
        <v>0</v>
      </c>
      <c r="N102" s="519">
        <f t="shared" si="25"/>
        <v>6992449.3668075977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>IU</v>
      </c>
      <c r="C103" s="508">
        <f>IF(D93="","-",+C102+1)</f>
        <v>2016</v>
      </c>
      <c r="D103" s="509">
        <v>43887200.055555552</v>
      </c>
      <c r="E103" s="517">
        <v>1108372.7674418604</v>
      </c>
      <c r="F103" s="516">
        <v>42778827.288113691</v>
      </c>
      <c r="G103" s="516">
        <v>43333013.671834618</v>
      </c>
      <c r="H103" s="576">
        <v>6609498.3455806924</v>
      </c>
      <c r="I103" s="577">
        <v>6609498.3455806924</v>
      </c>
      <c r="J103" s="515">
        <f t="shared" si="22"/>
        <v>0</v>
      </c>
      <c r="K103" s="515"/>
      <c r="L103" s="519">
        <f t="shared" si="23"/>
        <v>6609498.3455806924</v>
      </c>
      <c r="M103" s="520">
        <f t="shared" si="29"/>
        <v>0</v>
      </c>
      <c r="N103" s="519">
        <f t="shared" si="25"/>
        <v>6609498.3455806924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42778827.288113691</v>
      </c>
      <c r="E104" s="517">
        <v>1134762.5952380951</v>
      </c>
      <c r="F104" s="516">
        <v>41644064.692875594</v>
      </c>
      <c r="G104" s="516">
        <v>42211445.990494639</v>
      </c>
      <c r="H104" s="576">
        <v>6262248.4706521584</v>
      </c>
      <c r="I104" s="577">
        <v>6262248.4706521584</v>
      </c>
      <c r="J104" s="515">
        <f t="shared" si="22"/>
        <v>0</v>
      </c>
      <c r="K104" s="515"/>
      <c r="L104" s="519">
        <f t="shared" si="23"/>
        <v>6262248.4706521584</v>
      </c>
      <c r="M104" s="520">
        <f t="shared" si="29"/>
        <v>0</v>
      </c>
      <c r="N104" s="519">
        <f t="shared" si="25"/>
        <v>6262248.4706521584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41644064.692875594</v>
      </c>
      <c r="E105" s="517">
        <v>1134762.5952380951</v>
      </c>
      <c r="F105" s="516">
        <v>40509302.097637497</v>
      </c>
      <c r="G105" s="516">
        <v>41076683.395256549</v>
      </c>
      <c r="H105" s="576">
        <v>5472648.7320447806</v>
      </c>
      <c r="I105" s="577">
        <v>5472648.7320447806</v>
      </c>
      <c r="J105" s="515">
        <f t="shared" si="22"/>
        <v>0</v>
      </c>
      <c r="K105" s="515"/>
      <c r="L105" s="519">
        <f t="shared" ref="L105" si="30">H105</f>
        <v>5472648.7320447806</v>
      </c>
      <c r="M105" s="520">
        <f t="shared" si="29"/>
        <v>0</v>
      </c>
      <c r="N105" s="519">
        <f t="shared" ref="N105" si="31">I105</f>
        <v>5472648.7320447806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40509302.097637497</v>
      </c>
      <c r="E106" s="523">
        <f>IF(+J96&lt;F105,J96,D106)</f>
        <v>1108372.7674418604</v>
      </c>
      <c r="F106" s="524">
        <f t="shared" ref="F106:F131" si="32">+D106-E106</f>
        <v>39400929.330195636</v>
      </c>
      <c r="G106" s="524">
        <f t="shared" ref="G106:G130" si="33">+(F106+D106)/2</f>
        <v>39955115.71391657</v>
      </c>
      <c r="H106" s="527">
        <f t="shared" ref="H106:H130" si="34">+J$94*G106+E106</f>
        <v>5385190.1906108065</v>
      </c>
      <c r="I106" s="578">
        <f t="shared" ref="I106:I130" si="35">+J$95*G106+E106</f>
        <v>5385190.1906108065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39400929.330195636</v>
      </c>
      <c r="E107" s="523">
        <f>IF(+J96&lt;F106,J96,D107)</f>
        <v>1108372.7674418604</v>
      </c>
      <c r="F107" s="524">
        <f t="shared" si="32"/>
        <v>38292556.562753774</v>
      </c>
      <c r="G107" s="524">
        <f t="shared" si="33"/>
        <v>38846742.946474701</v>
      </c>
      <c r="H107" s="527">
        <f t="shared" si="34"/>
        <v>5266549.3638114911</v>
      </c>
      <c r="I107" s="578">
        <f t="shared" si="35"/>
        <v>5266549.3638114911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38292556.562753774</v>
      </c>
      <c r="E108" s="523">
        <f>IF(+J96&lt;F107,J96,D108)</f>
        <v>1108372.7674418604</v>
      </c>
      <c r="F108" s="524">
        <f t="shared" si="32"/>
        <v>37184183.795311913</v>
      </c>
      <c r="G108" s="524">
        <f t="shared" si="33"/>
        <v>37738370.179032847</v>
      </c>
      <c r="H108" s="527">
        <f t="shared" si="34"/>
        <v>5147908.5370121785</v>
      </c>
      <c r="I108" s="578">
        <f t="shared" si="35"/>
        <v>5147908.5370121785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37184183.795311913</v>
      </c>
      <c r="E109" s="523">
        <f>IF(+J96&lt;F108,J96,D109)</f>
        <v>1108372.7674418604</v>
      </c>
      <c r="F109" s="524">
        <f t="shared" si="32"/>
        <v>36075811.027870052</v>
      </c>
      <c r="G109" s="524">
        <f t="shared" si="33"/>
        <v>36629997.411590979</v>
      </c>
      <c r="H109" s="527">
        <f t="shared" si="34"/>
        <v>5029267.7102128631</v>
      </c>
      <c r="I109" s="578">
        <f t="shared" si="35"/>
        <v>5029267.7102128631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36075811.027870052</v>
      </c>
      <c r="E110" s="523">
        <f>IF(+J96&lt;F109,J96,D110)</f>
        <v>1108372.7674418604</v>
      </c>
      <c r="F110" s="524">
        <f t="shared" si="32"/>
        <v>34967438.26042819</v>
      </c>
      <c r="G110" s="524">
        <f t="shared" si="33"/>
        <v>35521624.644149125</v>
      </c>
      <c r="H110" s="527">
        <f t="shared" si="34"/>
        <v>4910626.8834135495</v>
      </c>
      <c r="I110" s="578">
        <f t="shared" si="35"/>
        <v>4910626.8834135495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34967438.26042819</v>
      </c>
      <c r="E111" s="523">
        <f>IF(+J96&lt;F110,J96,D111)</f>
        <v>1108372.7674418604</v>
      </c>
      <c r="F111" s="524">
        <f t="shared" si="32"/>
        <v>33859065.492986329</v>
      </c>
      <c r="G111" s="524">
        <f t="shared" si="33"/>
        <v>34413251.876707256</v>
      </c>
      <c r="H111" s="527">
        <f t="shared" si="34"/>
        <v>4791986.056614235</v>
      </c>
      <c r="I111" s="578">
        <f t="shared" si="35"/>
        <v>4791986.056614235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33859065.492986329</v>
      </c>
      <c r="E112" s="523">
        <f>IF(+J96&lt;F111,J96,D112)</f>
        <v>1108372.7674418604</v>
      </c>
      <c r="F112" s="524">
        <f t="shared" si="32"/>
        <v>32750692.725544468</v>
      </c>
      <c r="G112" s="524">
        <f t="shared" si="33"/>
        <v>33304879.109265398</v>
      </c>
      <c r="H112" s="527">
        <f t="shared" si="34"/>
        <v>4673345.2298149206</v>
      </c>
      <c r="I112" s="578">
        <f t="shared" si="35"/>
        <v>4673345.2298149206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32750692.725544468</v>
      </c>
      <c r="E113" s="523">
        <f>IF(+J96&lt;F112,J96,D113)</f>
        <v>1108372.7674418604</v>
      </c>
      <c r="F113" s="524">
        <f t="shared" si="32"/>
        <v>31642319.958102606</v>
      </c>
      <c r="G113" s="524">
        <f t="shared" si="33"/>
        <v>32196506.341823537</v>
      </c>
      <c r="H113" s="527">
        <f t="shared" si="34"/>
        <v>4554704.4030156061</v>
      </c>
      <c r="I113" s="578">
        <f t="shared" si="35"/>
        <v>4554704.4030156061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31642319.958102606</v>
      </c>
      <c r="E114" s="523">
        <f>IF(+J96&lt;F113,J96,D114)</f>
        <v>1108372.7674418604</v>
      </c>
      <c r="F114" s="524">
        <f t="shared" si="32"/>
        <v>30533947.190660745</v>
      </c>
      <c r="G114" s="524">
        <f t="shared" si="33"/>
        <v>31088133.574381676</v>
      </c>
      <c r="H114" s="527">
        <f t="shared" si="34"/>
        <v>4436063.5762162916</v>
      </c>
      <c r="I114" s="578">
        <f t="shared" si="35"/>
        <v>4436063.5762162916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30533947.190660745</v>
      </c>
      <c r="E115" s="523">
        <f>IF(+J96&lt;F114,J96,D115)</f>
        <v>1108372.7674418604</v>
      </c>
      <c r="F115" s="524">
        <f t="shared" si="32"/>
        <v>29425574.423218884</v>
      </c>
      <c r="G115" s="524">
        <f t="shared" si="33"/>
        <v>29979760.806939814</v>
      </c>
      <c r="H115" s="527">
        <f t="shared" si="34"/>
        <v>4317422.7494169781</v>
      </c>
      <c r="I115" s="578">
        <f t="shared" si="35"/>
        <v>4317422.7494169781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29425574.423218884</v>
      </c>
      <c r="E116" s="523">
        <f>IF(+J96&lt;F115,J96,D116)</f>
        <v>1108372.7674418604</v>
      </c>
      <c r="F116" s="524">
        <f t="shared" si="32"/>
        <v>28317201.655777022</v>
      </c>
      <c r="G116" s="524">
        <f t="shared" si="33"/>
        <v>28871388.039497953</v>
      </c>
      <c r="H116" s="527">
        <f t="shared" si="34"/>
        <v>4198781.9226176636</v>
      </c>
      <c r="I116" s="578">
        <f t="shared" si="35"/>
        <v>4198781.9226176636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28317201.655777022</v>
      </c>
      <c r="E117" s="523">
        <f>IF(+J96&lt;F116,J96,D117)</f>
        <v>1108372.7674418604</v>
      </c>
      <c r="F117" s="524">
        <f t="shared" si="32"/>
        <v>27208828.888335161</v>
      </c>
      <c r="G117" s="524">
        <f t="shared" si="33"/>
        <v>27763015.272056092</v>
      </c>
      <c r="H117" s="527">
        <f t="shared" si="34"/>
        <v>4080141.0958183496</v>
      </c>
      <c r="I117" s="578">
        <f t="shared" si="35"/>
        <v>4080141.0958183496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27208828.888335161</v>
      </c>
      <c r="E118" s="523">
        <f>IF(+J96&lt;F117,J96,D118)</f>
        <v>1108372.7674418604</v>
      </c>
      <c r="F118" s="524">
        <f t="shared" si="32"/>
        <v>26100456.1208933</v>
      </c>
      <c r="G118" s="524">
        <f t="shared" si="33"/>
        <v>26654642.50461423</v>
      </c>
      <c r="H118" s="527">
        <f t="shared" si="34"/>
        <v>3961500.2690190352</v>
      </c>
      <c r="I118" s="578">
        <f t="shared" si="35"/>
        <v>3961500.2690190352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26100456.1208933</v>
      </c>
      <c r="E119" s="523">
        <f>IF(+J96&lt;F118,J96,D119)</f>
        <v>1108372.7674418604</v>
      </c>
      <c r="F119" s="524">
        <f t="shared" si="32"/>
        <v>24992083.353451438</v>
      </c>
      <c r="G119" s="524">
        <f t="shared" si="33"/>
        <v>25546269.737172369</v>
      </c>
      <c r="H119" s="527">
        <f t="shared" si="34"/>
        <v>3842859.4422197212</v>
      </c>
      <c r="I119" s="578">
        <f t="shared" si="35"/>
        <v>3842859.4422197212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24992083.353451438</v>
      </c>
      <c r="E120" s="523">
        <f>IF(+J96&lt;F119,J96,D120)</f>
        <v>1108372.7674418604</v>
      </c>
      <c r="F120" s="524">
        <f t="shared" si="32"/>
        <v>23883710.586009577</v>
      </c>
      <c r="G120" s="524">
        <f t="shared" si="33"/>
        <v>24437896.969730508</v>
      </c>
      <c r="H120" s="527">
        <f t="shared" si="34"/>
        <v>3724218.6154204067</v>
      </c>
      <c r="I120" s="578">
        <f t="shared" si="35"/>
        <v>3724218.6154204067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23883710.586009577</v>
      </c>
      <c r="E121" s="523">
        <f>IF(+J96&lt;F120,J96,D121)</f>
        <v>1108372.7674418604</v>
      </c>
      <c r="F121" s="524">
        <f t="shared" si="32"/>
        <v>22775337.818567716</v>
      </c>
      <c r="G121" s="524">
        <f t="shared" si="33"/>
        <v>23329524.202288646</v>
      </c>
      <c r="H121" s="527">
        <f t="shared" si="34"/>
        <v>3605577.7886210927</v>
      </c>
      <c r="I121" s="578">
        <f t="shared" si="35"/>
        <v>3605577.7886210927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22775337.818567716</v>
      </c>
      <c r="E122" s="523">
        <f>IF(+J96&lt;F121,J96,D122)</f>
        <v>1108372.7674418604</v>
      </c>
      <c r="F122" s="524">
        <f t="shared" si="32"/>
        <v>21666965.051125854</v>
      </c>
      <c r="G122" s="524">
        <f t="shared" si="33"/>
        <v>22221151.434846785</v>
      </c>
      <c r="H122" s="527">
        <f t="shared" si="34"/>
        <v>3486936.9618217782</v>
      </c>
      <c r="I122" s="578">
        <f t="shared" si="35"/>
        <v>3486936.9618217782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21666965.051125854</v>
      </c>
      <c r="E123" s="523">
        <f>IF(+J96&lt;F122,J96,D123)</f>
        <v>1108372.7674418604</v>
      </c>
      <c r="F123" s="524">
        <f t="shared" si="32"/>
        <v>20558592.283683993</v>
      </c>
      <c r="G123" s="524">
        <f t="shared" si="33"/>
        <v>21112778.667404924</v>
      </c>
      <c r="H123" s="527">
        <f t="shared" si="34"/>
        <v>3368296.1350224637</v>
      </c>
      <c r="I123" s="578">
        <f t="shared" si="35"/>
        <v>3368296.1350224637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20558592.283683993</v>
      </c>
      <c r="E124" s="523">
        <f>IF(+J96&lt;F123,J96,D124)</f>
        <v>1108372.7674418604</v>
      </c>
      <c r="F124" s="524">
        <f t="shared" si="32"/>
        <v>19450219.516242132</v>
      </c>
      <c r="G124" s="524">
        <f t="shared" si="33"/>
        <v>20004405.899963062</v>
      </c>
      <c r="H124" s="527">
        <f t="shared" si="34"/>
        <v>3249655.3082231497</v>
      </c>
      <c r="I124" s="578">
        <f t="shared" si="35"/>
        <v>3249655.3082231497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19450219.516242132</v>
      </c>
      <c r="E125" s="523">
        <f>IF(+J96&lt;F124,J96,D125)</f>
        <v>1108372.7674418604</v>
      </c>
      <c r="F125" s="524">
        <f t="shared" si="32"/>
        <v>18341846.74880027</v>
      </c>
      <c r="G125" s="524">
        <f t="shared" si="33"/>
        <v>18896033.132521201</v>
      </c>
      <c r="H125" s="527">
        <f t="shared" si="34"/>
        <v>3131014.4814238353</v>
      </c>
      <c r="I125" s="578">
        <f t="shared" si="35"/>
        <v>3131014.4814238353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18341846.74880027</v>
      </c>
      <c r="E126" s="523">
        <f>IF(+J96&lt;F125,J96,D126)</f>
        <v>1108372.7674418604</v>
      </c>
      <c r="F126" s="524">
        <f t="shared" si="32"/>
        <v>17233473.981358409</v>
      </c>
      <c r="G126" s="524">
        <f t="shared" si="33"/>
        <v>17787660.36507934</v>
      </c>
      <c r="H126" s="527">
        <f t="shared" si="34"/>
        <v>3012373.6546245213</v>
      </c>
      <c r="I126" s="578">
        <f t="shared" si="35"/>
        <v>3012373.6546245213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17233473.981358409</v>
      </c>
      <c r="E127" s="523">
        <f>IF(+J96&lt;F126,J96,D127)</f>
        <v>1108372.7674418604</v>
      </c>
      <c r="F127" s="524">
        <f t="shared" si="32"/>
        <v>16125101.213916548</v>
      </c>
      <c r="G127" s="524">
        <f t="shared" si="33"/>
        <v>16679287.597637478</v>
      </c>
      <c r="H127" s="527">
        <f t="shared" si="34"/>
        <v>2893732.8278252073</v>
      </c>
      <c r="I127" s="578">
        <f t="shared" si="35"/>
        <v>2893732.8278252073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16125101.213916548</v>
      </c>
      <c r="E128" s="523">
        <f>IF(+J96&lt;F127,J96,D128)</f>
        <v>1108372.7674418604</v>
      </c>
      <c r="F128" s="524">
        <f t="shared" si="32"/>
        <v>15016728.446474686</v>
      </c>
      <c r="G128" s="524">
        <f t="shared" si="33"/>
        <v>15570914.830195617</v>
      </c>
      <c r="H128" s="527">
        <f t="shared" si="34"/>
        <v>2775092.0010258928</v>
      </c>
      <c r="I128" s="578">
        <f t="shared" si="35"/>
        <v>2775092.0010258928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15016728.446474686</v>
      </c>
      <c r="E129" s="523">
        <f>IF(+J96&lt;F128,J96,D129)</f>
        <v>1108372.7674418604</v>
      </c>
      <c r="F129" s="524">
        <f t="shared" si="32"/>
        <v>13908355.679032825</v>
      </c>
      <c r="G129" s="524">
        <f t="shared" si="33"/>
        <v>14462542.062753756</v>
      </c>
      <c r="H129" s="527">
        <f t="shared" si="34"/>
        <v>2656451.1742265783</v>
      </c>
      <c r="I129" s="578">
        <f t="shared" si="35"/>
        <v>2656451.1742265783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13908355.679032825</v>
      </c>
      <c r="E130" s="523">
        <f>IF(+J96&lt;F129,J96,D130)</f>
        <v>1108372.7674418604</v>
      </c>
      <c r="F130" s="524">
        <f t="shared" si="32"/>
        <v>12799982.911590964</v>
      </c>
      <c r="G130" s="524">
        <f t="shared" si="33"/>
        <v>13354169.295311894</v>
      </c>
      <c r="H130" s="527">
        <f t="shared" si="34"/>
        <v>2537810.3474272639</v>
      </c>
      <c r="I130" s="578">
        <f t="shared" si="35"/>
        <v>2537810.3474272639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12799982.911590964</v>
      </c>
      <c r="E131" s="523">
        <f>IF(+J96&lt;F130,J96,D131)</f>
        <v>1108372.7674418604</v>
      </c>
      <c r="F131" s="524">
        <f t="shared" si="32"/>
        <v>11691610.144149102</v>
      </c>
      <c r="G131" s="524">
        <f t="shared" ref="G131:G154" si="36">+(F131+D131)/2</f>
        <v>12245796.527870033</v>
      </c>
      <c r="H131" s="527">
        <f t="shared" ref="H131:H154" si="37">+J$94*G131+E131</f>
        <v>2419169.5206279499</v>
      </c>
      <c r="I131" s="578">
        <f t="shared" ref="I131:I154" si="38">+J$95*G131+E131</f>
        <v>2419169.5206279499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11691610.144149102</v>
      </c>
      <c r="E132" s="523">
        <f>IF(+J96&lt;F131,J96,D132)</f>
        <v>1108372.7674418604</v>
      </c>
      <c r="F132" s="524">
        <f t="shared" ref="F132:F154" si="44">+D132-E132</f>
        <v>10583237.376707241</v>
      </c>
      <c r="G132" s="524">
        <f t="shared" si="36"/>
        <v>11137423.760428172</v>
      </c>
      <c r="H132" s="527">
        <f t="shared" si="37"/>
        <v>2300528.6938286358</v>
      </c>
      <c r="I132" s="578">
        <f t="shared" si="38"/>
        <v>2300528.6938286358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10583237.376707241</v>
      </c>
      <c r="E133" s="523">
        <f>IF(+J96&lt;F132,J96,D133)</f>
        <v>1108372.7674418604</v>
      </c>
      <c r="F133" s="524">
        <f t="shared" si="44"/>
        <v>9474864.6092653796</v>
      </c>
      <c r="G133" s="524">
        <f t="shared" si="36"/>
        <v>10029050.99298631</v>
      </c>
      <c r="H133" s="527">
        <f t="shared" si="37"/>
        <v>2181887.8670293214</v>
      </c>
      <c r="I133" s="578">
        <f t="shared" si="38"/>
        <v>2181887.8670293214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9474864.6092653796</v>
      </c>
      <c r="E134" s="523">
        <f>IF(+J96&lt;F133,J96,D134)</f>
        <v>1108372.7674418604</v>
      </c>
      <c r="F134" s="524">
        <f t="shared" si="44"/>
        <v>8366491.8418235192</v>
      </c>
      <c r="G134" s="524">
        <f t="shared" si="36"/>
        <v>8920678.2255444489</v>
      </c>
      <c r="H134" s="527">
        <f t="shared" si="37"/>
        <v>2063247.0402300071</v>
      </c>
      <c r="I134" s="578">
        <f t="shared" si="38"/>
        <v>2063247.0402300071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8366491.8418235192</v>
      </c>
      <c r="E135" s="523">
        <f>IF(+J96&lt;F134,J96,D135)</f>
        <v>1108372.7674418604</v>
      </c>
      <c r="F135" s="524">
        <f t="shared" si="44"/>
        <v>7258119.0743816588</v>
      </c>
      <c r="G135" s="524">
        <f t="shared" si="36"/>
        <v>7812305.4581025895</v>
      </c>
      <c r="H135" s="527">
        <f t="shared" si="37"/>
        <v>1944606.2134306929</v>
      </c>
      <c r="I135" s="578">
        <f t="shared" si="38"/>
        <v>1944606.2134306929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7258119.0743816588</v>
      </c>
      <c r="E136" s="523">
        <f>IF(+J96&lt;F135,J96,D136)</f>
        <v>1108372.7674418604</v>
      </c>
      <c r="F136" s="524">
        <f t="shared" si="44"/>
        <v>6149746.3069397984</v>
      </c>
      <c r="G136" s="524">
        <f t="shared" si="36"/>
        <v>6703932.6906607281</v>
      </c>
      <c r="H136" s="527">
        <f t="shared" si="37"/>
        <v>1825965.3866313789</v>
      </c>
      <c r="I136" s="578">
        <f t="shared" si="38"/>
        <v>1825965.3866313789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6149746.3069397984</v>
      </c>
      <c r="E137" s="523">
        <f>IF(+J96&lt;F136,J96,D137)</f>
        <v>1108372.7674418604</v>
      </c>
      <c r="F137" s="524">
        <f t="shared" si="44"/>
        <v>5041373.539497938</v>
      </c>
      <c r="G137" s="524">
        <f t="shared" si="36"/>
        <v>5595559.9232188687</v>
      </c>
      <c r="H137" s="527">
        <f t="shared" si="37"/>
        <v>1707324.5598320649</v>
      </c>
      <c r="I137" s="578">
        <f t="shared" si="38"/>
        <v>1707324.5598320649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5041373.539497938</v>
      </c>
      <c r="E138" s="523">
        <f>IF(+J96&lt;F137,J96,D138)</f>
        <v>1108372.7674418604</v>
      </c>
      <c r="F138" s="524">
        <f t="shared" si="44"/>
        <v>3933000.7720560776</v>
      </c>
      <c r="G138" s="524">
        <f t="shared" si="36"/>
        <v>4487187.1557770073</v>
      </c>
      <c r="H138" s="527">
        <f t="shared" si="37"/>
        <v>1588683.7330327504</v>
      </c>
      <c r="I138" s="578">
        <f t="shared" si="38"/>
        <v>1588683.7330327504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3933000.7720560776</v>
      </c>
      <c r="E139" s="523">
        <f>IF(+J96&lt;F138,J96,D139)</f>
        <v>1108372.7674418604</v>
      </c>
      <c r="F139" s="524">
        <f t="shared" si="44"/>
        <v>2824628.0046142172</v>
      </c>
      <c r="G139" s="524">
        <f t="shared" si="36"/>
        <v>3378814.3883351474</v>
      </c>
      <c r="H139" s="527">
        <f t="shared" si="37"/>
        <v>1470042.9062334364</v>
      </c>
      <c r="I139" s="578">
        <f t="shared" si="38"/>
        <v>1470042.9062334364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2824628.0046142172</v>
      </c>
      <c r="E140" s="523">
        <f>IF(+J96&lt;F139,J96,D140)</f>
        <v>1108372.7674418604</v>
      </c>
      <c r="F140" s="524">
        <f t="shared" si="44"/>
        <v>1716255.2371723568</v>
      </c>
      <c r="G140" s="524">
        <f t="shared" si="36"/>
        <v>2270441.620893287</v>
      </c>
      <c r="H140" s="527">
        <f t="shared" si="37"/>
        <v>1351402.0794341222</v>
      </c>
      <c r="I140" s="578">
        <f t="shared" si="38"/>
        <v>1351402.0794341222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1716255.2371723568</v>
      </c>
      <c r="E141" s="523">
        <f>IF(+J96&lt;F140,J96,D141)</f>
        <v>1108372.7674418604</v>
      </c>
      <c r="F141" s="524">
        <f t="shared" si="44"/>
        <v>607882.46973049641</v>
      </c>
      <c r="G141" s="524">
        <f t="shared" si="36"/>
        <v>1162068.8534514266</v>
      </c>
      <c r="H141" s="527">
        <f t="shared" si="37"/>
        <v>1232761.252634808</v>
      </c>
      <c r="I141" s="578">
        <f t="shared" si="38"/>
        <v>1232761.252634808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607882.46973049641</v>
      </c>
      <c r="E142" s="523">
        <f>IF(+J96&lt;F141,J96,D142)</f>
        <v>607882.46973049641</v>
      </c>
      <c r="F142" s="524">
        <f t="shared" si="44"/>
        <v>0</v>
      </c>
      <c r="G142" s="524">
        <f t="shared" si="36"/>
        <v>303941.2348652482</v>
      </c>
      <c r="H142" s="527">
        <f t="shared" si="37"/>
        <v>640416.50562714168</v>
      </c>
      <c r="I142" s="578">
        <f t="shared" si="38"/>
        <v>640416.50562714168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47660028.999999993</v>
      </c>
      <c r="F155" s="375"/>
      <c r="G155" s="375"/>
      <c r="H155" s="375">
        <f>SUM(H99:H154)</f>
        <v>163666204.93452087</v>
      </c>
      <c r="I155" s="375">
        <f>SUM(I99:I154)</f>
        <v>163666204.93452087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31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24452.51509919242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24452.51509919242</v>
      </c>
      <c r="O6" s="269"/>
      <c r="P6" s="269"/>
    </row>
    <row r="7" spans="1:17" ht="13.5" thickBot="1">
      <c r="C7" s="468" t="s">
        <v>48</v>
      </c>
      <c r="D7" s="621" t="s">
        <v>286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285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230750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5628.0487804878048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284100</v>
      </c>
      <c r="E17" s="510">
        <v>3382.1428571428578</v>
      </c>
      <c r="F17" s="509">
        <v>280717.85714285716</v>
      </c>
      <c r="G17" s="510">
        <v>45130.541890843866</v>
      </c>
      <c r="H17" s="511">
        <v>45130.541890843866</v>
      </c>
      <c r="I17" s="618">
        <v>0</v>
      </c>
      <c r="J17" s="512"/>
      <c r="K17" s="513">
        <f t="shared" ref="K17:K22" si="0">G17</f>
        <v>45130.541890843866</v>
      </c>
      <c r="L17" s="598">
        <f t="shared" ref="L17:L48" si="1">IF(K17&lt;&gt;0,+G17-K17,0)</f>
        <v>0</v>
      </c>
      <c r="M17" s="513">
        <f t="shared" ref="M17:M22" si="2">H17</f>
        <v>45130.541890843866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509">
        <v>227367.85714285713</v>
      </c>
      <c r="E18" s="517">
        <v>5494.0476190476193</v>
      </c>
      <c r="F18" s="509">
        <v>221873.8095238095</v>
      </c>
      <c r="G18" s="517">
        <v>36553.514803328042</v>
      </c>
      <c r="H18" s="511">
        <v>36553.514803328042</v>
      </c>
      <c r="I18" s="617">
        <v>0</v>
      </c>
      <c r="J18" s="512"/>
      <c r="K18" s="519">
        <f t="shared" si="0"/>
        <v>36553.514803328042</v>
      </c>
      <c r="L18" s="520">
        <f t="shared" ref="L18:L23" si="6">IF(K18&lt;&gt;0,+G18-K18,0)</f>
        <v>0</v>
      </c>
      <c r="M18" s="519">
        <f t="shared" si="2"/>
        <v>36553.514803328042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/>
      </c>
      <c r="C19" s="508">
        <f>IF(D11="","-",+C18+1)</f>
        <v>2014</v>
      </c>
      <c r="D19" s="509">
        <v>221873.8095238095</v>
      </c>
      <c r="E19" s="517">
        <v>5494.0476190476193</v>
      </c>
      <c r="F19" s="509">
        <v>216379.76190476186</v>
      </c>
      <c r="G19" s="517">
        <v>34685.951272631864</v>
      </c>
      <c r="H19" s="511">
        <v>34685.951272631864</v>
      </c>
      <c r="I19" s="617">
        <v>0</v>
      </c>
      <c r="J19" s="512"/>
      <c r="K19" s="519">
        <f t="shared" si="0"/>
        <v>34685.951272631864</v>
      </c>
      <c r="L19" s="520">
        <f t="shared" si="6"/>
        <v>0</v>
      </c>
      <c r="M19" s="519">
        <f t="shared" si="2"/>
        <v>34685.951272631864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/>
      </c>
      <c r="C20" s="508">
        <f>IF(D11="","-",+C19+1)</f>
        <v>2015</v>
      </c>
      <c r="D20" s="509">
        <v>216379.76190476186</v>
      </c>
      <c r="E20" s="517">
        <v>5494.0476190476193</v>
      </c>
      <c r="F20" s="509">
        <v>210885.71428571423</v>
      </c>
      <c r="G20" s="517">
        <v>33268.708647541804</v>
      </c>
      <c r="H20" s="511">
        <v>33268.708647541804</v>
      </c>
      <c r="I20" s="512">
        <v>0</v>
      </c>
      <c r="J20" s="512"/>
      <c r="K20" s="519">
        <f t="shared" si="0"/>
        <v>33268.708647541804</v>
      </c>
      <c r="L20" s="520">
        <f t="shared" si="6"/>
        <v>0</v>
      </c>
      <c r="M20" s="519">
        <f t="shared" si="2"/>
        <v>33268.708647541804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/>
      </c>
      <c r="C21" s="508">
        <f>IF(D12="","-",+C20+1)</f>
        <v>2016</v>
      </c>
      <c r="D21" s="509">
        <v>210885.71428571423</v>
      </c>
      <c r="E21" s="517">
        <v>5494.0476190476193</v>
      </c>
      <c r="F21" s="509">
        <v>205391.6666666666</v>
      </c>
      <c r="G21" s="517">
        <v>32211.390488141627</v>
      </c>
      <c r="H21" s="511">
        <v>32211.390488141627</v>
      </c>
      <c r="I21" s="512">
        <f t="shared" ref="I21:I48" si="9">H21-G21</f>
        <v>0</v>
      </c>
      <c r="J21" s="512"/>
      <c r="K21" s="519">
        <f t="shared" si="0"/>
        <v>32211.390488141627</v>
      </c>
      <c r="L21" s="520">
        <f t="shared" si="6"/>
        <v>0</v>
      </c>
      <c r="M21" s="519">
        <f t="shared" si="2"/>
        <v>32211.390488141627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509">
        <v>205391.6666666666</v>
      </c>
      <c r="E22" s="517">
        <v>5366.2790697674418</v>
      </c>
      <c r="F22" s="509">
        <v>200025.38759689915</v>
      </c>
      <c r="G22" s="517">
        <v>30480.352081775804</v>
      </c>
      <c r="H22" s="511">
        <v>30480.352081775804</v>
      </c>
      <c r="I22" s="512">
        <f t="shared" si="9"/>
        <v>0</v>
      </c>
      <c r="J22" s="512"/>
      <c r="K22" s="519">
        <f t="shared" si="0"/>
        <v>30480.352081775804</v>
      </c>
      <c r="L22" s="520">
        <f t="shared" si="6"/>
        <v>0</v>
      </c>
      <c r="M22" s="519">
        <f t="shared" si="2"/>
        <v>30480.352081775804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509">
        <v>200025.38759689915</v>
      </c>
      <c r="E23" s="517">
        <v>5628.0487804878048</v>
      </c>
      <c r="F23" s="509">
        <v>194397.33881641136</v>
      </c>
      <c r="G23" s="517">
        <v>27692.886363516831</v>
      </c>
      <c r="H23" s="511">
        <v>27692.886363516831</v>
      </c>
      <c r="I23" s="512">
        <f t="shared" si="9"/>
        <v>0</v>
      </c>
      <c r="J23" s="512"/>
      <c r="K23" s="519">
        <f>G23</f>
        <v>27692.886363516831</v>
      </c>
      <c r="L23" s="520">
        <f t="shared" si="6"/>
        <v>0</v>
      </c>
      <c r="M23" s="519">
        <f>H23</f>
        <v>27692.886363516831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509">
        <v>194397.33881641136</v>
      </c>
      <c r="E24" s="517">
        <v>5366.2790697674418</v>
      </c>
      <c r="F24" s="509">
        <v>189031.05974664391</v>
      </c>
      <c r="G24" s="517">
        <v>24452.51509919242</v>
      </c>
      <c r="H24" s="511">
        <v>24452.51509919242</v>
      </c>
      <c r="I24" s="512">
        <f t="shared" si="9"/>
        <v>0</v>
      </c>
      <c r="J24" s="512"/>
      <c r="K24" s="519">
        <f>G24</f>
        <v>24452.51509919242</v>
      </c>
      <c r="L24" s="520">
        <f t="shared" ref="L24" si="10">IF(K24&lt;&gt;0,+G24-K24,0)</f>
        <v>0</v>
      </c>
      <c r="M24" s="519">
        <f>H24</f>
        <v>24452.51509919242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189031.05974664391</v>
      </c>
      <c r="E25" s="523">
        <f>IF(+I14&lt;F24,I14,D25)</f>
        <v>5628.0487804878048</v>
      </c>
      <c r="F25" s="524">
        <f t="shared" ref="F25:F48" si="11">+D25-E25</f>
        <v>183403.01096615611</v>
      </c>
      <c r="G25" s="525">
        <f t="shared" ref="G25:G53" si="12">+I$12*((D25+F25)/2)+E25</f>
        <v>29295.13509420128</v>
      </c>
      <c r="H25" s="492">
        <f t="shared" ref="H25:H53" si="13">+I$13*((D25+F25)/2)+E25</f>
        <v>29295.13509420128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183403.01096615611</v>
      </c>
      <c r="E26" s="523">
        <f>IF(+I14&lt;F25,I14,D26)</f>
        <v>5628.0487804878048</v>
      </c>
      <c r="F26" s="524">
        <f t="shared" si="11"/>
        <v>177774.96218566832</v>
      </c>
      <c r="G26" s="525">
        <f t="shared" si="12"/>
        <v>28579.843305720897</v>
      </c>
      <c r="H26" s="492">
        <f t="shared" si="13"/>
        <v>28579.843305720897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177774.96218566832</v>
      </c>
      <c r="E27" s="523">
        <f>IF(+I14&lt;F26,I14,D27)</f>
        <v>5628.0487804878048</v>
      </c>
      <c r="F27" s="524">
        <f t="shared" si="11"/>
        <v>172146.91340518053</v>
      </c>
      <c r="G27" s="525">
        <f t="shared" si="12"/>
        <v>27864.551517240514</v>
      </c>
      <c r="H27" s="492">
        <f t="shared" si="13"/>
        <v>27864.551517240514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172146.91340518053</v>
      </c>
      <c r="E28" s="523">
        <f>IF(+I14&lt;F27,I14,D28)</f>
        <v>5628.0487804878048</v>
      </c>
      <c r="F28" s="524">
        <f t="shared" si="11"/>
        <v>166518.86462469274</v>
      </c>
      <c r="G28" s="525">
        <f t="shared" si="12"/>
        <v>27149.259728760124</v>
      </c>
      <c r="H28" s="492">
        <f t="shared" si="13"/>
        <v>27149.259728760124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166518.86462469274</v>
      </c>
      <c r="E29" s="523">
        <f>IF(+I14&lt;F28,I14,D29)</f>
        <v>5628.0487804878048</v>
      </c>
      <c r="F29" s="524">
        <f t="shared" si="11"/>
        <v>160890.81584420495</v>
      </c>
      <c r="G29" s="525">
        <f t="shared" si="12"/>
        <v>26433.967940279741</v>
      </c>
      <c r="H29" s="492">
        <f t="shared" si="13"/>
        <v>26433.967940279741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160890.81584420495</v>
      </c>
      <c r="E30" s="523">
        <f>IF(+I14&lt;F29,I14,D30)</f>
        <v>5628.0487804878048</v>
      </c>
      <c r="F30" s="524">
        <f t="shared" si="11"/>
        <v>155262.76706371715</v>
      </c>
      <c r="G30" s="525">
        <f t="shared" si="12"/>
        <v>25718.676151799358</v>
      </c>
      <c r="H30" s="492">
        <f t="shared" si="13"/>
        <v>25718.676151799358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155262.76706371715</v>
      </c>
      <c r="E31" s="523">
        <f>IF(+I14&lt;F30,I14,D31)</f>
        <v>5628.0487804878048</v>
      </c>
      <c r="F31" s="524">
        <f t="shared" si="11"/>
        <v>149634.71828322936</v>
      </c>
      <c r="G31" s="525">
        <f t="shared" si="12"/>
        <v>25003.384363318968</v>
      </c>
      <c r="H31" s="492">
        <f t="shared" si="13"/>
        <v>25003.384363318968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149634.71828322936</v>
      </c>
      <c r="E32" s="523">
        <f>IF(+I14&lt;F31,I14,D32)</f>
        <v>5628.0487804878048</v>
      </c>
      <c r="F32" s="524">
        <f t="shared" si="11"/>
        <v>144006.66950274157</v>
      </c>
      <c r="G32" s="525">
        <f t="shared" si="12"/>
        <v>24288.092574838585</v>
      </c>
      <c r="H32" s="492">
        <f t="shared" si="13"/>
        <v>24288.092574838585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144006.66950274157</v>
      </c>
      <c r="E33" s="523">
        <f>IF(+I14&lt;F32,I14,D33)</f>
        <v>5628.0487804878048</v>
      </c>
      <c r="F33" s="524">
        <f t="shared" si="11"/>
        <v>138378.62072225378</v>
      </c>
      <c r="G33" s="525">
        <f t="shared" si="12"/>
        <v>23572.800786358202</v>
      </c>
      <c r="H33" s="492">
        <f t="shared" si="13"/>
        <v>23572.800786358202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138378.62072225378</v>
      </c>
      <c r="E34" s="523">
        <f>IF(+I14&lt;F33,I14,D34)</f>
        <v>5628.0487804878048</v>
      </c>
      <c r="F34" s="524">
        <f t="shared" si="11"/>
        <v>132750.57194176599</v>
      </c>
      <c r="G34" s="525">
        <f t="shared" si="12"/>
        <v>22857.50899787782</v>
      </c>
      <c r="H34" s="492">
        <f t="shared" si="13"/>
        <v>22857.50899787782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132750.57194176599</v>
      </c>
      <c r="E35" s="523">
        <f>IF(+I14&lt;F34,I14,D35)</f>
        <v>5628.0487804878048</v>
      </c>
      <c r="F35" s="524">
        <f t="shared" si="11"/>
        <v>127122.52316127818</v>
      </c>
      <c r="G35" s="525">
        <f t="shared" si="12"/>
        <v>22142.21720939743</v>
      </c>
      <c r="H35" s="492">
        <f t="shared" si="13"/>
        <v>22142.21720939743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127122.52316127818</v>
      </c>
      <c r="E36" s="523">
        <f>IF(+I14&lt;F35,I14,D36)</f>
        <v>5628.0487804878048</v>
      </c>
      <c r="F36" s="524">
        <f t="shared" si="11"/>
        <v>121494.47438079037</v>
      </c>
      <c r="G36" s="525">
        <f t="shared" si="12"/>
        <v>21426.925420917043</v>
      </c>
      <c r="H36" s="492">
        <f t="shared" si="13"/>
        <v>21426.925420917043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121494.47438079037</v>
      </c>
      <c r="E37" s="523">
        <f>IF(+I14&lt;F36,I14,D37)</f>
        <v>5628.0487804878048</v>
      </c>
      <c r="F37" s="524">
        <f t="shared" si="11"/>
        <v>115866.42560030257</v>
      </c>
      <c r="G37" s="525">
        <f t="shared" si="12"/>
        <v>20711.633632436657</v>
      </c>
      <c r="H37" s="492">
        <f t="shared" si="13"/>
        <v>20711.633632436657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115866.42560030257</v>
      </c>
      <c r="E38" s="523">
        <f>IF(+I14&lt;F37,I14,D38)</f>
        <v>5628.0487804878048</v>
      </c>
      <c r="F38" s="524">
        <f t="shared" si="11"/>
        <v>110238.37681981476</v>
      </c>
      <c r="G38" s="525">
        <f t="shared" si="12"/>
        <v>19996.34184395627</v>
      </c>
      <c r="H38" s="492">
        <f t="shared" si="13"/>
        <v>19996.34184395627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110238.37681981476</v>
      </c>
      <c r="E39" s="523">
        <f>IF(+I14&lt;F38,I14,D39)</f>
        <v>5628.0487804878048</v>
      </c>
      <c r="F39" s="524">
        <f t="shared" si="11"/>
        <v>104610.32803932695</v>
      </c>
      <c r="G39" s="525">
        <f t="shared" si="12"/>
        <v>19281.050055475884</v>
      </c>
      <c r="H39" s="492">
        <f t="shared" si="13"/>
        <v>19281.050055475884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104610.32803932695</v>
      </c>
      <c r="E40" s="523">
        <f>IF(+I14&lt;F39,I14,D40)</f>
        <v>5628.0487804878048</v>
      </c>
      <c r="F40" s="524">
        <f t="shared" si="11"/>
        <v>98982.279258839146</v>
      </c>
      <c r="G40" s="525">
        <f t="shared" si="12"/>
        <v>18565.758266995494</v>
      </c>
      <c r="H40" s="492">
        <f t="shared" si="13"/>
        <v>18565.758266995494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98982.279258839146</v>
      </c>
      <c r="E41" s="523">
        <f>IF(+I14&lt;F40,I14,D41)</f>
        <v>5628.0487804878048</v>
      </c>
      <c r="F41" s="524">
        <f t="shared" si="11"/>
        <v>93354.230478351339</v>
      </c>
      <c r="G41" s="525">
        <f t="shared" si="12"/>
        <v>17850.466478515111</v>
      </c>
      <c r="H41" s="492">
        <f t="shared" si="13"/>
        <v>17850.466478515111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93354.230478351339</v>
      </c>
      <c r="E42" s="523">
        <f>IF(+I14&lt;F41,I14,D42)</f>
        <v>5628.0487804878048</v>
      </c>
      <c r="F42" s="524">
        <f t="shared" si="11"/>
        <v>87726.181697863532</v>
      </c>
      <c r="G42" s="525">
        <f t="shared" si="12"/>
        <v>17135.174690034721</v>
      </c>
      <c r="H42" s="492">
        <f t="shared" si="13"/>
        <v>17135.174690034721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87726.181697863532</v>
      </c>
      <c r="E43" s="523">
        <f>IF(+I14&lt;F42,I14,D43)</f>
        <v>5628.0487804878048</v>
      </c>
      <c r="F43" s="524">
        <f t="shared" si="11"/>
        <v>82098.132917375726</v>
      </c>
      <c r="G43" s="525">
        <f t="shared" si="12"/>
        <v>16419.882901554338</v>
      </c>
      <c r="H43" s="492">
        <f t="shared" si="13"/>
        <v>16419.882901554338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82098.132917375726</v>
      </c>
      <c r="E44" s="523">
        <f>IF(+I14&lt;F43,I14,D44)</f>
        <v>5628.0487804878048</v>
      </c>
      <c r="F44" s="524">
        <f t="shared" si="11"/>
        <v>76470.084136887919</v>
      </c>
      <c r="G44" s="525">
        <f t="shared" si="12"/>
        <v>15704.591113073948</v>
      </c>
      <c r="H44" s="492">
        <f t="shared" si="13"/>
        <v>15704.591113073948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76470.084136887919</v>
      </c>
      <c r="E45" s="523">
        <f>IF(+I14&lt;F44,I14,D45)</f>
        <v>5628.0487804878048</v>
      </c>
      <c r="F45" s="524">
        <f t="shared" si="11"/>
        <v>70842.035356400113</v>
      </c>
      <c r="G45" s="525">
        <f t="shared" si="12"/>
        <v>14989.299324593563</v>
      </c>
      <c r="H45" s="492">
        <f t="shared" si="13"/>
        <v>14989.299324593563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70842.035356400113</v>
      </c>
      <c r="E46" s="523">
        <f>IF(+I14&lt;F45,I14,D46)</f>
        <v>5628.0487804878048</v>
      </c>
      <c r="F46" s="524">
        <f t="shared" si="11"/>
        <v>65213.986575912306</v>
      </c>
      <c r="G46" s="525">
        <f t="shared" si="12"/>
        <v>14274.007536113175</v>
      </c>
      <c r="H46" s="492">
        <f t="shared" si="13"/>
        <v>14274.007536113175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65213.986575912306</v>
      </c>
      <c r="E47" s="523">
        <f>IF(+I14&lt;F46,I14,D47)</f>
        <v>5628.0487804878048</v>
      </c>
      <c r="F47" s="524">
        <f t="shared" si="11"/>
        <v>59585.937795424499</v>
      </c>
      <c r="G47" s="525">
        <f t="shared" si="12"/>
        <v>13558.715747632788</v>
      </c>
      <c r="H47" s="492">
        <f t="shared" si="13"/>
        <v>13558.715747632788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59585.937795424499</v>
      </c>
      <c r="E48" s="523">
        <f>IF(+I14&lt;F47,I14,D48)</f>
        <v>5628.0487804878048</v>
      </c>
      <c r="F48" s="524">
        <f t="shared" si="11"/>
        <v>53957.889014936693</v>
      </c>
      <c r="G48" s="525">
        <f t="shared" si="12"/>
        <v>12843.423959152402</v>
      </c>
      <c r="H48" s="492">
        <f t="shared" si="13"/>
        <v>12843.423959152402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53957.889014936693</v>
      </c>
      <c r="E49" s="523">
        <f>IF(+I14&lt;F48,I14,D49)</f>
        <v>5628.0487804878048</v>
      </c>
      <c r="F49" s="524">
        <f t="shared" ref="F49:F72" si="14">+D49-E49</f>
        <v>48329.840234448886</v>
      </c>
      <c r="G49" s="525">
        <f t="shared" si="12"/>
        <v>12128.132170672015</v>
      </c>
      <c r="H49" s="492">
        <f t="shared" si="13"/>
        <v>12128.132170672015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48329.840234448886</v>
      </c>
      <c r="E50" s="523">
        <f>IF(+I14&lt;F49,I14,D50)</f>
        <v>5628.0487804878048</v>
      </c>
      <c r="F50" s="524">
        <f t="shared" si="14"/>
        <v>42701.791453961079</v>
      </c>
      <c r="G50" s="525">
        <f t="shared" si="12"/>
        <v>11412.840382191629</v>
      </c>
      <c r="H50" s="492">
        <f t="shared" si="13"/>
        <v>11412.840382191629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42701.791453961079</v>
      </c>
      <c r="E51" s="523">
        <f>IF(+I14&lt;F50,I14,D51)</f>
        <v>5628.0487804878048</v>
      </c>
      <c r="F51" s="524">
        <f t="shared" si="14"/>
        <v>37073.742673473273</v>
      </c>
      <c r="G51" s="525">
        <f t="shared" si="12"/>
        <v>10697.548593711243</v>
      </c>
      <c r="H51" s="492">
        <f t="shared" si="13"/>
        <v>10697.548593711243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37073.742673473273</v>
      </c>
      <c r="E52" s="523">
        <f>IF(+I14&lt;F51,I14,D52)</f>
        <v>5628.0487804878048</v>
      </c>
      <c r="F52" s="524">
        <f t="shared" si="14"/>
        <v>31445.693892985466</v>
      </c>
      <c r="G52" s="525">
        <f t="shared" si="12"/>
        <v>9982.2568052308543</v>
      </c>
      <c r="H52" s="492">
        <f t="shared" si="13"/>
        <v>9982.2568052308543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31445.693892985466</v>
      </c>
      <c r="E53" s="523">
        <f>IF(+I14&lt;F52,I14,D53)</f>
        <v>5628.0487804878048</v>
      </c>
      <c r="F53" s="524">
        <f t="shared" si="14"/>
        <v>25817.645112497659</v>
      </c>
      <c r="G53" s="525">
        <f t="shared" si="12"/>
        <v>9266.9650167504678</v>
      </c>
      <c r="H53" s="492">
        <f t="shared" si="13"/>
        <v>9266.9650167504678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25817.645112497659</v>
      </c>
      <c r="E54" s="523">
        <f>IF(+I14&lt;F53,I14,D54)</f>
        <v>5628.0487804878048</v>
      </c>
      <c r="F54" s="524">
        <f t="shared" si="14"/>
        <v>20189.596332009853</v>
      </c>
      <c r="G54" s="525">
        <f t="shared" ref="G54:G72" si="20">+I$12*((D54+F54)/2)+E54</f>
        <v>8551.6732282700814</v>
      </c>
      <c r="H54" s="492">
        <f t="shared" ref="H54:H72" si="21">+I$13*((D54+F54)/2)+E54</f>
        <v>8551.6732282700814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20189.596332009853</v>
      </c>
      <c r="E55" s="523">
        <f>IF(+I14&lt;F54,I14,D55)</f>
        <v>5628.0487804878048</v>
      </c>
      <c r="F55" s="524">
        <f t="shared" si="14"/>
        <v>14561.547551522048</v>
      </c>
      <c r="G55" s="525">
        <f t="shared" si="20"/>
        <v>7836.381439789694</v>
      </c>
      <c r="H55" s="492">
        <f t="shared" si="21"/>
        <v>7836.381439789694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14561.547551522048</v>
      </c>
      <c r="E56" s="523">
        <f>IF(+I14&lt;F55,I14,D56)</f>
        <v>5628.0487804878048</v>
      </c>
      <c r="F56" s="524">
        <f t="shared" si="14"/>
        <v>8933.498771034243</v>
      </c>
      <c r="G56" s="525">
        <f t="shared" si="20"/>
        <v>7121.0896513093076</v>
      </c>
      <c r="H56" s="492">
        <f t="shared" si="21"/>
        <v>7121.0896513093076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8933.498771034243</v>
      </c>
      <c r="E57" s="523">
        <f>IF(+I14&lt;F56,I14,D57)</f>
        <v>5628.0487804878048</v>
      </c>
      <c r="F57" s="524">
        <f t="shared" si="14"/>
        <v>3305.4499905464381</v>
      </c>
      <c r="G57" s="525">
        <f t="shared" si="20"/>
        <v>6405.7978628289211</v>
      </c>
      <c r="H57" s="492">
        <f t="shared" si="21"/>
        <v>6405.7978628289211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3305.4499905464381</v>
      </c>
      <c r="E58" s="523">
        <f>IF(+I14&lt;F57,I14,D58)</f>
        <v>3305.4499905464381</v>
      </c>
      <c r="F58" s="524">
        <f t="shared" si="14"/>
        <v>0</v>
      </c>
      <c r="G58" s="525">
        <f t="shared" si="20"/>
        <v>3515.5015845968996</v>
      </c>
      <c r="H58" s="492">
        <f t="shared" si="21"/>
        <v>3515.5015845968996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20"/>
        <v>0</v>
      </c>
      <c r="H59" s="492">
        <f t="shared" si="21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20"/>
        <v>0</v>
      </c>
      <c r="H60" s="492">
        <f t="shared" si="21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230749.99999999983</v>
      </c>
      <c r="F73" s="375"/>
      <c r="G73" s="375">
        <f>SUM(G17:G72)</f>
        <v>857056.75602256763</v>
      </c>
      <c r="H73" s="375">
        <f>SUM(H17:H72)</f>
        <v>857056.75602256763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31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24452.51509919242</v>
      </c>
      <c r="N87" s="547">
        <f>IF(J92&lt;D11,0,VLOOKUP(J92,C17:O72,11))</f>
        <v>24452.51509919242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25969.798788270131</v>
      </c>
      <c r="N88" s="551">
        <f>IF(J92&lt;D11,0,VLOOKUP(J92,C99:P154,7))</f>
        <v>25969.798788270131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1517.2836890777107</v>
      </c>
      <c r="N89" s="556">
        <f>+N88-N87</f>
        <v>1517.2836890777107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TP2009100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IF(D11=I10,0,D10)</f>
        <v>230750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5366.2790697674418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2747.0238095238096</v>
      </c>
      <c r="F99" s="516">
        <v>228002.97619047618</v>
      </c>
      <c r="G99" s="575">
        <v>114001.48809523809</v>
      </c>
      <c r="H99" s="576">
        <v>19522.791013350252</v>
      </c>
      <c r="I99" s="577">
        <v>19522.791013350252</v>
      </c>
      <c r="J99" s="515">
        <f t="shared" ref="J99:J130" si="22">+I99-H99</f>
        <v>0</v>
      </c>
      <c r="K99" s="515"/>
      <c r="L99" s="513">
        <f t="shared" ref="L99:L104" si="23">H99</f>
        <v>19522.791013350252</v>
      </c>
      <c r="M99" s="598">
        <f t="shared" ref="M99:M130" si="24">IF(L99&lt;&gt;0,+H99-L99,0)</f>
        <v>0</v>
      </c>
      <c r="N99" s="513">
        <f t="shared" ref="N99:N104" si="25">I99</f>
        <v>19522.791013350252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/>
      </c>
      <c r="C100" s="508">
        <f>IF(D93="","-",+C99+1)</f>
        <v>2013</v>
      </c>
      <c r="D100" s="509">
        <v>228002.97619047618</v>
      </c>
      <c r="E100" s="517">
        <v>5494.0476190476193</v>
      </c>
      <c r="F100" s="516">
        <v>222508.92857142855</v>
      </c>
      <c r="G100" s="516">
        <v>225255.95238095237</v>
      </c>
      <c r="H100" s="576">
        <v>35969.308872002533</v>
      </c>
      <c r="I100" s="577">
        <v>35969.308872002533</v>
      </c>
      <c r="J100" s="515">
        <v>0</v>
      </c>
      <c r="K100" s="515"/>
      <c r="L100" s="519">
        <f t="shared" si="23"/>
        <v>35969.308872002533</v>
      </c>
      <c r="M100" s="520">
        <f t="shared" ref="M100:M105" si="29">IF(L100&lt;&gt;0,+H100-L100,0)</f>
        <v>0</v>
      </c>
      <c r="N100" s="519">
        <f t="shared" si="25"/>
        <v>35969.308872002533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/>
      </c>
      <c r="C101" s="508">
        <f>IF(D93="","-",+C100+1)</f>
        <v>2014</v>
      </c>
      <c r="D101" s="509">
        <v>222508.92857142855</v>
      </c>
      <c r="E101" s="517">
        <v>5494.0476190476193</v>
      </c>
      <c r="F101" s="516">
        <v>217014.88095238092</v>
      </c>
      <c r="G101" s="516">
        <v>219761.90476190473</v>
      </c>
      <c r="H101" s="576">
        <v>35364.846038717165</v>
      </c>
      <c r="I101" s="577">
        <v>35364.846038717165</v>
      </c>
      <c r="J101" s="515">
        <v>0</v>
      </c>
      <c r="K101" s="515"/>
      <c r="L101" s="519">
        <f t="shared" si="23"/>
        <v>35364.846038717165</v>
      </c>
      <c r="M101" s="520">
        <f t="shared" si="29"/>
        <v>0</v>
      </c>
      <c r="N101" s="519">
        <f t="shared" si="25"/>
        <v>35364.846038717165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/>
      </c>
      <c r="C102" s="508">
        <f>IF(D93="","-",+C101+1)</f>
        <v>2015</v>
      </c>
      <c r="D102" s="509">
        <v>217014.88095238092</v>
      </c>
      <c r="E102" s="517">
        <v>5494.0476190476193</v>
      </c>
      <c r="F102" s="516">
        <v>211520.83333333328</v>
      </c>
      <c r="G102" s="516">
        <v>214267.8571428571</v>
      </c>
      <c r="H102" s="576">
        <v>33727.882719440844</v>
      </c>
      <c r="I102" s="577">
        <v>33727.882719440844</v>
      </c>
      <c r="J102" s="515">
        <f t="shared" si="22"/>
        <v>0</v>
      </c>
      <c r="K102" s="515"/>
      <c r="L102" s="519">
        <f t="shared" si="23"/>
        <v>33727.882719440844</v>
      </c>
      <c r="M102" s="520">
        <f t="shared" si="29"/>
        <v>0</v>
      </c>
      <c r="N102" s="519">
        <f t="shared" si="25"/>
        <v>33727.882719440844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/>
      </c>
      <c r="C103" s="508">
        <f>IF(D93="","-",+C102+1)</f>
        <v>2016</v>
      </c>
      <c r="D103" s="509">
        <v>211520.83333333328</v>
      </c>
      <c r="E103" s="517">
        <v>5366.2790697674418</v>
      </c>
      <c r="F103" s="516">
        <v>206154.55426356583</v>
      </c>
      <c r="G103" s="516">
        <v>208837.69379844956</v>
      </c>
      <c r="H103" s="576">
        <v>31878.22185164913</v>
      </c>
      <c r="I103" s="577">
        <v>31878.22185164913</v>
      </c>
      <c r="J103" s="515">
        <f t="shared" si="22"/>
        <v>0</v>
      </c>
      <c r="K103" s="515"/>
      <c r="L103" s="519">
        <f t="shared" si="23"/>
        <v>31878.22185164913</v>
      </c>
      <c r="M103" s="520">
        <f t="shared" si="29"/>
        <v>0</v>
      </c>
      <c r="N103" s="519">
        <f t="shared" si="25"/>
        <v>31878.22185164913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206154.55426356583</v>
      </c>
      <c r="E104" s="517">
        <v>5494.0476190476193</v>
      </c>
      <c r="F104" s="516">
        <v>200660.5066445182</v>
      </c>
      <c r="G104" s="516">
        <v>203407.53045404202</v>
      </c>
      <c r="H104" s="576">
        <v>30202.256847199074</v>
      </c>
      <c r="I104" s="577">
        <v>30202.256847199074</v>
      </c>
      <c r="J104" s="515">
        <f t="shared" si="22"/>
        <v>0</v>
      </c>
      <c r="K104" s="515"/>
      <c r="L104" s="519">
        <f t="shared" si="23"/>
        <v>30202.256847199074</v>
      </c>
      <c r="M104" s="520">
        <f t="shared" si="29"/>
        <v>0</v>
      </c>
      <c r="N104" s="519">
        <f t="shared" si="25"/>
        <v>30202.256847199074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200660.5066445182</v>
      </c>
      <c r="E105" s="517">
        <v>5494.0476190476193</v>
      </c>
      <c r="F105" s="516">
        <v>195166.45902547057</v>
      </c>
      <c r="G105" s="516">
        <v>197913.48283499439</v>
      </c>
      <c r="H105" s="576">
        <v>26394.619001989184</v>
      </c>
      <c r="I105" s="577">
        <v>26394.619001989184</v>
      </c>
      <c r="J105" s="515">
        <f t="shared" si="22"/>
        <v>0</v>
      </c>
      <c r="K105" s="515"/>
      <c r="L105" s="519">
        <f t="shared" ref="L105" si="30">H105</f>
        <v>26394.619001989184</v>
      </c>
      <c r="M105" s="520">
        <f t="shared" si="29"/>
        <v>0</v>
      </c>
      <c r="N105" s="519">
        <f t="shared" ref="N105" si="31">I105</f>
        <v>26394.619001989184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195166.45902547057</v>
      </c>
      <c r="E106" s="523">
        <f>IF(+J96&lt;F105,J96,D106)</f>
        <v>5366.2790697674418</v>
      </c>
      <c r="F106" s="524">
        <f t="shared" ref="F106:F131" si="32">+D106-E106</f>
        <v>189800.17995570312</v>
      </c>
      <c r="G106" s="524">
        <f t="shared" ref="G106:G130" si="33">+(F106+D106)/2</f>
        <v>192483.31949058684</v>
      </c>
      <c r="H106" s="527">
        <f t="shared" ref="H106:H130" si="34">+J$94*G106+E106</f>
        <v>25969.798788270131</v>
      </c>
      <c r="I106" s="578">
        <f t="shared" ref="I106:I130" si="35">+J$95*G106+E106</f>
        <v>25969.798788270131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189800.17995570312</v>
      </c>
      <c r="E107" s="523">
        <f>IF(+J96&lt;F106,J96,D107)</f>
        <v>5366.2790697674418</v>
      </c>
      <c r="F107" s="524">
        <f t="shared" si="32"/>
        <v>184433.90088593567</v>
      </c>
      <c r="G107" s="524">
        <f t="shared" si="33"/>
        <v>187117.04042081939</v>
      </c>
      <c r="H107" s="527">
        <f t="shared" si="34"/>
        <v>25395.389343744995</v>
      </c>
      <c r="I107" s="578">
        <f t="shared" si="35"/>
        <v>25395.389343744995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184433.90088593567</v>
      </c>
      <c r="E108" s="523">
        <f>IF(+J96&lt;F107,J96,D108)</f>
        <v>5366.2790697674418</v>
      </c>
      <c r="F108" s="524">
        <f t="shared" si="32"/>
        <v>179067.62181616822</v>
      </c>
      <c r="G108" s="524">
        <f t="shared" si="33"/>
        <v>181750.76135105194</v>
      </c>
      <c r="H108" s="527">
        <f t="shared" si="34"/>
        <v>24820.979899219863</v>
      </c>
      <c r="I108" s="578">
        <f t="shared" si="35"/>
        <v>24820.979899219863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179067.62181616822</v>
      </c>
      <c r="E109" s="523">
        <f>IF(+J96&lt;F108,J96,D109)</f>
        <v>5366.2790697674418</v>
      </c>
      <c r="F109" s="524">
        <f t="shared" si="32"/>
        <v>173701.34274640077</v>
      </c>
      <c r="G109" s="524">
        <f t="shared" si="33"/>
        <v>176384.48228128449</v>
      </c>
      <c r="H109" s="527">
        <f t="shared" si="34"/>
        <v>24246.570454694727</v>
      </c>
      <c r="I109" s="578">
        <f t="shared" si="35"/>
        <v>24246.570454694727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173701.34274640077</v>
      </c>
      <c r="E110" s="523">
        <f>IF(+J96&lt;F109,J96,D110)</f>
        <v>5366.2790697674418</v>
      </c>
      <c r="F110" s="524">
        <f t="shared" si="32"/>
        <v>168335.06367663332</v>
      </c>
      <c r="G110" s="524">
        <f t="shared" si="33"/>
        <v>171018.20321151704</v>
      </c>
      <c r="H110" s="527">
        <f t="shared" si="34"/>
        <v>23672.161010169595</v>
      </c>
      <c r="I110" s="578">
        <f t="shared" si="35"/>
        <v>23672.161010169595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168335.06367663332</v>
      </c>
      <c r="E111" s="523">
        <f>IF(+J96&lt;F110,J96,D111)</f>
        <v>5366.2790697674418</v>
      </c>
      <c r="F111" s="524">
        <f t="shared" si="32"/>
        <v>162968.78460686587</v>
      </c>
      <c r="G111" s="524">
        <f t="shared" si="33"/>
        <v>165651.92414174959</v>
      </c>
      <c r="H111" s="527">
        <f t="shared" si="34"/>
        <v>23097.751565644459</v>
      </c>
      <c r="I111" s="578">
        <f t="shared" si="35"/>
        <v>23097.751565644459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162968.78460686587</v>
      </c>
      <c r="E112" s="523">
        <f>IF(+J96&lt;F111,J96,D112)</f>
        <v>5366.2790697674418</v>
      </c>
      <c r="F112" s="524">
        <f t="shared" si="32"/>
        <v>157602.50553709842</v>
      </c>
      <c r="G112" s="524">
        <f t="shared" si="33"/>
        <v>160285.64507198214</v>
      </c>
      <c r="H112" s="527">
        <f t="shared" si="34"/>
        <v>22523.342121119327</v>
      </c>
      <c r="I112" s="578">
        <f t="shared" si="35"/>
        <v>22523.342121119327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157602.50553709842</v>
      </c>
      <c r="E113" s="523">
        <f>IF(+J96&lt;F112,J96,D113)</f>
        <v>5366.2790697674418</v>
      </c>
      <c r="F113" s="524">
        <f t="shared" si="32"/>
        <v>152236.22646733097</v>
      </c>
      <c r="G113" s="524">
        <f t="shared" si="33"/>
        <v>154919.36600221469</v>
      </c>
      <c r="H113" s="527">
        <f t="shared" si="34"/>
        <v>21948.932676594191</v>
      </c>
      <c r="I113" s="578">
        <f t="shared" si="35"/>
        <v>21948.932676594191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152236.22646733097</v>
      </c>
      <c r="E114" s="523">
        <f>IF(+J96&lt;F113,J96,D114)</f>
        <v>5366.2790697674418</v>
      </c>
      <c r="F114" s="524">
        <f t="shared" si="32"/>
        <v>146869.94739756352</v>
      </c>
      <c r="G114" s="524">
        <f t="shared" si="33"/>
        <v>149553.08693244724</v>
      </c>
      <c r="H114" s="527">
        <f t="shared" si="34"/>
        <v>21374.523232069056</v>
      </c>
      <c r="I114" s="578">
        <f t="shared" si="35"/>
        <v>21374.523232069056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146869.94739756352</v>
      </c>
      <c r="E115" s="523">
        <f>IF(+J96&lt;F114,J96,D115)</f>
        <v>5366.2790697674418</v>
      </c>
      <c r="F115" s="524">
        <f t="shared" si="32"/>
        <v>141503.66832779607</v>
      </c>
      <c r="G115" s="524">
        <f t="shared" si="33"/>
        <v>144186.80786267979</v>
      </c>
      <c r="H115" s="527">
        <f t="shared" si="34"/>
        <v>20800.113787543924</v>
      </c>
      <c r="I115" s="578">
        <f t="shared" si="35"/>
        <v>20800.113787543924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141503.66832779607</v>
      </c>
      <c r="E116" s="523">
        <f>IF(+J96&lt;F115,J96,D116)</f>
        <v>5366.2790697674418</v>
      </c>
      <c r="F116" s="524">
        <f t="shared" si="32"/>
        <v>136137.38925802862</v>
      </c>
      <c r="G116" s="524">
        <f t="shared" si="33"/>
        <v>138820.52879291234</v>
      </c>
      <c r="H116" s="527">
        <f t="shared" si="34"/>
        <v>20225.704343018788</v>
      </c>
      <c r="I116" s="578">
        <f t="shared" si="35"/>
        <v>20225.704343018788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136137.38925802862</v>
      </c>
      <c r="E117" s="523">
        <f>IF(+J96&lt;F116,J96,D117)</f>
        <v>5366.2790697674418</v>
      </c>
      <c r="F117" s="524">
        <f t="shared" si="32"/>
        <v>130771.11018826118</v>
      </c>
      <c r="G117" s="524">
        <f t="shared" si="33"/>
        <v>133454.24972314489</v>
      </c>
      <c r="H117" s="527">
        <f t="shared" si="34"/>
        <v>19651.294898493656</v>
      </c>
      <c r="I117" s="578">
        <f t="shared" si="35"/>
        <v>19651.294898493656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130771.11018826118</v>
      </c>
      <c r="E118" s="523">
        <f>IF(+J96&lt;F117,J96,D118)</f>
        <v>5366.2790697674418</v>
      </c>
      <c r="F118" s="524">
        <f t="shared" si="32"/>
        <v>125404.83111849375</v>
      </c>
      <c r="G118" s="524">
        <f t="shared" si="33"/>
        <v>128087.97065337747</v>
      </c>
      <c r="H118" s="527">
        <f t="shared" si="34"/>
        <v>19076.885453968524</v>
      </c>
      <c r="I118" s="578">
        <f t="shared" si="35"/>
        <v>19076.885453968524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125404.83111849375</v>
      </c>
      <c r="E119" s="523">
        <f>IF(+J96&lt;F118,J96,D119)</f>
        <v>5366.2790697674418</v>
      </c>
      <c r="F119" s="524">
        <f t="shared" si="32"/>
        <v>120038.55204872631</v>
      </c>
      <c r="G119" s="524">
        <f t="shared" si="33"/>
        <v>122721.69158361002</v>
      </c>
      <c r="H119" s="527">
        <f t="shared" si="34"/>
        <v>18502.476009443388</v>
      </c>
      <c r="I119" s="578">
        <f t="shared" si="35"/>
        <v>18502.476009443388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120038.55204872631</v>
      </c>
      <c r="E120" s="523">
        <f>IF(+J96&lt;F119,J96,D120)</f>
        <v>5366.2790697674418</v>
      </c>
      <c r="F120" s="524">
        <f t="shared" si="32"/>
        <v>114672.27297895888</v>
      </c>
      <c r="G120" s="524">
        <f t="shared" si="33"/>
        <v>117355.4125138426</v>
      </c>
      <c r="H120" s="527">
        <f t="shared" si="34"/>
        <v>17928.066564918259</v>
      </c>
      <c r="I120" s="578">
        <f t="shared" si="35"/>
        <v>17928.066564918259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114672.27297895888</v>
      </c>
      <c r="E121" s="523">
        <f>IF(+J96&lt;F120,J96,D121)</f>
        <v>5366.2790697674418</v>
      </c>
      <c r="F121" s="524">
        <f t="shared" si="32"/>
        <v>109305.99390919144</v>
      </c>
      <c r="G121" s="524">
        <f t="shared" si="33"/>
        <v>111989.13344407515</v>
      </c>
      <c r="H121" s="527">
        <f t="shared" si="34"/>
        <v>17353.657120393123</v>
      </c>
      <c r="I121" s="578">
        <f t="shared" si="35"/>
        <v>17353.657120393123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109305.99390919144</v>
      </c>
      <c r="E122" s="523">
        <f>IF(+J96&lt;F121,J96,D122)</f>
        <v>5366.2790697674418</v>
      </c>
      <c r="F122" s="524">
        <f t="shared" si="32"/>
        <v>103939.71483942401</v>
      </c>
      <c r="G122" s="524">
        <f t="shared" si="33"/>
        <v>106622.85437430773</v>
      </c>
      <c r="H122" s="527">
        <f t="shared" si="34"/>
        <v>16779.247675867991</v>
      </c>
      <c r="I122" s="578">
        <f t="shared" si="35"/>
        <v>16779.247675867991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103939.71483942401</v>
      </c>
      <c r="E123" s="523">
        <f>IF(+J96&lt;F122,J96,D123)</f>
        <v>5366.2790697674418</v>
      </c>
      <c r="F123" s="524">
        <f t="shared" si="32"/>
        <v>98573.435769656571</v>
      </c>
      <c r="G123" s="524">
        <f t="shared" si="33"/>
        <v>101256.57530454028</v>
      </c>
      <c r="H123" s="527">
        <f t="shared" si="34"/>
        <v>16204.838231342859</v>
      </c>
      <c r="I123" s="578">
        <f t="shared" si="35"/>
        <v>16204.838231342859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98573.435769656571</v>
      </c>
      <c r="E124" s="523">
        <f>IF(+J96&lt;F123,J96,D124)</f>
        <v>5366.2790697674418</v>
      </c>
      <c r="F124" s="524">
        <f t="shared" si="32"/>
        <v>93207.156699889136</v>
      </c>
      <c r="G124" s="524">
        <f t="shared" si="33"/>
        <v>95890.296234772861</v>
      </c>
      <c r="H124" s="527">
        <f t="shared" si="34"/>
        <v>15630.428786817727</v>
      </c>
      <c r="I124" s="578">
        <f t="shared" si="35"/>
        <v>15630.428786817727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93207.156699889136</v>
      </c>
      <c r="E125" s="523">
        <f>IF(+J96&lt;F124,J96,D125)</f>
        <v>5366.2790697674418</v>
      </c>
      <c r="F125" s="524">
        <f t="shared" si="32"/>
        <v>87840.8776301217</v>
      </c>
      <c r="G125" s="524">
        <f t="shared" si="33"/>
        <v>90524.017165005411</v>
      </c>
      <c r="H125" s="527">
        <f t="shared" si="34"/>
        <v>15056.019342292595</v>
      </c>
      <c r="I125" s="578">
        <f t="shared" si="35"/>
        <v>15056.019342292595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87840.8776301217</v>
      </c>
      <c r="E126" s="523">
        <f>IF(+J96&lt;F125,J96,D126)</f>
        <v>5366.2790697674418</v>
      </c>
      <c r="F126" s="524">
        <f t="shared" si="32"/>
        <v>82474.598560354265</v>
      </c>
      <c r="G126" s="524">
        <f t="shared" si="33"/>
        <v>85157.73809523799</v>
      </c>
      <c r="H126" s="527">
        <f t="shared" si="34"/>
        <v>14481.609897767463</v>
      </c>
      <c r="I126" s="578">
        <f t="shared" si="35"/>
        <v>14481.609897767463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82474.598560354265</v>
      </c>
      <c r="E127" s="523">
        <f>IF(+J96&lt;F126,J96,D127)</f>
        <v>5366.2790697674418</v>
      </c>
      <c r="F127" s="524">
        <f t="shared" si="32"/>
        <v>77108.319490586829</v>
      </c>
      <c r="G127" s="524">
        <f t="shared" si="33"/>
        <v>79791.45902547054</v>
      </c>
      <c r="H127" s="527">
        <f t="shared" si="34"/>
        <v>13907.200453242327</v>
      </c>
      <c r="I127" s="578">
        <f t="shared" si="35"/>
        <v>13907.200453242327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77108.319490586829</v>
      </c>
      <c r="E128" s="523">
        <f>IF(+J96&lt;F127,J96,D128)</f>
        <v>5366.2790697674418</v>
      </c>
      <c r="F128" s="524">
        <f t="shared" si="32"/>
        <v>71742.040420819394</v>
      </c>
      <c r="G128" s="524">
        <f t="shared" si="33"/>
        <v>74425.179955703119</v>
      </c>
      <c r="H128" s="527">
        <f t="shared" si="34"/>
        <v>13332.791008717197</v>
      </c>
      <c r="I128" s="578">
        <f t="shared" si="35"/>
        <v>13332.791008717197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71742.040420819394</v>
      </c>
      <c r="E129" s="523">
        <f>IF(+J96&lt;F128,J96,D129)</f>
        <v>5366.2790697674418</v>
      </c>
      <c r="F129" s="524">
        <f t="shared" si="32"/>
        <v>66375.761351051959</v>
      </c>
      <c r="G129" s="524">
        <f t="shared" si="33"/>
        <v>69058.900885935669</v>
      </c>
      <c r="H129" s="527">
        <f t="shared" si="34"/>
        <v>12758.381564192063</v>
      </c>
      <c r="I129" s="578">
        <f t="shared" si="35"/>
        <v>12758.381564192063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66375.761351051959</v>
      </c>
      <c r="E130" s="523">
        <f>IF(+J96&lt;F129,J96,D130)</f>
        <v>5366.2790697674418</v>
      </c>
      <c r="F130" s="524">
        <f t="shared" si="32"/>
        <v>61009.482281284516</v>
      </c>
      <c r="G130" s="524">
        <f t="shared" si="33"/>
        <v>63692.621816168234</v>
      </c>
      <c r="H130" s="527">
        <f t="shared" si="34"/>
        <v>12183.972119666931</v>
      </c>
      <c r="I130" s="578">
        <f t="shared" si="35"/>
        <v>12183.972119666931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61009.482281284516</v>
      </c>
      <c r="E131" s="523">
        <f>IF(+J96&lt;F130,J96,D131)</f>
        <v>5366.2790697674418</v>
      </c>
      <c r="F131" s="524">
        <f t="shared" si="32"/>
        <v>55643.203211517073</v>
      </c>
      <c r="G131" s="524">
        <f t="shared" ref="G131:G154" si="36">+(F131+D131)/2</f>
        <v>58326.342746400798</v>
      </c>
      <c r="H131" s="527">
        <f t="shared" ref="H131:H154" si="37">+J$94*G131+E131</f>
        <v>11609.562675141799</v>
      </c>
      <c r="I131" s="578">
        <f t="shared" ref="I131:I154" si="38">+J$95*G131+E131</f>
        <v>11609.562675141799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55643.203211517073</v>
      </c>
      <c r="E132" s="523">
        <f>IF(+J96&lt;F131,J96,D132)</f>
        <v>5366.2790697674418</v>
      </c>
      <c r="F132" s="524">
        <f t="shared" ref="F132:F154" si="44">+D132-E132</f>
        <v>50276.924141749631</v>
      </c>
      <c r="G132" s="524">
        <f t="shared" si="36"/>
        <v>52960.063676633348</v>
      </c>
      <c r="H132" s="527">
        <f t="shared" si="37"/>
        <v>11035.153230616663</v>
      </c>
      <c r="I132" s="578">
        <f t="shared" si="38"/>
        <v>11035.153230616663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50276.924141749631</v>
      </c>
      <c r="E133" s="523">
        <f>IF(+J96&lt;F132,J96,D133)</f>
        <v>5366.2790697674418</v>
      </c>
      <c r="F133" s="524">
        <f t="shared" si="44"/>
        <v>44910.645071982188</v>
      </c>
      <c r="G133" s="524">
        <f t="shared" si="36"/>
        <v>47593.784606865913</v>
      </c>
      <c r="H133" s="527">
        <f t="shared" si="37"/>
        <v>10460.743786091531</v>
      </c>
      <c r="I133" s="578">
        <f t="shared" si="38"/>
        <v>10460.743786091531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44910.645071982188</v>
      </c>
      <c r="E134" s="523">
        <f>IF(+J96&lt;F133,J96,D134)</f>
        <v>5366.2790697674418</v>
      </c>
      <c r="F134" s="524">
        <f t="shared" si="44"/>
        <v>39544.366002214745</v>
      </c>
      <c r="G134" s="524">
        <f t="shared" si="36"/>
        <v>42227.505537098463</v>
      </c>
      <c r="H134" s="527">
        <f t="shared" si="37"/>
        <v>9886.3343415663967</v>
      </c>
      <c r="I134" s="578">
        <f t="shared" si="38"/>
        <v>9886.3343415663967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39544.366002214745</v>
      </c>
      <c r="E135" s="523">
        <f>IF(+J96&lt;F134,J96,D135)</f>
        <v>5366.2790697674418</v>
      </c>
      <c r="F135" s="524">
        <f t="shared" si="44"/>
        <v>34178.086932447302</v>
      </c>
      <c r="G135" s="524">
        <f t="shared" si="36"/>
        <v>36861.226467331027</v>
      </c>
      <c r="H135" s="527">
        <f t="shared" si="37"/>
        <v>9311.9248970412646</v>
      </c>
      <c r="I135" s="578">
        <f t="shared" si="38"/>
        <v>9311.9248970412646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34178.086932447302</v>
      </c>
      <c r="E136" s="523">
        <f>IF(+J96&lt;F135,J96,D136)</f>
        <v>5366.2790697674418</v>
      </c>
      <c r="F136" s="524">
        <f t="shared" si="44"/>
        <v>28811.80786267986</v>
      </c>
      <c r="G136" s="524">
        <f t="shared" si="36"/>
        <v>31494.947397563581</v>
      </c>
      <c r="H136" s="527">
        <f t="shared" si="37"/>
        <v>8737.5154525161306</v>
      </c>
      <c r="I136" s="578">
        <f t="shared" si="38"/>
        <v>8737.5154525161306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28811.80786267986</v>
      </c>
      <c r="E137" s="523">
        <f>IF(+J96&lt;F136,J96,D137)</f>
        <v>5366.2790697674418</v>
      </c>
      <c r="F137" s="524">
        <f t="shared" si="44"/>
        <v>23445.528792912417</v>
      </c>
      <c r="G137" s="524">
        <f t="shared" si="36"/>
        <v>26128.668327796138</v>
      </c>
      <c r="H137" s="527">
        <f t="shared" si="37"/>
        <v>8163.1060079909967</v>
      </c>
      <c r="I137" s="578">
        <f t="shared" si="38"/>
        <v>8163.1060079909967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23445.528792912417</v>
      </c>
      <c r="E138" s="523">
        <f>IF(+J96&lt;F137,J96,D138)</f>
        <v>5366.2790697674418</v>
      </c>
      <c r="F138" s="524">
        <f t="shared" si="44"/>
        <v>18079.249723144974</v>
      </c>
      <c r="G138" s="524">
        <f t="shared" si="36"/>
        <v>20762.389258028696</v>
      </c>
      <c r="H138" s="527">
        <f t="shared" si="37"/>
        <v>7588.6965634658636</v>
      </c>
      <c r="I138" s="578">
        <f t="shared" si="38"/>
        <v>7588.6965634658636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18079.249723144974</v>
      </c>
      <c r="E139" s="523">
        <f>IF(+J96&lt;F138,J96,D139)</f>
        <v>5366.2790697674418</v>
      </c>
      <c r="F139" s="524">
        <f t="shared" si="44"/>
        <v>12712.970653377532</v>
      </c>
      <c r="G139" s="524">
        <f t="shared" si="36"/>
        <v>15396.110188261253</v>
      </c>
      <c r="H139" s="527">
        <f t="shared" si="37"/>
        <v>7014.2871189407306</v>
      </c>
      <c r="I139" s="578">
        <f t="shared" si="38"/>
        <v>7014.2871189407306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12712.970653377532</v>
      </c>
      <c r="E140" s="523">
        <f>IF(+J96&lt;F139,J96,D140)</f>
        <v>5366.2790697674418</v>
      </c>
      <c r="F140" s="524">
        <f t="shared" si="44"/>
        <v>7346.6915836100898</v>
      </c>
      <c r="G140" s="524">
        <f t="shared" si="36"/>
        <v>10029.83111849381</v>
      </c>
      <c r="H140" s="527">
        <f t="shared" si="37"/>
        <v>6439.8776744155966</v>
      </c>
      <c r="I140" s="578">
        <f t="shared" si="38"/>
        <v>6439.8776744155966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7346.6915836100898</v>
      </c>
      <c r="E141" s="523">
        <f>IF(+J96&lt;F140,J96,D141)</f>
        <v>5366.2790697674418</v>
      </c>
      <c r="F141" s="524">
        <f t="shared" si="44"/>
        <v>1980.412513842648</v>
      </c>
      <c r="G141" s="524">
        <f t="shared" si="36"/>
        <v>4663.5520487263693</v>
      </c>
      <c r="H141" s="527">
        <f t="shared" si="37"/>
        <v>5865.4682298904636</v>
      </c>
      <c r="I141" s="578">
        <f t="shared" si="38"/>
        <v>5865.4682298904636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1980.412513842648</v>
      </c>
      <c r="E142" s="523">
        <f>IF(+J96&lt;F141,J96,D142)</f>
        <v>1980.412513842648</v>
      </c>
      <c r="F142" s="524">
        <f t="shared" si="44"/>
        <v>0</v>
      </c>
      <c r="G142" s="524">
        <f t="shared" si="36"/>
        <v>990.20625692132398</v>
      </c>
      <c r="H142" s="527">
        <f t="shared" si="37"/>
        <v>2086.4047327728758</v>
      </c>
      <c r="I142" s="578">
        <f t="shared" si="38"/>
        <v>2086.4047327728758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230750</v>
      </c>
      <c r="F155" s="375"/>
      <c r="G155" s="375"/>
      <c r="H155" s="375">
        <f>SUM(H99:H154)</f>
        <v>788181.13740401168</v>
      </c>
      <c r="I155" s="375">
        <f>SUM(I99:I154)</f>
        <v>788181.13740401168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32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443774.73081523203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443774.73081523203</v>
      </c>
      <c r="O6" s="269"/>
      <c r="P6" s="269"/>
    </row>
    <row r="7" spans="1:17" ht="13.5" thickBot="1">
      <c r="C7" s="468" t="s">
        <v>48</v>
      </c>
      <c r="D7" s="621" t="s">
        <v>287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/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4175110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101831.95121951219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3985900</v>
      </c>
      <c r="E17" s="510">
        <v>47451.190476190473</v>
      </c>
      <c r="F17" s="509">
        <v>3938448.8095238097</v>
      </c>
      <c r="G17" s="510">
        <v>633177.84907678491</v>
      </c>
      <c r="H17" s="511">
        <v>633177.84907678491</v>
      </c>
      <c r="I17" s="618">
        <v>0</v>
      </c>
      <c r="J17" s="512"/>
      <c r="K17" s="513">
        <f t="shared" ref="K17:K22" si="0">G17</f>
        <v>633177.84907678491</v>
      </c>
      <c r="L17" s="598">
        <f t="shared" ref="L17:L48" si="1">IF(K17&lt;&gt;0,+G17-K17,0)</f>
        <v>0</v>
      </c>
      <c r="M17" s="513">
        <f t="shared" ref="M17:M22" si="2">H17</f>
        <v>633177.84907678491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509">
        <v>4157203.8095238097</v>
      </c>
      <c r="E18" s="517">
        <v>100110.83333333333</v>
      </c>
      <c r="F18" s="509">
        <v>4057092.9761904762</v>
      </c>
      <c r="G18" s="517">
        <v>668051.44078047015</v>
      </c>
      <c r="H18" s="511">
        <v>668051.44078047015</v>
      </c>
      <c r="I18" s="617">
        <v>0</v>
      </c>
      <c r="J18" s="512"/>
      <c r="K18" s="519">
        <f t="shared" si="0"/>
        <v>668051.44078047015</v>
      </c>
      <c r="L18" s="520">
        <f t="shared" ref="L18:L23" si="6">IF(K18&lt;&gt;0,+G18-K18,0)</f>
        <v>0</v>
      </c>
      <c r="M18" s="519">
        <f t="shared" si="2"/>
        <v>668051.44078047015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8">
        <f>IF(D11="","-",+C18+1)</f>
        <v>2014</v>
      </c>
      <c r="D19" s="509">
        <v>4010174.9761904762</v>
      </c>
      <c r="E19" s="517">
        <v>98993.738095238092</v>
      </c>
      <c r="F19" s="509">
        <v>3911181.2380952383</v>
      </c>
      <c r="G19" s="517">
        <v>626653.18678450992</v>
      </c>
      <c r="H19" s="511">
        <v>626653.18678450992</v>
      </c>
      <c r="I19" s="617">
        <v>0</v>
      </c>
      <c r="J19" s="512"/>
      <c r="K19" s="519">
        <f t="shared" si="0"/>
        <v>626653.18678450992</v>
      </c>
      <c r="L19" s="520">
        <f t="shared" si="6"/>
        <v>0</v>
      </c>
      <c r="M19" s="519">
        <f t="shared" si="2"/>
        <v>626653.18678450992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>IU</v>
      </c>
      <c r="C20" s="508">
        <f>IF(D11="","-",+C19+1)</f>
        <v>2015</v>
      </c>
      <c r="D20" s="509">
        <v>3928554.2380952379</v>
      </c>
      <c r="E20" s="517">
        <v>99407.380952380947</v>
      </c>
      <c r="F20" s="509">
        <v>3829146.8571428568</v>
      </c>
      <c r="G20" s="517">
        <v>603724.40567685384</v>
      </c>
      <c r="H20" s="511">
        <v>603724.40567685384</v>
      </c>
      <c r="I20" s="512">
        <v>0</v>
      </c>
      <c r="J20" s="512"/>
      <c r="K20" s="519">
        <f t="shared" si="0"/>
        <v>603724.40567685384</v>
      </c>
      <c r="L20" s="520">
        <f t="shared" si="6"/>
        <v>0</v>
      </c>
      <c r="M20" s="519">
        <f t="shared" si="2"/>
        <v>603724.40567685384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/>
      </c>
      <c r="C21" s="508">
        <f>IF(D12="","-",+C20+1)</f>
        <v>2016</v>
      </c>
      <c r="D21" s="509">
        <v>3829146.8571428568</v>
      </c>
      <c r="E21" s="517">
        <v>99407.380952380947</v>
      </c>
      <c r="F21" s="509">
        <v>3729739.4761904757</v>
      </c>
      <c r="G21" s="517">
        <v>584571.79884231184</v>
      </c>
      <c r="H21" s="511">
        <v>584571.79884231184</v>
      </c>
      <c r="I21" s="512">
        <f t="shared" ref="I21:I48" si="9">H21-G21</f>
        <v>0</v>
      </c>
      <c r="J21" s="512"/>
      <c r="K21" s="519">
        <f t="shared" si="0"/>
        <v>584571.79884231184</v>
      </c>
      <c r="L21" s="520">
        <f t="shared" si="6"/>
        <v>0</v>
      </c>
      <c r="M21" s="519">
        <f t="shared" si="2"/>
        <v>584571.79884231184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509">
        <v>3729739.4761904757</v>
      </c>
      <c r="E22" s="517">
        <v>97095.58139534884</v>
      </c>
      <c r="F22" s="509">
        <v>3632643.8947951267</v>
      </c>
      <c r="G22" s="517">
        <v>553167.7460387327</v>
      </c>
      <c r="H22" s="511">
        <v>553167.7460387327</v>
      </c>
      <c r="I22" s="512">
        <f t="shared" si="9"/>
        <v>0</v>
      </c>
      <c r="J22" s="512"/>
      <c r="K22" s="519">
        <f t="shared" si="0"/>
        <v>553167.7460387327</v>
      </c>
      <c r="L22" s="520">
        <f t="shared" si="6"/>
        <v>0</v>
      </c>
      <c r="M22" s="519">
        <f t="shared" si="2"/>
        <v>553167.7460387327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509">
        <v>3632643.8947951267</v>
      </c>
      <c r="E23" s="517">
        <v>101831.95121951219</v>
      </c>
      <c r="F23" s="509">
        <v>3530811.9435756146</v>
      </c>
      <c r="G23" s="517">
        <v>502570.75003107433</v>
      </c>
      <c r="H23" s="511">
        <v>502570.75003107433</v>
      </c>
      <c r="I23" s="512">
        <f t="shared" si="9"/>
        <v>0</v>
      </c>
      <c r="J23" s="512"/>
      <c r="K23" s="519">
        <f>G23</f>
        <v>502570.75003107433</v>
      </c>
      <c r="L23" s="520">
        <f t="shared" si="6"/>
        <v>0</v>
      </c>
      <c r="M23" s="519">
        <f>H23</f>
        <v>502570.75003107433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509">
        <v>3530811.9435756146</v>
      </c>
      <c r="E24" s="517">
        <v>97095.58139534884</v>
      </c>
      <c r="F24" s="509">
        <v>3433716.3621802656</v>
      </c>
      <c r="G24" s="517">
        <v>443774.73081523203</v>
      </c>
      <c r="H24" s="511">
        <v>443774.73081523203</v>
      </c>
      <c r="I24" s="512">
        <f t="shared" si="9"/>
        <v>0</v>
      </c>
      <c r="J24" s="512"/>
      <c r="K24" s="519">
        <f>G24</f>
        <v>443774.73081523203</v>
      </c>
      <c r="L24" s="520">
        <f t="shared" ref="L24" si="10">IF(K24&lt;&gt;0,+G24-K24,0)</f>
        <v>0</v>
      </c>
      <c r="M24" s="519">
        <f>H24</f>
        <v>443774.73081523203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3433716.3621802656</v>
      </c>
      <c r="E25" s="523">
        <f>IF(+I14&lt;F24,I14,D25)</f>
        <v>101831.95121951219</v>
      </c>
      <c r="F25" s="524">
        <f t="shared" ref="F25:F48" si="11">+D25-E25</f>
        <v>3331884.4109607534</v>
      </c>
      <c r="G25" s="525">
        <f t="shared" ref="G25:G53" si="12">+I$12*((D25+F25)/2)+E25</f>
        <v>531765.91820485855</v>
      </c>
      <c r="H25" s="492">
        <f t="shared" ref="H25:H53" si="13">+I$13*((D25+F25)/2)+E25</f>
        <v>531765.91820485855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3331884.4109607534</v>
      </c>
      <c r="E26" s="523">
        <f>IF(+I14&lt;F25,I14,D26)</f>
        <v>101831.95121951219</v>
      </c>
      <c r="F26" s="524">
        <f t="shared" si="11"/>
        <v>3230052.4597412413</v>
      </c>
      <c r="G26" s="525">
        <f t="shared" si="12"/>
        <v>518823.67812250822</v>
      </c>
      <c r="H26" s="492">
        <f t="shared" si="13"/>
        <v>518823.67812250822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3230052.4597412413</v>
      </c>
      <c r="E27" s="523">
        <f>IF(+I14&lt;F26,I14,D27)</f>
        <v>101831.95121951219</v>
      </c>
      <c r="F27" s="524">
        <f t="shared" si="11"/>
        <v>3128220.5085217291</v>
      </c>
      <c r="G27" s="525">
        <f t="shared" si="12"/>
        <v>505881.4380401579</v>
      </c>
      <c r="H27" s="492">
        <f t="shared" si="13"/>
        <v>505881.4380401579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3128220.5085217291</v>
      </c>
      <c r="E28" s="523">
        <f>IF(+I14&lt;F27,I14,D28)</f>
        <v>101831.95121951219</v>
      </c>
      <c r="F28" s="524">
        <f t="shared" si="11"/>
        <v>3026388.557302217</v>
      </c>
      <c r="G28" s="525">
        <f t="shared" si="12"/>
        <v>492939.19795780751</v>
      </c>
      <c r="H28" s="492">
        <f t="shared" si="13"/>
        <v>492939.19795780751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3026388.557302217</v>
      </c>
      <c r="E29" s="523">
        <f>IF(+I14&lt;F28,I14,D29)</f>
        <v>101831.95121951219</v>
      </c>
      <c r="F29" s="524">
        <f t="shared" si="11"/>
        <v>2924556.6060827048</v>
      </c>
      <c r="G29" s="525">
        <f t="shared" si="12"/>
        <v>479996.95787545718</v>
      </c>
      <c r="H29" s="492">
        <f t="shared" si="13"/>
        <v>479996.95787545718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2924556.6060827048</v>
      </c>
      <c r="E30" s="523">
        <f>IF(+I14&lt;F29,I14,D30)</f>
        <v>101831.95121951219</v>
      </c>
      <c r="F30" s="524">
        <f t="shared" si="11"/>
        <v>2822724.6548631927</v>
      </c>
      <c r="G30" s="525">
        <f t="shared" si="12"/>
        <v>467054.7177931068</v>
      </c>
      <c r="H30" s="492">
        <f t="shared" si="13"/>
        <v>467054.7177931068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2822724.6548631927</v>
      </c>
      <c r="E31" s="523">
        <f>IF(+I14&lt;F30,I14,D31)</f>
        <v>101831.95121951219</v>
      </c>
      <c r="F31" s="524">
        <f t="shared" si="11"/>
        <v>2720892.7036436806</v>
      </c>
      <c r="G31" s="525">
        <f t="shared" si="12"/>
        <v>454112.47771075642</v>
      </c>
      <c r="H31" s="492">
        <f t="shared" si="13"/>
        <v>454112.47771075642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2720892.7036436806</v>
      </c>
      <c r="E32" s="523">
        <f>IF(+I14&lt;F31,I14,D32)</f>
        <v>101831.95121951219</v>
      </c>
      <c r="F32" s="524">
        <f t="shared" si="11"/>
        <v>2619060.7524241684</v>
      </c>
      <c r="G32" s="525">
        <f t="shared" si="12"/>
        <v>441170.23762840609</v>
      </c>
      <c r="H32" s="492">
        <f t="shared" si="13"/>
        <v>441170.23762840609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2619060.7524241684</v>
      </c>
      <c r="E33" s="523">
        <f>IF(+I14&lt;F32,I14,D33)</f>
        <v>101831.95121951219</v>
      </c>
      <c r="F33" s="524">
        <f t="shared" si="11"/>
        <v>2517228.8012046563</v>
      </c>
      <c r="G33" s="525">
        <f t="shared" si="12"/>
        <v>428227.9975460557</v>
      </c>
      <c r="H33" s="492">
        <f t="shared" si="13"/>
        <v>428227.9975460557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2517228.8012046563</v>
      </c>
      <c r="E34" s="523">
        <f>IF(+I14&lt;F33,I14,D34)</f>
        <v>101831.95121951219</v>
      </c>
      <c r="F34" s="524">
        <f t="shared" si="11"/>
        <v>2415396.8499851441</v>
      </c>
      <c r="G34" s="525">
        <f t="shared" si="12"/>
        <v>415285.75746370538</v>
      </c>
      <c r="H34" s="492">
        <f t="shared" si="13"/>
        <v>415285.75746370538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2415396.8499851441</v>
      </c>
      <c r="E35" s="523">
        <f>IF(+I14&lt;F34,I14,D35)</f>
        <v>101831.95121951219</v>
      </c>
      <c r="F35" s="524">
        <f t="shared" si="11"/>
        <v>2313564.898765632</v>
      </c>
      <c r="G35" s="525">
        <f t="shared" si="12"/>
        <v>402343.51738135499</v>
      </c>
      <c r="H35" s="492">
        <f t="shared" si="13"/>
        <v>402343.51738135499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2313564.898765632</v>
      </c>
      <c r="E36" s="523">
        <f>IF(+I14&lt;F35,I14,D36)</f>
        <v>101831.95121951219</v>
      </c>
      <c r="F36" s="524">
        <f t="shared" si="11"/>
        <v>2211732.9475461198</v>
      </c>
      <c r="G36" s="525">
        <f t="shared" si="12"/>
        <v>389401.27729900467</v>
      </c>
      <c r="H36" s="492">
        <f t="shared" si="13"/>
        <v>389401.27729900467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2211732.9475461198</v>
      </c>
      <c r="E37" s="523">
        <f>IF(+I14&lt;F36,I14,D37)</f>
        <v>101831.95121951219</v>
      </c>
      <c r="F37" s="524">
        <f t="shared" si="11"/>
        <v>2109900.9963266077</v>
      </c>
      <c r="G37" s="525">
        <f t="shared" si="12"/>
        <v>376459.03721665428</v>
      </c>
      <c r="H37" s="492">
        <f t="shared" si="13"/>
        <v>376459.03721665428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2109900.9963266077</v>
      </c>
      <c r="E38" s="523">
        <f>IF(+I14&lt;F37,I14,D38)</f>
        <v>101831.95121951219</v>
      </c>
      <c r="F38" s="524">
        <f t="shared" si="11"/>
        <v>2008069.0451070955</v>
      </c>
      <c r="G38" s="525">
        <f t="shared" si="12"/>
        <v>363516.7971343039</v>
      </c>
      <c r="H38" s="492">
        <f t="shared" si="13"/>
        <v>363516.7971343039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2008069.0451070955</v>
      </c>
      <c r="E39" s="523">
        <f>IF(+I14&lt;F38,I14,D39)</f>
        <v>101831.95121951219</v>
      </c>
      <c r="F39" s="524">
        <f t="shared" si="11"/>
        <v>1906237.0938875834</v>
      </c>
      <c r="G39" s="525">
        <f t="shared" si="12"/>
        <v>350574.55705195357</v>
      </c>
      <c r="H39" s="492">
        <f t="shared" si="13"/>
        <v>350574.55705195357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1906237.0938875834</v>
      </c>
      <c r="E40" s="523">
        <f>IF(+I14&lt;F39,I14,D40)</f>
        <v>101831.95121951219</v>
      </c>
      <c r="F40" s="524">
        <f t="shared" si="11"/>
        <v>1804405.1426680712</v>
      </c>
      <c r="G40" s="525">
        <f t="shared" si="12"/>
        <v>337632.31696960318</v>
      </c>
      <c r="H40" s="492">
        <f t="shared" si="13"/>
        <v>337632.31696960318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1804405.1426680712</v>
      </c>
      <c r="E41" s="523">
        <f>IF(+I14&lt;F40,I14,D41)</f>
        <v>101831.95121951219</v>
      </c>
      <c r="F41" s="524">
        <f t="shared" si="11"/>
        <v>1702573.1914485591</v>
      </c>
      <c r="G41" s="525">
        <f t="shared" si="12"/>
        <v>324690.0768872528</v>
      </c>
      <c r="H41" s="492">
        <f t="shared" si="13"/>
        <v>324690.0768872528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1702573.1914485591</v>
      </c>
      <c r="E42" s="523">
        <f>IF(+I14&lt;F41,I14,D42)</f>
        <v>101831.95121951219</v>
      </c>
      <c r="F42" s="524">
        <f t="shared" si="11"/>
        <v>1600741.2402290469</v>
      </c>
      <c r="G42" s="525">
        <f t="shared" si="12"/>
        <v>311747.83680490247</v>
      </c>
      <c r="H42" s="492">
        <f t="shared" si="13"/>
        <v>311747.83680490247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1600741.2402290469</v>
      </c>
      <c r="E43" s="523">
        <f>IF(+I14&lt;F42,I14,D43)</f>
        <v>101831.95121951219</v>
      </c>
      <c r="F43" s="524">
        <f t="shared" si="11"/>
        <v>1498909.2890095348</v>
      </c>
      <c r="G43" s="525">
        <f t="shared" si="12"/>
        <v>298805.59672255209</v>
      </c>
      <c r="H43" s="492">
        <f t="shared" si="13"/>
        <v>298805.59672255209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1498909.2890095348</v>
      </c>
      <c r="E44" s="523">
        <f>IF(+I14&lt;F43,I14,D44)</f>
        <v>101831.95121951219</v>
      </c>
      <c r="F44" s="524">
        <f t="shared" si="11"/>
        <v>1397077.3377900226</v>
      </c>
      <c r="G44" s="525">
        <f t="shared" si="12"/>
        <v>285863.35664020176</v>
      </c>
      <c r="H44" s="492">
        <f t="shared" si="13"/>
        <v>285863.35664020176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1397077.3377900226</v>
      </c>
      <c r="E45" s="523">
        <f>IF(+I14&lt;F44,I14,D45)</f>
        <v>101831.95121951219</v>
      </c>
      <c r="F45" s="524">
        <f t="shared" si="11"/>
        <v>1295245.3865705105</v>
      </c>
      <c r="G45" s="525">
        <f t="shared" si="12"/>
        <v>272921.11655785138</v>
      </c>
      <c r="H45" s="492">
        <f t="shared" si="13"/>
        <v>272921.11655785138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1295245.3865705105</v>
      </c>
      <c r="E46" s="523">
        <f>IF(+I14&lt;F45,I14,D46)</f>
        <v>101831.95121951219</v>
      </c>
      <c r="F46" s="524">
        <f t="shared" si="11"/>
        <v>1193413.4353509983</v>
      </c>
      <c r="G46" s="525">
        <f t="shared" si="12"/>
        <v>259978.87647550105</v>
      </c>
      <c r="H46" s="492">
        <f t="shared" si="13"/>
        <v>259978.87647550105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1193413.4353509983</v>
      </c>
      <c r="E47" s="523">
        <f>IF(+I14&lt;F46,I14,D47)</f>
        <v>101831.95121951219</v>
      </c>
      <c r="F47" s="524">
        <f t="shared" si="11"/>
        <v>1091581.4841314862</v>
      </c>
      <c r="G47" s="525">
        <f t="shared" si="12"/>
        <v>247036.63639315066</v>
      </c>
      <c r="H47" s="492">
        <f t="shared" si="13"/>
        <v>247036.63639315066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1091581.4841314862</v>
      </c>
      <c r="E48" s="523">
        <f>IF(+I14&lt;F47,I14,D48)</f>
        <v>101831.95121951219</v>
      </c>
      <c r="F48" s="524">
        <f t="shared" si="11"/>
        <v>989749.53291197401</v>
      </c>
      <c r="G48" s="525">
        <f t="shared" si="12"/>
        <v>234094.39631080028</v>
      </c>
      <c r="H48" s="492">
        <f t="shared" si="13"/>
        <v>234094.39631080028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989749.53291197401</v>
      </c>
      <c r="E49" s="523">
        <f>IF(+I14&lt;F48,I14,D49)</f>
        <v>101831.95121951219</v>
      </c>
      <c r="F49" s="524">
        <f t="shared" ref="F49:F72" si="14">+D49-E49</f>
        <v>887917.58169246186</v>
      </c>
      <c r="G49" s="525">
        <f t="shared" si="12"/>
        <v>221152.15622844995</v>
      </c>
      <c r="H49" s="492">
        <f t="shared" si="13"/>
        <v>221152.15622844995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887917.58169246186</v>
      </c>
      <c r="E50" s="523">
        <f>IF(+I14&lt;F49,I14,D50)</f>
        <v>101831.95121951219</v>
      </c>
      <c r="F50" s="524">
        <f t="shared" si="14"/>
        <v>786085.63047294971</v>
      </c>
      <c r="G50" s="525">
        <f t="shared" si="12"/>
        <v>208209.91614609957</v>
      </c>
      <c r="H50" s="492">
        <f t="shared" si="13"/>
        <v>208209.91614609957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786085.63047294971</v>
      </c>
      <c r="E51" s="523">
        <f>IF(+I14&lt;F50,I14,D51)</f>
        <v>101831.95121951219</v>
      </c>
      <c r="F51" s="524">
        <f t="shared" si="14"/>
        <v>684253.67925343756</v>
      </c>
      <c r="G51" s="525">
        <f t="shared" si="12"/>
        <v>195267.67606374924</v>
      </c>
      <c r="H51" s="492">
        <f t="shared" si="13"/>
        <v>195267.67606374924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684253.67925343756</v>
      </c>
      <c r="E52" s="523">
        <f>IF(+I14&lt;F51,I14,D52)</f>
        <v>101831.95121951219</v>
      </c>
      <c r="F52" s="524">
        <f t="shared" si="14"/>
        <v>582421.72803392541</v>
      </c>
      <c r="G52" s="525">
        <f t="shared" si="12"/>
        <v>182325.43598139886</v>
      </c>
      <c r="H52" s="492">
        <f t="shared" si="13"/>
        <v>182325.43598139886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582421.72803392541</v>
      </c>
      <c r="E53" s="523">
        <f>IF(+I14&lt;F52,I14,D53)</f>
        <v>101831.95121951219</v>
      </c>
      <c r="F53" s="524">
        <f t="shared" si="14"/>
        <v>480589.7768144132</v>
      </c>
      <c r="G53" s="525">
        <f t="shared" si="12"/>
        <v>169383.1958990485</v>
      </c>
      <c r="H53" s="492">
        <f t="shared" si="13"/>
        <v>169383.1958990485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480589.7768144132</v>
      </c>
      <c r="E54" s="523">
        <f>IF(+I14&lt;F53,I14,D54)</f>
        <v>101831.95121951219</v>
      </c>
      <c r="F54" s="524">
        <f t="shared" si="14"/>
        <v>378757.82559490099</v>
      </c>
      <c r="G54" s="525">
        <f t="shared" ref="G54:G72" si="20">+I$12*((D54+F54)/2)+E54</f>
        <v>156440.95581669814</v>
      </c>
      <c r="H54" s="492">
        <f t="shared" ref="H54:H72" si="21">+I$13*((D54+F54)/2)+E54</f>
        <v>156440.95581669814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378757.82559490099</v>
      </c>
      <c r="E55" s="523">
        <f>IF(+I14&lt;F54,I14,D55)</f>
        <v>101831.95121951219</v>
      </c>
      <c r="F55" s="524">
        <f t="shared" si="14"/>
        <v>276925.87437538878</v>
      </c>
      <c r="G55" s="525">
        <f t="shared" si="20"/>
        <v>143498.71573434776</v>
      </c>
      <c r="H55" s="492">
        <f t="shared" si="21"/>
        <v>143498.71573434776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276925.87437538878</v>
      </c>
      <c r="E56" s="523">
        <f>IF(+I14&lt;F55,I14,D56)</f>
        <v>101831.95121951219</v>
      </c>
      <c r="F56" s="524">
        <f t="shared" si="14"/>
        <v>175093.92315587658</v>
      </c>
      <c r="G56" s="525">
        <f t="shared" si="20"/>
        <v>130556.4756519974</v>
      </c>
      <c r="H56" s="492">
        <f t="shared" si="21"/>
        <v>130556.4756519974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175093.92315587658</v>
      </c>
      <c r="E57" s="523">
        <f>IF(+I14&lt;F56,I14,D57)</f>
        <v>101831.95121951219</v>
      </c>
      <c r="F57" s="524">
        <f t="shared" si="14"/>
        <v>73261.971936364382</v>
      </c>
      <c r="G57" s="525">
        <f t="shared" si="20"/>
        <v>117614.23556964703</v>
      </c>
      <c r="H57" s="492">
        <f t="shared" si="21"/>
        <v>117614.23556964703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73261.971936364382</v>
      </c>
      <c r="E58" s="523">
        <f>IF(+I14&lt;F57,I14,D58)</f>
        <v>73261.971936364382</v>
      </c>
      <c r="F58" s="524">
        <f t="shared" si="14"/>
        <v>0</v>
      </c>
      <c r="G58" s="525">
        <f t="shared" si="20"/>
        <v>77917.554090844205</v>
      </c>
      <c r="H58" s="492">
        <f t="shared" si="21"/>
        <v>77917.554090844205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20"/>
        <v>0</v>
      </c>
      <c r="H59" s="492">
        <f t="shared" si="21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20"/>
        <v>0</v>
      </c>
      <c r="H60" s="492">
        <f t="shared" si="21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4175109.9999999991</v>
      </c>
      <c r="F73" s="375"/>
      <c r="G73" s="375">
        <f>SUM(G17:G72)</f>
        <v>15408381.999416159</v>
      </c>
      <c r="H73" s="375">
        <f>SUM(H17:H72)</f>
        <v>15408381.999416159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32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443774.73081523203</v>
      </c>
      <c r="N87" s="547">
        <f>IF(J92&lt;D11,0,VLOOKUP(J92,C17:O72,11))</f>
        <v>443774.73081523203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469895.10698233201</v>
      </c>
      <c r="N88" s="551">
        <f>IF(J92&lt;D11,0,VLOOKUP(J92,C99:P154,7))</f>
        <v>469895.10698233201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>Howell-Kilgore 69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26120.376167099981</v>
      </c>
      <c r="N89" s="556">
        <f>+N88-N87</f>
        <v>26120.376167099981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>
        <f>+D9</f>
        <v>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D10</f>
        <v>4175110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97095.58139534884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50055.416666666657</v>
      </c>
      <c r="F99" s="516">
        <v>4154599.5833333335</v>
      </c>
      <c r="G99" s="575">
        <v>2077299.7916666667</v>
      </c>
      <c r="H99" s="576">
        <v>355738.24852974305</v>
      </c>
      <c r="I99" s="577">
        <v>355738.24852974305</v>
      </c>
      <c r="J99" s="515">
        <f t="shared" ref="J99:J130" si="22">+I99-H99</f>
        <v>0</v>
      </c>
      <c r="K99" s="515"/>
      <c r="L99" s="513">
        <f t="shared" ref="L99:L104" si="23">H99</f>
        <v>355738.24852974305</v>
      </c>
      <c r="M99" s="598">
        <f t="shared" ref="M99:M130" si="24">IF(L99&lt;&gt;0,+H99-L99,0)</f>
        <v>0</v>
      </c>
      <c r="N99" s="513">
        <f t="shared" ref="N99:N104" si="25">I99</f>
        <v>355738.24852974305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>IU</v>
      </c>
      <c r="C100" s="508">
        <f>IF(D93="","-",+C99+1)</f>
        <v>2013</v>
      </c>
      <c r="D100" s="509">
        <v>4107681.5833333335</v>
      </c>
      <c r="E100" s="517">
        <v>98993.738095238092</v>
      </c>
      <c r="F100" s="516">
        <v>4008687.8452380956</v>
      </c>
      <c r="G100" s="516">
        <v>4058184.7142857146</v>
      </c>
      <c r="H100" s="576">
        <v>648032.45637713163</v>
      </c>
      <c r="I100" s="577">
        <v>648032.45637713163</v>
      </c>
      <c r="J100" s="515">
        <v>0</v>
      </c>
      <c r="K100" s="515"/>
      <c r="L100" s="519">
        <f t="shared" si="23"/>
        <v>648032.45637713163</v>
      </c>
      <c r="M100" s="520">
        <f t="shared" ref="M100:M105" si="29">IF(L100&lt;&gt;0,+H100-L100,0)</f>
        <v>0</v>
      </c>
      <c r="N100" s="519">
        <f t="shared" si="25"/>
        <v>648032.45637713163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>IU</v>
      </c>
      <c r="C101" s="508">
        <f>IF(D93="","-",+C100+1)</f>
        <v>2014</v>
      </c>
      <c r="D101" s="509">
        <v>4026060.8452380951</v>
      </c>
      <c r="E101" s="517">
        <v>99407.380952380947</v>
      </c>
      <c r="F101" s="516">
        <v>3926653.4642857141</v>
      </c>
      <c r="G101" s="516">
        <v>3976357.1547619049</v>
      </c>
      <c r="H101" s="576">
        <v>639887.60268685024</v>
      </c>
      <c r="I101" s="577">
        <v>639887.60268685024</v>
      </c>
      <c r="J101" s="515">
        <v>0</v>
      </c>
      <c r="K101" s="515"/>
      <c r="L101" s="519">
        <f t="shared" si="23"/>
        <v>639887.60268685024</v>
      </c>
      <c r="M101" s="520">
        <f t="shared" si="29"/>
        <v>0</v>
      </c>
      <c r="N101" s="519">
        <f t="shared" si="25"/>
        <v>639887.60268685024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/>
      </c>
      <c r="C102" s="508">
        <f>IF(D93="","-",+C101+1)</f>
        <v>2015</v>
      </c>
      <c r="D102" s="509">
        <v>3926653.4642857141</v>
      </c>
      <c r="E102" s="517">
        <v>99407.380952380947</v>
      </c>
      <c r="F102" s="516">
        <v>3827246.083333333</v>
      </c>
      <c r="G102" s="516">
        <v>3876949.7738095233</v>
      </c>
      <c r="H102" s="576">
        <v>610268.70222496334</v>
      </c>
      <c r="I102" s="577">
        <v>610268.70222496334</v>
      </c>
      <c r="J102" s="515">
        <f t="shared" si="22"/>
        <v>0</v>
      </c>
      <c r="K102" s="515"/>
      <c r="L102" s="519">
        <f t="shared" si="23"/>
        <v>610268.70222496334</v>
      </c>
      <c r="M102" s="520">
        <f t="shared" si="29"/>
        <v>0</v>
      </c>
      <c r="N102" s="519">
        <f t="shared" si="25"/>
        <v>610268.70222496334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/>
      </c>
      <c r="C103" s="508">
        <f>IF(D93="","-",+C102+1)</f>
        <v>2016</v>
      </c>
      <c r="D103" s="509">
        <v>3827246.083333333</v>
      </c>
      <c r="E103" s="517">
        <v>97095.58139534884</v>
      </c>
      <c r="F103" s="516">
        <v>3730150.501937984</v>
      </c>
      <c r="G103" s="516">
        <v>3778698.2926356588</v>
      </c>
      <c r="H103" s="576">
        <v>576801.28539069893</v>
      </c>
      <c r="I103" s="577">
        <v>576801.28539069893</v>
      </c>
      <c r="J103" s="515">
        <f t="shared" si="22"/>
        <v>0</v>
      </c>
      <c r="K103" s="515"/>
      <c r="L103" s="519">
        <f t="shared" si="23"/>
        <v>576801.28539069893</v>
      </c>
      <c r="M103" s="520">
        <f t="shared" si="29"/>
        <v>0</v>
      </c>
      <c r="N103" s="519">
        <f t="shared" si="25"/>
        <v>576801.28539069893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3730150.501937984</v>
      </c>
      <c r="E104" s="517">
        <v>99407.380952380947</v>
      </c>
      <c r="F104" s="516">
        <v>3630743.120985603</v>
      </c>
      <c r="G104" s="516">
        <v>3680446.8114617933</v>
      </c>
      <c r="H104" s="576">
        <v>546476.62006900879</v>
      </c>
      <c r="I104" s="577">
        <v>546476.62006900879</v>
      </c>
      <c r="J104" s="515">
        <f t="shared" si="22"/>
        <v>0</v>
      </c>
      <c r="K104" s="515"/>
      <c r="L104" s="519">
        <f t="shared" si="23"/>
        <v>546476.62006900879</v>
      </c>
      <c r="M104" s="520">
        <f t="shared" si="29"/>
        <v>0</v>
      </c>
      <c r="N104" s="519">
        <f t="shared" si="25"/>
        <v>546476.62006900879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3630743.120985603</v>
      </c>
      <c r="E105" s="517">
        <v>99407.380952380947</v>
      </c>
      <c r="F105" s="516">
        <v>3531335.7400332219</v>
      </c>
      <c r="G105" s="516">
        <v>3581039.4305094127</v>
      </c>
      <c r="H105" s="576">
        <v>477581.56681566167</v>
      </c>
      <c r="I105" s="577">
        <v>477581.56681566167</v>
      </c>
      <c r="J105" s="515">
        <f t="shared" si="22"/>
        <v>0</v>
      </c>
      <c r="K105" s="515"/>
      <c r="L105" s="519">
        <f t="shared" ref="L105" si="30">H105</f>
        <v>477581.56681566167</v>
      </c>
      <c r="M105" s="520">
        <f t="shared" si="29"/>
        <v>0</v>
      </c>
      <c r="N105" s="519">
        <f t="shared" ref="N105" si="31">I105</f>
        <v>477581.56681566167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3531335.7400332219</v>
      </c>
      <c r="E106" s="523">
        <f>IF(+J96&lt;F105,J96,D106)</f>
        <v>97095.58139534884</v>
      </c>
      <c r="F106" s="524">
        <f t="shared" ref="F106:F131" si="32">+D106-E106</f>
        <v>3434240.1586378729</v>
      </c>
      <c r="G106" s="524">
        <f t="shared" ref="G106:G130" si="33">+(F106+D106)/2</f>
        <v>3482787.9493355472</v>
      </c>
      <c r="H106" s="527">
        <f t="shared" ref="H106:H130" si="34">+J$94*G106+E106</f>
        <v>469895.10698233201</v>
      </c>
      <c r="I106" s="578">
        <f t="shared" ref="I106:I130" si="35">+J$95*G106+E106</f>
        <v>469895.10698233201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3434240.1586378729</v>
      </c>
      <c r="E107" s="523">
        <f>IF(+J96&lt;F106,J96,D107)</f>
        <v>97095.58139534884</v>
      </c>
      <c r="F107" s="524">
        <f t="shared" si="32"/>
        <v>3337144.5772425239</v>
      </c>
      <c r="G107" s="524">
        <f t="shared" si="33"/>
        <v>3385692.3679401986</v>
      </c>
      <c r="H107" s="527">
        <f t="shared" si="34"/>
        <v>459501.94288295467</v>
      </c>
      <c r="I107" s="578">
        <f t="shared" si="35"/>
        <v>459501.94288295467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3337144.5772425239</v>
      </c>
      <c r="E108" s="523">
        <f>IF(+J96&lt;F107,J96,D108)</f>
        <v>97095.58139534884</v>
      </c>
      <c r="F108" s="524">
        <f t="shared" si="32"/>
        <v>3240048.9958471749</v>
      </c>
      <c r="G108" s="524">
        <f t="shared" si="33"/>
        <v>3288596.7865448492</v>
      </c>
      <c r="H108" s="527">
        <f t="shared" si="34"/>
        <v>449108.7787835772</v>
      </c>
      <c r="I108" s="578">
        <f t="shared" si="35"/>
        <v>449108.7787835772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3240048.9958471749</v>
      </c>
      <c r="E109" s="523">
        <f>IF(+J96&lt;F108,J96,D109)</f>
        <v>97095.58139534884</v>
      </c>
      <c r="F109" s="524">
        <f t="shared" si="32"/>
        <v>3142953.4144518259</v>
      </c>
      <c r="G109" s="524">
        <f t="shared" si="33"/>
        <v>3191501.2051495006</v>
      </c>
      <c r="H109" s="527">
        <f t="shared" si="34"/>
        <v>438715.61468419986</v>
      </c>
      <c r="I109" s="578">
        <f t="shared" si="35"/>
        <v>438715.61468419986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3142953.4144518259</v>
      </c>
      <c r="E110" s="523">
        <f>IF(+J96&lt;F109,J96,D110)</f>
        <v>97095.58139534884</v>
      </c>
      <c r="F110" s="524">
        <f t="shared" si="32"/>
        <v>3045857.8330564769</v>
      </c>
      <c r="G110" s="524">
        <f t="shared" si="33"/>
        <v>3094405.6237541512</v>
      </c>
      <c r="H110" s="527">
        <f t="shared" si="34"/>
        <v>428322.45058482245</v>
      </c>
      <c r="I110" s="578">
        <f t="shared" si="35"/>
        <v>428322.45058482245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3045857.8330564769</v>
      </c>
      <c r="E111" s="523">
        <f>IF(+J96&lt;F110,J96,D111)</f>
        <v>97095.58139534884</v>
      </c>
      <c r="F111" s="524">
        <f t="shared" si="32"/>
        <v>2948762.2516611279</v>
      </c>
      <c r="G111" s="524">
        <f t="shared" si="33"/>
        <v>2997310.0423588026</v>
      </c>
      <c r="H111" s="527">
        <f t="shared" si="34"/>
        <v>417929.2864854451</v>
      </c>
      <c r="I111" s="578">
        <f t="shared" si="35"/>
        <v>417929.2864854451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2948762.2516611279</v>
      </c>
      <c r="E112" s="523">
        <f>IF(+J96&lt;F111,J96,D112)</f>
        <v>97095.58139534884</v>
      </c>
      <c r="F112" s="524">
        <f t="shared" si="32"/>
        <v>2851666.6702657789</v>
      </c>
      <c r="G112" s="524">
        <f t="shared" si="33"/>
        <v>2900214.4609634532</v>
      </c>
      <c r="H112" s="527">
        <f t="shared" si="34"/>
        <v>407536.12238606764</v>
      </c>
      <c r="I112" s="578">
        <f t="shared" si="35"/>
        <v>407536.12238606764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2851666.6702657789</v>
      </c>
      <c r="E113" s="523">
        <f>IF(+J96&lt;F112,J96,D113)</f>
        <v>97095.58139534884</v>
      </c>
      <c r="F113" s="524">
        <f t="shared" si="32"/>
        <v>2754571.0888704299</v>
      </c>
      <c r="G113" s="524">
        <f t="shared" si="33"/>
        <v>2803118.8795681046</v>
      </c>
      <c r="H113" s="527">
        <f t="shared" si="34"/>
        <v>397142.95828669029</v>
      </c>
      <c r="I113" s="578">
        <f t="shared" si="35"/>
        <v>397142.95828669029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2754571.0888704299</v>
      </c>
      <c r="E114" s="523">
        <f>IF(+J96&lt;F113,J96,D114)</f>
        <v>97095.58139534884</v>
      </c>
      <c r="F114" s="524">
        <f t="shared" si="32"/>
        <v>2657475.5074750809</v>
      </c>
      <c r="G114" s="524">
        <f t="shared" si="33"/>
        <v>2706023.2981727552</v>
      </c>
      <c r="H114" s="527">
        <f t="shared" si="34"/>
        <v>386749.79418731283</v>
      </c>
      <c r="I114" s="578">
        <f t="shared" si="35"/>
        <v>386749.79418731283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2657475.5074750809</v>
      </c>
      <c r="E115" s="523">
        <f>IF(+J96&lt;F114,J96,D115)</f>
        <v>97095.58139534884</v>
      </c>
      <c r="F115" s="524">
        <f t="shared" si="32"/>
        <v>2560379.9260797319</v>
      </c>
      <c r="G115" s="524">
        <f t="shared" si="33"/>
        <v>2608927.7167774066</v>
      </c>
      <c r="H115" s="527">
        <f t="shared" si="34"/>
        <v>376356.63008793554</v>
      </c>
      <c r="I115" s="578">
        <f t="shared" si="35"/>
        <v>376356.63008793554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2560379.9260797319</v>
      </c>
      <c r="E116" s="523">
        <f>IF(+J96&lt;F115,J96,D116)</f>
        <v>97095.58139534884</v>
      </c>
      <c r="F116" s="524">
        <f t="shared" si="32"/>
        <v>2463284.3446843829</v>
      </c>
      <c r="G116" s="524">
        <f t="shared" si="33"/>
        <v>2511832.1353820572</v>
      </c>
      <c r="H116" s="527">
        <f t="shared" si="34"/>
        <v>365963.46598855808</v>
      </c>
      <c r="I116" s="578">
        <f t="shared" si="35"/>
        <v>365963.46598855808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2463284.3446843829</v>
      </c>
      <c r="E117" s="523">
        <f>IF(+J96&lt;F116,J96,D117)</f>
        <v>97095.58139534884</v>
      </c>
      <c r="F117" s="524">
        <f t="shared" si="32"/>
        <v>2366188.7632890339</v>
      </c>
      <c r="G117" s="524">
        <f t="shared" si="33"/>
        <v>2414736.5539867086</v>
      </c>
      <c r="H117" s="527">
        <f t="shared" si="34"/>
        <v>355570.30188918073</v>
      </c>
      <c r="I117" s="578">
        <f t="shared" si="35"/>
        <v>355570.30188918073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2366188.7632890339</v>
      </c>
      <c r="E118" s="523">
        <f>IF(+J96&lt;F117,J96,D118)</f>
        <v>97095.58139534884</v>
      </c>
      <c r="F118" s="524">
        <f t="shared" si="32"/>
        <v>2269093.1818936849</v>
      </c>
      <c r="G118" s="524">
        <f t="shared" si="33"/>
        <v>2317640.9725913592</v>
      </c>
      <c r="H118" s="527">
        <f t="shared" si="34"/>
        <v>345177.13778980332</v>
      </c>
      <c r="I118" s="578">
        <f t="shared" si="35"/>
        <v>345177.13778980332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2269093.1818936849</v>
      </c>
      <c r="E119" s="523">
        <f>IF(+J96&lt;F118,J96,D119)</f>
        <v>97095.58139534884</v>
      </c>
      <c r="F119" s="524">
        <f t="shared" si="32"/>
        <v>2171997.6004983359</v>
      </c>
      <c r="G119" s="524">
        <f t="shared" si="33"/>
        <v>2220545.3911960106</v>
      </c>
      <c r="H119" s="527">
        <f t="shared" si="34"/>
        <v>334783.97369042598</v>
      </c>
      <c r="I119" s="578">
        <f t="shared" si="35"/>
        <v>334783.97369042598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2171997.6004983359</v>
      </c>
      <c r="E120" s="523">
        <f>IF(+J96&lt;F119,J96,D120)</f>
        <v>97095.58139534884</v>
      </c>
      <c r="F120" s="524">
        <f t="shared" si="32"/>
        <v>2074902.0191029871</v>
      </c>
      <c r="G120" s="524">
        <f t="shared" si="33"/>
        <v>2123449.8098006616</v>
      </c>
      <c r="H120" s="527">
        <f t="shared" si="34"/>
        <v>324390.80959104857</v>
      </c>
      <c r="I120" s="578">
        <f t="shared" si="35"/>
        <v>324390.80959104857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2074902.0191029871</v>
      </c>
      <c r="E121" s="523">
        <f>IF(+J96&lt;F120,J96,D121)</f>
        <v>97095.58139534884</v>
      </c>
      <c r="F121" s="524">
        <f t="shared" si="32"/>
        <v>1977806.4377076384</v>
      </c>
      <c r="G121" s="524">
        <f t="shared" si="33"/>
        <v>2026354.2284053126</v>
      </c>
      <c r="H121" s="527">
        <f t="shared" si="34"/>
        <v>313997.64549167117</v>
      </c>
      <c r="I121" s="578">
        <f t="shared" si="35"/>
        <v>313997.64549167117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1977806.4377076384</v>
      </c>
      <c r="E122" s="523">
        <f>IF(+J96&lt;F121,J96,D122)</f>
        <v>97095.58139534884</v>
      </c>
      <c r="F122" s="524">
        <f t="shared" si="32"/>
        <v>1880710.8563122896</v>
      </c>
      <c r="G122" s="524">
        <f t="shared" si="33"/>
        <v>1929258.6470099641</v>
      </c>
      <c r="H122" s="527">
        <f t="shared" si="34"/>
        <v>303604.48139229382</v>
      </c>
      <c r="I122" s="578">
        <f t="shared" si="35"/>
        <v>303604.48139229382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1880710.8563122896</v>
      </c>
      <c r="E123" s="523">
        <f>IF(+J96&lt;F122,J96,D123)</f>
        <v>97095.58139534884</v>
      </c>
      <c r="F123" s="524">
        <f t="shared" si="32"/>
        <v>1783615.2749169408</v>
      </c>
      <c r="G123" s="524">
        <f t="shared" si="33"/>
        <v>1832163.0656146151</v>
      </c>
      <c r="H123" s="527">
        <f t="shared" si="34"/>
        <v>293211.31729291647</v>
      </c>
      <c r="I123" s="578">
        <f t="shared" si="35"/>
        <v>293211.31729291647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1783615.2749169408</v>
      </c>
      <c r="E124" s="523">
        <f>IF(+J96&lt;F123,J96,D124)</f>
        <v>97095.58139534884</v>
      </c>
      <c r="F124" s="524">
        <f t="shared" si="32"/>
        <v>1686519.6935215921</v>
      </c>
      <c r="G124" s="524">
        <f t="shared" si="33"/>
        <v>1735067.4842192666</v>
      </c>
      <c r="H124" s="527">
        <f t="shared" si="34"/>
        <v>282818.15319353912</v>
      </c>
      <c r="I124" s="578">
        <f t="shared" si="35"/>
        <v>282818.15319353912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1686519.6935215921</v>
      </c>
      <c r="E125" s="523">
        <f>IF(+J96&lt;F124,J96,D125)</f>
        <v>97095.58139534884</v>
      </c>
      <c r="F125" s="524">
        <f t="shared" si="32"/>
        <v>1589424.1121262433</v>
      </c>
      <c r="G125" s="524">
        <f t="shared" si="33"/>
        <v>1637971.9028239176</v>
      </c>
      <c r="H125" s="527">
        <f t="shared" si="34"/>
        <v>272424.98909416172</v>
      </c>
      <c r="I125" s="578">
        <f t="shared" si="35"/>
        <v>272424.98909416172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1589424.1121262433</v>
      </c>
      <c r="E126" s="523">
        <f>IF(+J96&lt;F125,J96,D126)</f>
        <v>97095.58139534884</v>
      </c>
      <c r="F126" s="524">
        <f t="shared" si="32"/>
        <v>1492328.5307308945</v>
      </c>
      <c r="G126" s="524">
        <f t="shared" si="33"/>
        <v>1540876.321428569</v>
      </c>
      <c r="H126" s="527">
        <f t="shared" si="34"/>
        <v>262031.82499478437</v>
      </c>
      <c r="I126" s="578">
        <f t="shared" si="35"/>
        <v>262031.82499478437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1492328.5307308945</v>
      </c>
      <c r="E127" s="523">
        <f>IF(+J96&lt;F126,J96,D127)</f>
        <v>97095.58139534884</v>
      </c>
      <c r="F127" s="524">
        <f t="shared" si="32"/>
        <v>1395232.9493355458</v>
      </c>
      <c r="G127" s="524">
        <f t="shared" si="33"/>
        <v>1443780.74003322</v>
      </c>
      <c r="H127" s="527">
        <f t="shared" si="34"/>
        <v>251638.66089540697</v>
      </c>
      <c r="I127" s="578">
        <f t="shared" si="35"/>
        <v>251638.66089540697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1395232.9493355458</v>
      </c>
      <c r="E128" s="523">
        <f>IF(+J96&lt;F127,J96,D128)</f>
        <v>97095.58139534884</v>
      </c>
      <c r="F128" s="524">
        <f t="shared" si="32"/>
        <v>1298137.367940197</v>
      </c>
      <c r="G128" s="524">
        <f t="shared" si="33"/>
        <v>1346685.1586378715</v>
      </c>
      <c r="H128" s="527">
        <f t="shared" si="34"/>
        <v>241245.49679602962</v>
      </c>
      <c r="I128" s="578">
        <f t="shared" si="35"/>
        <v>241245.49679602962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1298137.367940197</v>
      </c>
      <c r="E129" s="523">
        <f>IF(+J96&lt;F128,J96,D129)</f>
        <v>97095.58139534884</v>
      </c>
      <c r="F129" s="524">
        <f t="shared" si="32"/>
        <v>1201041.7865448482</v>
      </c>
      <c r="G129" s="524">
        <f t="shared" si="33"/>
        <v>1249589.5772425225</v>
      </c>
      <c r="H129" s="527">
        <f t="shared" si="34"/>
        <v>230852.33269665221</v>
      </c>
      <c r="I129" s="578">
        <f t="shared" si="35"/>
        <v>230852.33269665221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1201041.7865448482</v>
      </c>
      <c r="E130" s="523">
        <f>IF(+J96&lt;F129,J96,D130)</f>
        <v>97095.58139534884</v>
      </c>
      <c r="F130" s="524">
        <f t="shared" si="32"/>
        <v>1103946.2051494995</v>
      </c>
      <c r="G130" s="524">
        <f t="shared" si="33"/>
        <v>1152493.995847174</v>
      </c>
      <c r="H130" s="527">
        <f t="shared" si="34"/>
        <v>220459.1685972749</v>
      </c>
      <c r="I130" s="578">
        <f t="shared" si="35"/>
        <v>220459.1685972749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1103946.2051494995</v>
      </c>
      <c r="E131" s="523">
        <f>IF(+J96&lt;F130,J96,D131)</f>
        <v>97095.58139534884</v>
      </c>
      <c r="F131" s="524">
        <f t="shared" si="32"/>
        <v>1006850.6237541506</v>
      </c>
      <c r="G131" s="524">
        <f t="shared" ref="G131:G154" si="36">+(F131+D131)/2</f>
        <v>1055398.414451825</v>
      </c>
      <c r="H131" s="527">
        <f t="shared" ref="H131:H154" si="37">+J$94*G131+E131</f>
        <v>210066.00449789752</v>
      </c>
      <c r="I131" s="578">
        <f t="shared" ref="I131:I154" si="38">+J$95*G131+E131</f>
        <v>210066.00449789752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1006850.6237541506</v>
      </c>
      <c r="E132" s="523">
        <f>IF(+J96&lt;F131,J96,D132)</f>
        <v>97095.58139534884</v>
      </c>
      <c r="F132" s="524">
        <f t="shared" ref="F132:F154" si="44">+D132-E132</f>
        <v>909755.0423588017</v>
      </c>
      <c r="G132" s="524">
        <f t="shared" si="36"/>
        <v>958302.8330564762</v>
      </c>
      <c r="H132" s="527">
        <f t="shared" si="37"/>
        <v>199672.84039852014</v>
      </c>
      <c r="I132" s="578">
        <f t="shared" si="38"/>
        <v>199672.84039852014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909755.0423588017</v>
      </c>
      <c r="E133" s="523">
        <f>IF(+J96&lt;F132,J96,D133)</f>
        <v>97095.58139534884</v>
      </c>
      <c r="F133" s="524">
        <f t="shared" si="44"/>
        <v>812659.46096345282</v>
      </c>
      <c r="G133" s="524">
        <f t="shared" si="36"/>
        <v>861207.2516611272</v>
      </c>
      <c r="H133" s="527">
        <f t="shared" si="37"/>
        <v>189279.67629914277</v>
      </c>
      <c r="I133" s="578">
        <f t="shared" si="38"/>
        <v>189279.67629914277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812659.46096345282</v>
      </c>
      <c r="E134" s="523">
        <f>IF(+J96&lt;F133,J96,D134)</f>
        <v>97095.58139534884</v>
      </c>
      <c r="F134" s="524">
        <f t="shared" si="44"/>
        <v>715563.87956810393</v>
      </c>
      <c r="G134" s="524">
        <f t="shared" si="36"/>
        <v>764111.67026577843</v>
      </c>
      <c r="H134" s="527">
        <f t="shared" si="37"/>
        <v>178886.51219976536</v>
      </c>
      <c r="I134" s="578">
        <f t="shared" si="38"/>
        <v>178886.51219976536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715563.87956810393</v>
      </c>
      <c r="E135" s="523">
        <f>IF(+J96&lt;F134,J96,D135)</f>
        <v>97095.58139534884</v>
      </c>
      <c r="F135" s="524">
        <f t="shared" si="44"/>
        <v>618468.29817275505</v>
      </c>
      <c r="G135" s="524">
        <f t="shared" si="36"/>
        <v>667016.08887042943</v>
      </c>
      <c r="H135" s="527">
        <f t="shared" si="37"/>
        <v>168493.34810038799</v>
      </c>
      <c r="I135" s="578">
        <f t="shared" si="38"/>
        <v>168493.34810038799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618468.29817275505</v>
      </c>
      <c r="E136" s="523">
        <f>IF(+J96&lt;F135,J96,D136)</f>
        <v>97095.58139534884</v>
      </c>
      <c r="F136" s="524">
        <f t="shared" si="44"/>
        <v>521372.71677740623</v>
      </c>
      <c r="G136" s="524">
        <f t="shared" si="36"/>
        <v>569920.50747508067</v>
      </c>
      <c r="H136" s="527">
        <f t="shared" si="37"/>
        <v>158100.18400101061</v>
      </c>
      <c r="I136" s="578">
        <f t="shared" si="38"/>
        <v>158100.18400101061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521372.71677740623</v>
      </c>
      <c r="E137" s="523">
        <f>IF(+J96&lt;F136,J96,D137)</f>
        <v>97095.58139534884</v>
      </c>
      <c r="F137" s="524">
        <f t="shared" si="44"/>
        <v>424277.1353820574</v>
      </c>
      <c r="G137" s="524">
        <f t="shared" si="36"/>
        <v>472824.92607973178</v>
      </c>
      <c r="H137" s="527">
        <f t="shared" si="37"/>
        <v>147707.01990163323</v>
      </c>
      <c r="I137" s="578">
        <f t="shared" si="38"/>
        <v>147707.01990163323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424277.1353820574</v>
      </c>
      <c r="E138" s="523">
        <f>IF(+J96&lt;F137,J96,D138)</f>
        <v>97095.58139534884</v>
      </c>
      <c r="F138" s="524">
        <f t="shared" si="44"/>
        <v>327181.55398670858</v>
      </c>
      <c r="G138" s="524">
        <f t="shared" si="36"/>
        <v>375729.34468438302</v>
      </c>
      <c r="H138" s="527">
        <f t="shared" si="37"/>
        <v>137313.85580225586</v>
      </c>
      <c r="I138" s="578">
        <f t="shared" si="38"/>
        <v>137313.85580225586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327181.55398670858</v>
      </c>
      <c r="E139" s="523">
        <f>IF(+J96&lt;F138,J96,D139)</f>
        <v>97095.58139534884</v>
      </c>
      <c r="F139" s="524">
        <f t="shared" si="44"/>
        <v>230085.97259135975</v>
      </c>
      <c r="G139" s="524">
        <f t="shared" si="36"/>
        <v>278633.76328903413</v>
      </c>
      <c r="H139" s="527">
        <f t="shared" si="37"/>
        <v>126920.6917028785</v>
      </c>
      <c r="I139" s="578">
        <f t="shared" si="38"/>
        <v>126920.6917028785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230085.97259135975</v>
      </c>
      <c r="E140" s="523">
        <f>IF(+J96&lt;F139,J96,D140)</f>
        <v>97095.58139534884</v>
      </c>
      <c r="F140" s="524">
        <f t="shared" si="44"/>
        <v>132990.39119601093</v>
      </c>
      <c r="G140" s="524">
        <f t="shared" si="36"/>
        <v>181538.18189368534</v>
      </c>
      <c r="H140" s="527">
        <f t="shared" si="37"/>
        <v>116527.52760350112</v>
      </c>
      <c r="I140" s="578">
        <f t="shared" si="38"/>
        <v>116527.52760350112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132990.39119601093</v>
      </c>
      <c r="E141" s="523">
        <f>IF(+J96&lt;F140,J96,D141)</f>
        <v>97095.58139534884</v>
      </c>
      <c r="F141" s="524">
        <f t="shared" si="44"/>
        <v>35894.809800662086</v>
      </c>
      <c r="G141" s="524">
        <f t="shared" si="36"/>
        <v>84442.600498336513</v>
      </c>
      <c r="H141" s="527">
        <f t="shared" si="37"/>
        <v>106134.36350412374</v>
      </c>
      <c r="I141" s="578">
        <f t="shared" si="38"/>
        <v>106134.36350412374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35894.809800662086</v>
      </c>
      <c r="E142" s="523">
        <f>IF(+J96&lt;F141,J96,D142)</f>
        <v>35894.809800662086</v>
      </c>
      <c r="F142" s="524">
        <f t="shared" si="44"/>
        <v>0</v>
      </c>
      <c r="G142" s="524">
        <f t="shared" si="36"/>
        <v>17947.404900331043</v>
      </c>
      <c r="H142" s="527">
        <f t="shared" si="37"/>
        <v>37815.909830205193</v>
      </c>
      <c r="I142" s="578">
        <f t="shared" si="38"/>
        <v>37815.909830205193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44"/>
        <v>0</v>
      </c>
      <c r="G143" s="524">
        <f t="shared" si="36"/>
        <v>0</v>
      </c>
      <c r="H143" s="527">
        <f t="shared" si="37"/>
        <v>0</v>
      </c>
      <c r="I143" s="578">
        <f t="shared" si="38"/>
        <v>0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4175110.0000000005</v>
      </c>
      <c r="F155" s="375"/>
      <c r="G155" s="375"/>
      <c r="H155" s="375">
        <f>SUM(H99:H154)</f>
        <v>14261132.860680465</v>
      </c>
      <c r="I155" s="375">
        <f>SUM(I99:I154)</f>
        <v>14261132.860680465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33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6492529.3826129548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6492529.3826129548</v>
      </c>
      <c r="O6" s="269"/>
      <c r="P6" s="269"/>
    </row>
    <row r="7" spans="1:17" ht="13.5" thickBot="1">
      <c r="C7" s="468" t="s">
        <v>48</v>
      </c>
      <c r="D7" s="621" t="s">
        <v>289</v>
      </c>
      <c r="E7" s="269"/>
      <c r="F7" s="269"/>
      <c r="G7" s="535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00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622" t="s">
        <v>288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59305788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1446482.6341463414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509">
        <v>1609000</v>
      </c>
      <c r="E17" s="510">
        <v>19154.761904761905</v>
      </c>
      <c r="F17" s="509">
        <v>1589845.2380952381</v>
      </c>
      <c r="G17" s="510">
        <v>255596.76839974581</v>
      </c>
      <c r="H17" s="511">
        <v>255596.76839974581</v>
      </c>
      <c r="I17" s="618">
        <v>0</v>
      </c>
      <c r="J17" s="512"/>
      <c r="K17" s="513">
        <f t="shared" ref="K17:K22" si="0">G17</f>
        <v>255596.76839974581</v>
      </c>
      <c r="L17" s="598">
        <f t="shared" ref="L17:L48" si="1">IF(K17&lt;&gt;0,+G17-K17,0)</f>
        <v>0</v>
      </c>
      <c r="M17" s="513">
        <f t="shared" ref="M17:M22" si="2">H17</f>
        <v>255596.76839974581</v>
      </c>
      <c r="N17" s="514">
        <f t="shared" ref="N17:N48" si="3">IF(M17&lt;&gt;0,+H17-M17,0)</f>
        <v>0</v>
      </c>
      <c r="O17" s="515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8">
        <f>IF(D11="","-",+C17+1)</f>
        <v>2013</v>
      </c>
      <c r="D18" s="509">
        <v>12452702.238095239</v>
      </c>
      <c r="E18" s="517">
        <v>296948.97619047621</v>
      </c>
      <c r="F18" s="509">
        <v>12155753.261904763</v>
      </c>
      <c r="G18" s="517">
        <v>1998597.4057579383</v>
      </c>
      <c r="H18" s="511">
        <v>1998597.4057579383</v>
      </c>
      <c r="I18" s="617">
        <v>0</v>
      </c>
      <c r="J18" s="512"/>
      <c r="K18" s="519">
        <f t="shared" si="0"/>
        <v>1998597.4057579383</v>
      </c>
      <c r="L18" s="520">
        <f t="shared" ref="L18:L23" si="6">IF(K18&lt;&gt;0,+G18-K18,0)</f>
        <v>0</v>
      </c>
      <c r="M18" s="519">
        <f t="shared" si="2"/>
        <v>1998597.4057579383</v>
      </c>
      <c r="N18" s="515">
        <f t="shared" ref="N18:N23" si="7">IF(M18&lt;&gt;0,+H18-M18,0)</f>
        <v>0</v>
      </c>
      <c r="O18" s="515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8">
        <f>IF(D11="","-",+C18+1)</f>
        <v>2014</v>
      </c>
      <c r="D19" s="509">
        <v>55180030.261904761</v>
      </c>
      <c r="E19" s="517">
        <v>1321336.5238095238</v>
      </c>
      <c r="F19" s="509">
        <v>53858693.738095239</v>
      </c>
      <c r="G19" s="517">
        <v>8587440.2696967553</v>
      </c>
      <c r="H19" s="511">
        <v>8587440.2696967553</v>
      </c>
      <c r="I19" s="617">
        <v>0</v>
      </c>
      <c r="J19" s="512"/>
      <c r="K19" s="519">
        <f t="shared" si="0"/>
        <v>8587440.2696967553</v>
      </c>
      <c r="L19" s="520">
        <f t="shared" si="6"/>
        <v>0</v>
      </c>
      <c r="M19" s="519">
        <f t="shared" si="2"/>
        <v>8587440.2696967553</v>
      </c>
      <c r="N19" s="515">
        <f t="shared" si="7"/>
        <v>0</v>
      </c>
      <c r="O19" s="515">
        <f t="shared" si="8"/>
        <v>0</v>
      </c>
      <c r="P19" s="272"/>
    </row>
    <row r="20" spans="2:16" ht="12.5">
      <c r="B20" s="195" t="str">
        <f t="shared" si="5"/>
        <v>IU</v>
      </c>
      <c r="C20" s="508">
        <f>IF(D11="","-",+C19+1)</f>
        <v>2015</v>
      </c>
      <c r="D20" s="509">
        <v>56313962.738095239</v>
      </c>
      <c r="E20" s="517">
        <v>1379795.3095238095</v>
      </c>
      <c r="F20" s="509">
        <v>54934167.428571433</v>
      </c>
      <c r="G20" s="517">
        <v>8614888.8974372521</v>
      </c>
      <c r="H20" s="511">
        <v>8614888.8974372521</v>
      </c>
      <c r="I20" s="512">
        <v>0</v>
      </c>
      <c r="J20" s="512"/>
      <c r="K20" s="519">
        <f t="shared" si="0"/>
        <v>8614888.8974372521</v>
      </c>
      <c r="L20" s="520">
        <f t="shared" si="6"/>
        <v>0</v>
      </c>
      <c r="M20" s="519">
        <f t="shared" si="2"/>
        <v>8614888.8974372521</v>
      </c>
      <c r="N20" s="515">
        <f t="shared" si="7"/>
        <v>0</v>
      </c>
      <c r="O20" s="515">
        <f t="shared" si="8"/>
        <v>0</v>
      </c>
      <c r="P20" s="272"/>
    </row>
    <row r="21" spans="2:16" ht="12.5">
      <c r="B21" s="195" t="str">
        <f t="shared" si="5"/>
        <v>IU</v>
      </c>
      <c r="C21" s="508">
        <f>IF(D12="","-",+C20+1)</f>
        <v>2016</v>
      </c>
      <c r="D21" s="509">
        <v>56278364.618571423</v>
      </c>
      <c r="E21" s="517">
        <v>1411800.0045238095</v>
      </c>
      <c r="F21" s="509">
        <v>54866564.614047617</v>
      </c>
      <c r="G21" s="517">
        <v>8548841.3588929959</v>
      </c>
      <c r="H21" s="511">
        <v>8548841.3588929959</v>
      </c>
      <c r="I21" s="512">
        <f t="shared" ref="I21:I48" si="9">H21-G21</f>
        <v>0</v>
      </c>
      <c r="J21" s="512"/>
      <c r="K21" s="519">
        <f t="shared" si="0"/>
        <v>8548841.3588929959</v>
      </c>
      <c r="L21" s="520">
        <f t="shared" si="6"/>
        <v>0</v>
      </c>
      <c r="M21" s="519">
        <f t="shared" si="2"/>
        <v>8548841.3588929959</v>
      </c>
      <c r="N21" s="515">
        <f t="shared" si="7"/>
        <v>0</v>
      </c>
      <c r="O21" s="515">
        <f t="shared" si="8"/>
        <v>0</v>
      </c>
      <c r="P21" s="272"/>
    </row>
    <row r="22" spans="2:16" ht="12.5">
      <c r="B22" s="195" t="str">
        <f t="shared" si="5"/>
        <v>IU</v>
      </c>
      <c r="C22" s="508">
        <f>IF(D11="","-",+C21+1)</f>
        <v>2017</v>
      </c>
      <c r="D22" s="509">
        <v>54876752.424047619</v>
      </c>
      <c r="E22" s="517">
        <v>1379204.3720930233</v>
      </c>
      <c r="F22" s="509">
        <v>53497548.051954597</v>
      </c>
      <c r="G22" s="517">
        <v>8092587.7045322992</v>
      </c>
      <c r="H22" s="511">
        <v>8092587.7045322992</v>
      </c>
      <c r="I22" s="512">
        <f t="shared" si="9"/>
        <v>0</v>
      </c>
      <c r="J22" s="512"/>
      <c r="K22" s="519">
        <f t="shared" si="0"/>
        <v>8092587.7045322992</v>
      </c>
      <c r="L22" s="520">
        <f t="shared" si="6"/>
        <v>0</v>
      </c>
      <c r="M22" s="519">
        <f t="shared" si="2"/>
        <v>8092587.7045322992</v>
      </c>
      <c r="N22" s="515">
        <f t="shared" si="7"/>
        <v>0</v>
      </c>
      <c r="O22" s="515">
        <f t="shared" si="8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509">
        <v>53497548.051954597</v>
      </c>
      <c r="E23" s="517">
        <v>1446482.6341463414</v>
      </c>
      <c r="F23" s="509">
        <v>52051065.417808257</v>
      </c>
      <c r="G23" s="517">
        <v>7351094.2535178615</v>
      </c>
      <c r="H23" s="511">
        <v>7351094.2535178615</v>
      </c>
      <c r="I23" s="512">
        <f t="shared" si="9"/>
        <v>0</v>
      </c>
      <c r="J23" s="512"/>
      <c r="K23" s="519">
        <f>G23</f>
        <v>7351094.2535178615</v>
      </c>
      <c r="L23" s="520">
        <f t="shared" si="6"/>
        <v>0</v>
      </c>
      <c r="M23" s="519">
        <f>H23</f>
        <v>7351094.2535178615</v>
      </c>
      <c r="N23" s="515">
        <f t="shared" si="7"/>
        <v>0</v>
      </c>
      <c r="O23" s="515">
        <f t="shared" si="8"/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509">
        <v>52051065.417808257</v>
      </c>
      <c r="E24" s="517">
        <v>1379204.3720930233</v>
      </c>
      <c r="F24" s="509">
        <v>50671861.045715235</v>
      </c>
      <c r="G24" s="517">
        <v>6492529.3826129548</v>
      </c>
      <c r="H24" s="511">
        <v>6492529.3826129548</v>
      </c>
      <c r="I24" s="512">
        <f t="shared" si="9"/>
        <v>0</v>
      </c>
      <c r="J24" s="512"/>
      <c r="K24" s="519">
        <f>G24</f>
        <v>6492529.3826129548</v>
      </c>
      <c r="L24" s="520">
        <f t="shared" ref="L24" si="10">IF(K24&lt;&gt;0,+G24-K24,0)</f>
        <v>0</v>
      </c>
      <c r="M24" s="519">
        <f>H24</f>
        <v>6492529.3826129548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50671861.045715235</v>
      </c>
      <c r="E25" s="523">
        <f>IF(+I14&lt;F24,I14,D25)</f>
        <v>1446482.6341463414</v>
      </c>
      <c r="F25" s="524">
        <f t="shared" ref="F25:F48" si="11">+D25-E25</f>
        <v>49225378.411568895</v>
      </c>
      <c r="G25" s="525">
        <f t="shared" ref="G25:G53" si="12">+I$12*((D25+F25)/2)+E25</f>
        <v>7794657.4512683833</v>
      </c>
      <c r="H25" s="492">
        <f t="shared" ref="H25:H53" si="13">+I$13*((D25+F25)/2)+E25</f>
        <v>7794657.4512683833</v>
      </c>
      <c r="I25" s="512">
        <f t="shared" si="9"/>
        <v>0</v>
      </c>
      <c r="J25" s="512"/>
      <c r="K25" s="526"/>
      <c r="L25" s="515">
        <f t="shared" si="1"/>
        <v>0</v>
      </c>
      <c r="M25" s="526"/>
      <c r="N25" s="515">
        <f t="shared" si="3"/>
        <v>0</v>
      </c>
      <c r="O25" s="515">
        <f t="shared" si="4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49225378.411568895</v>
      </c>
      <c r="E26" s="523">
        <f>IF(+I14&lt;F25,I14,D26)</f>
        <v>1446482.6341463414</v>
      </c>
      <c r="F26" s="524">
        <f t="shared" si="11"/>
        <v>47778895.777422555</v>
      </c>
      <c r="G26" s="525">
        <f t="shared" si="12"/>
        <v>7610818.0442661801</v>
      </c>
      <c r="H26" s="492">
        <f t="shared" si="13"/>
        <v>7610818.0442661801</v>
      </c>
      <c r="I26" s="512">
        <f t="shared" si="9"/>
        <v>0</v>
      </c>
      <c r="J26" s="512"/>
      <c r="K26" s="526"/>
      <c r="L26" s="515">
        <f t="shared" si="1"/>
        <v>0</v>
      </c>
      <c r="M26" s="526"/>
      <c r="N26" s="515">
        <f t="shared" si="3"/>
        <v>0</v>
      </c>
      <c r="O26" s="515">
        <f t="shared" si="4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47778895.777422555</v>
      </c>
      <c r="E27" s="523">
        <f>IF(+I14&lt;F26,I14,D27)</f>
        <v>1446482.6341463414</v>
      </c>
      <c r="F27" s="524">
        <f t="shared" si="11"/>
        <v>46332413.143276215</v>
      </c>
      <c r="G27" s="525">
        <f t="shared" si="12"/>
        <v>7426978.6372639751</v>
      </c>
      <c r="H27" s="492">
        <f t="shared" si="13"/>
        <v>7426978.6372639751</v>
      </c>
      <c r="I27" s="512">
        <f t="shared" si="9"/>
        <v>0</v>
      </c>
      <c r="J27" s="512"/>
      <c r="K27" s="526"/>
      <c r="L27" s="515">
        <f t="shared" si="1"/>
        <v>0</v>
      </c>
      <c r="M27" s="526"/>
      <c r="N27" s="515">
        <f t="shared" si="3"/>
        <v>0</v>
      </c>
      <c r="O27" s="515">
        <f t="shared" si="4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46332413.143276215</v>
      </c>
      <c r="E28" s="523">
        <f>IF(+I14&lt;F27,I14,D28)</f>
        <v>1446482.6341463414</v>
      </c>
      <c r="F28" s="524">
        <f t="shared" si="11"/>
        <v>44885930.509129874</v>
      </c>
      <c r="G28" s="525">
        <f t="shared" si="12"/>
        <v>7243139.2302617719</v>
      </c>
      <c r="H28" s="492">
        <f t="shared" si="13"/>
        <v>7243139.2302617719</v>
      </c>
      <c r="I28" s="512">
        <f t="shared" si="9"/>
        <v>0</v>
      </c>
      <c r="J28" s="512"/>
      <c r="K28" s="526"/>
      <c r="L28" s="515">
        <f t="shared" si="1"/>
        <v>0</v>
      </c>
      <c r="M28" s="526"/>
      <c r="N28" s="515">
        <f t="shared" si="3"/>
        <v>0</v>
      </c>
      <c r="O28" s="515">
        <f t="shared" si="4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44885930.509129874</v>
      </c>
      <c r="E29" s="523">
        <f>IF(+I14&lt;F28,I14,D29)</f>
        <v>1446482.6341463414</v>
      </c>
      <c r="F29" s="524">
        <f t="shared" si="11"/>
        <v>43439447.874983534</v>
      </c>
      <c r="G29" s="525">
        <f t="shared" si="12"/>
        <v>7059299.8232595669</v>
      </c>
      <c r="H29" s="492">
        <f t="shared" si="13"/>
        <v>7059299.8232595669</v>
      </c>
      <c r="I29" s="512">
        <f t="shared" si="9"/>
        <v>0</v>
      </c>
      <c r="J29" s="512"/>
      <c r="K29" s="526"/>
      <c r="L29" s="515">
        <f t="shared" si="1"/>
        <v>0</v>
      </c>
      <c r="M29" s="526"/>
      <c r="N29" s="515">
        <f t="shared" si="3"/>
        <v>0</v>
      </c>
      <c r="O29" s="515">
        <f t="shared" si="4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43439447.874983534</v>
      </c>
      <c r="E30" s="523">
        <f>IF(+I14&lt;F29,I14,D30)</f>
        <v>1446482.6341463414</v>
      </c>
      <c r="F30" s="524">
        <f t="shared" si="11"/>
        <v>41992965.240837194</v>
      </c>
      <c r="G30" s="525">
        <f t="shared" si="12"/>
        <v>6875460.4162573637</v>
      </c>
      <c r="H30" s="492">
        <f t="shared" si="13"/>
        <v>6875460.4162573637</v>
      </c>
      <c r="I30" s="512">
        <f t="shared" si="9"/>
        <v>0</v>
      </c>
      <c r="J30" s="512"/>
      <c r="K30" s="526"/>
      <c r="L30" s="515">
        <f t="shared" si="1"/>
        <v>0</v>
      </c>
      <c r="M30" s="526"/>
      <c r="N30" s="515">
        <f t="shared" si="3"/>
        <v>0</v>
      </c>
      <c r="O30" s="515">
        <f t="shared" si="4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41992965.240837194</v>
      </c>
      <c r="E31" s="523">
        <f>IF(+I14&lt;F30,I14,D31)</f>
        <v>1446482.6341463414</v>
      </c>
      <c r="F31" s="524">
        <f t="shared" si="11"/>
        <v>40546482.606690854</v>
      </c>
      <c r="G31" s="525">
        <f t="shared" si="12"/>
        <v>6691621.0092551578</v>
      </c>
      <c r="H31" s="492">
        <f t="shared" si="13"/>
        <v>6691621.0092551578</v>
      </c>
      <c r="I31" s="512">
        <f t="shared" si="9"/>
        <v>0</v>
      </c>
      <c r="J31" s="512"/>
      <c r="K31" s="526"/>
      <c r="L31" s="515">
        <f t="shared" si="1"/>
        <v>0</v>
      </c>
      <c r="M31" s="526"/>
      <c r="N31" s="515">
        <f t="shared" si="3"/>
        <v>0</v>
      </c>
      <c r="O31" s="515">
        <f t="shared" si="4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40546482.606690854</v>
      </c>
      <c r="E32" s="523">
        <f>IF(+I14&lt;F31,I14,D32)</f>
        <v>1446482.6341463414</v>
      </c>
      <c r="F32" s="524">
        <f t="shared" si="11"/>
        <v>39099999.972544514</v>
      </c>
      <c r="G32" s="525">
        <f t="shared" si="12"/>
        <v>6507781.6022529546</v>
      </c>
      <c r="H32" s="492">
        <f t="shared" si="13"/>
        <v>6507781.6022529546</v>
      </c>
      <c r="I32" s="512">
        <f t="shared" si="9"/>
        <v>0</v>
      </c>
      <c r="J32" s="512"/>
      <c r="K32" s="526"/>
      <c r="L32" s="515">
        <f t="shared" si="1"/>
        <v>0</v>
      </c>
      <c r="M32" s="526"/>
      <c r="N32" s="515">
        <f t="shared" si="3"/>
        <v>0</v>
      </c>
      <c r="O32" s="515">
        <f t="shared" si="4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39099999.972544514</v>
      </c>
      <c r="E33" s="523">
        <f>IF(+I14&lt;F32,I14,D33)</f>
        <v>1446482.6341463414</v>
      </c>
      <c r="F33" s="524">
        <f t="shared" si="11"/>
        <v>37653517.338398173</v>
      </c>
      <c r="G33" s="525">
        <f t="shared" si="12"/>
        <v>6323942.1952507496</v>
      </c>
      <c r="H33" s="492">
        <f t="shared" si="13"/>
        <v>6323942.1952507496</v>
      </c>
      <c r="I33" s="512">
        <f t="shared" si="9"/>
        <v>0</v>
      </c>
      <c r="J33" s="512"/>
      <c r="K33" s="526"/>
      <c r="L33" s="515">
        <f t="shared" si="1"/>
        <v>0</v>
      </c>
      <c r="M33" s="526"/>
      <c r="N33" s="515">
        <f t="shared" si="3"/>
        <v>0</v>
      </c>
      <c r="O33" s="515">
        <f t="shared" si="4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37653517.338398173</v>
      </c>
      <c r="E34" s="523">
        <f>IF(+I14&lt;F33,I14,D34)</f>
        <v>1446482.6341463414</v>
      </c>
      <c r="F34" s="524">
        <f t="shared" si="11"/>
        <v>36207034.704251833</v>
      </c>
      <c r="G34" s="525">
        <f t="shared" si="12"/>
        <v>6140102.7882485464</v>
      </c>
      <c r="H34" s="492">
        <f t="shared" si="13"/>
        <v>6140102.7882485464</v>
      </c>
      <c r="I34" s="512">
        <f t="shared" si="9"/>
        <v>0</v>
      </c>
      <c r="J34" s="512"/>
      <c r="K34" s="526"/>
      <c r="L34" s="515">
        <f t="shared" si="1"/>
        <v>0</v>
      </c>
      <c r="M34" s="526"/>
      <c r="N34" s="515">
        <f t="shared" si="3"/>
        <v>0</v>
      </c>
      <c r="O34" s="515">
        <f t="shared" si="4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36207034.704251833</v>
      </c>
      <c r="E35" s="523">
        <f>IF(+I14&lt;F34,I14,D35)</f>
        <v>1446482.6341463414</v>
      </c>
      <c r="F35" s="524">
        <f t="shared" si="11"/>
        <v>34760552.070105493</v>
      </c>
      <c r="G35" s="525">
        <f t="shared" si="12"/>
        <v>5956263.3812463414</v>
      </c>
      <c r="H35" s="492">
        <f t="shared" si="13"/>
        <v>5956263.3812463414</v>
      </c>
      <c r="I35" s="512">
        <f t="shared" si="9"/>
        <v>0</v>
      </c>
      <c r="J35" s="512"/>
      <c r="K35" s="526"/>
      <c r="L35" s="515">
        <f t="shared" si="1"/>
        <v>0</v>
      </c>
      <c r="M35" s="526"/>
      <c r="N35" s="515">
        <f t="shared" si="3"/>
        <v>0</v>
      </c>
      <c r="O35" s="515">
        <f t="shared" si="4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34760552.070105493</v>
      </c>
      <c r="E36" s="523">
        <f>IF(+I14&lt;F35,I14,D36)</f>
        <v>1446482.6341463414</v>
      </c>
      <c r="F36" s="524">
        <f t="shared" si="11"/>
        <v>33314069.435959153</v>
      </c>
      <c r="G36" s="525">
        <f t="shared" si="12"/>
        <v>5772423.9742441382</v>
      </c>
      <c r="H36" s="492">
        <f t="shared" si="13"/>
        <v>5772423.9742441382</v>
      </c>
      <c r="I36" s="512">
        <f t="shared" si="9"/>
        <v>0</v>
      </c>
      <c r="J36" s="512"/>
      <c r="K36" s="526"/>
      <c r="L36" s="515">
        <f t="shared" si="1"/>
        <v>0</v>
      </c>
      <c r="M36" s="526"/>
      <c r="N36" s="515">
        <f t="shared" si="3"/>
        <v>0</v>
      </c>
      <c r="O36" s="515">
        <f t="shared" si="4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33314069.435959153</v>
      </c>
      <c r="E37" s="523">
        <f>IF(+I14&lt;F36,I14,D37)</f>
        <v>1446482.6341463414</v>
      </c>
      <c r="F37" s="524">
        <f t="shared" si="11"/>
        <v>31867586.801812813</v>
      </c>
      <c r="G37" s="525">
        <f t="shared" si="12"/>
        <v>5588584.5672419341</v>
      </c>
      <c r="H37" s="492">
        <f t="shared" si="13"/>
        <v>5588584.5672419341</v>
      </c>
      <c r="I37" s="512">
        <f t="shared" si="9"/>
        <v>0</v>
      </c>
      <c r="J37" s="512"/>
      <c r="K37" s="526"/>
      <c r="L37" s="515">
        <f t="shared" si="1"/>
        <v>0</v>
      </c>
      <c r="M37" s="526"/>
      <c r="N37" s="515">
        <f t="shared" si="3"/>
        <v>0</v>
      </c>
      <c r="O37" s="515">
        <f t="shared" si="4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31867586.801812813</v>
      </c>
      <c r="E38" s="523">
        <f>IF(+I14&lt;F37,I14,D38)</f>
        <v>1446482.6341463414</v>
      </c>
      <c r="F38" s="524">
        <f t="shared" si="11"/>
        <v>30421104.167666472</v>
      </c>
      <c r="G38" s="525">
        <f t="shared" si="12"/>
        <v>5404745.16023973</v>
      </c>
      <c r="H38" s="492">
        <f t="shared" si="13"/>
        <v>5404745.16023973</v>
      </c>
      <c r="I38" s="512">
        <f t="shared" si="9"/>
        <v>0</v>
      </c>
      <c r="J38" s="512"/>
      <c r="K38" s="526"/>
      <c r="L38" s="515">
        <f t="shared" si="1"/>
        <v>0</v>
      </c>
      <c r="M38" s="526"/>
      <c r="N38" s="515">
        <f t="shared" si="3"/>
        <v>0</v>
      </c>
      <c r="O38" s="515">
        <f t="shared" si="4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30421104.167666472</v>
      </c>
      <c r="E39" s="523">
        <f>IF(+I14&lt;F38,I14,D39)</f>
        <v>1446482.6341463414</v>
      </c>
      <c r="F39" s="524">
        <f t="shared" si="11"/>
        <v>28974621.533520132</v>
      </c>
      <c r="G39" s="525">
        <f t="shared" si="12"/>
        <v>5220905.7532375259</v>
      </c>
      <c r="H39" s="492">
        <f t="shared" si="13"/>
        <v>5220905.7532375259</v>
      </c>
      <c r="I39" s="512">
        <f t="shared" si="9"/>
        <v>0</v>
      </c>
      <c r="J39" s="512"/>
      <c r="K39" s="526"/>
      <c r="L39" s="515">
        <f t="shared" si="1"/>
        <v>0</v>
      </c>
      <c r="M39" s="526"/>
      <c r="N39" s="515">
        <f t="shared" si="3"/>
        <v>0</v>
      </c>
      <c r="O39" s="515">
        <f t="shared" si="4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28974621.533520132</v>
      </c>
      <c r="E40" s="523">
        <f>IF(+I14&lt;F39,I14,D40)</f>
        <v>1446482.6341463414</v>
      </c>
      <c r="F40" s="524">
        <f t="shared" si="11"/>
        <v>27528138.899373792</v>
      </c>
      <c r="G40" s="525">
        <f t="shared" si="12"/>
        <v>5037066.3462353209</v>
      </c>
      <c r="H40" s="492">
        <f t="shared" si="13"/>
        <v>5037066.3462353209</v>
      </c>
      <c r="I40" s="512">
        <f t="shared" si="9"/>
        <v>0</v>
      </c>
      <c r="J40" s="512"/>
      <c r="K40" s="526"/>
      <c r="L40" s="515">
        <f t="shared" si="1"/>
        <v>0</v>
      </c>
      <c r="M40" s="526"/>
      <c r="N40" s="515">
        <f t="shared" si="3"/>
        <v>0</v>
      </c>
      <c r="O40" s="515">
        <f t="shared" si="4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27528138.899373792</v>
      </c>
      <c r="E41" s="523">
        <f>IF(+I14&lt;F40,I14,D41)</f>
        <v>1446482.6341463414</v>
      </c>
      <c r="F41" s="524">
        <f t="shared" si="11"/>
        <v>26081656.265227452</v>
      </c>
      <c r="G41" s="525">
        <f t="shared" si="12"/>
        <v>4853226.9392331168</v>
      </c>
      <c r="H41" s="492">
        <f t="shared" si="13"/>
        <v>4853226.9392331168</v>
      </c>
      <c r="I41" s="512">
        <f t="shared" si="9"/>
        <v>0</v>
      </c>
      <c r="J41" s="512"/>
      <c r="K41" s="526"/>
      <c r="L41" s="515">
        <f t="shared" si="1"/>
        <v>0</v>
      </c>
      <c r="M41" s="526"/>
      <c r="N41" s="515">
        <f t="shared" si="3"/>
        <v>0</v>
      </c>
      <c r="O41" s="515">
        <f t="shared" si="4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26081656.265227452</v>
      </c>
      <c r="E42" s="523">
        <f>IF(+I14&lt;F41,I14,D42)</f>
        <v>1446482.6341463414</v>
      </c>
      <c r="F42" s="524">
        <f t="shared" si="11"/>
        <v>24635173.631081112</v>
      </c>
      <c r="G42" s="525">
        <f t="shared" si="12"/>
        <v>4669387.5322309127</v>
      </c>
      <c r="H42" s="492">
        <f t="shared" si="13"/>
        <v>4669387.5322309127</v>
      </c>
      <c r="I42" s="512">
        <f t="shared" si="9"/>
        <v>0</v>
      </c>
      <c r="J42" s="512"/>
      <c r="K42" s="526"/>
      <c r="L42" s="515">
        <f t="shared" si="1"/>
        <v>0</v>
      </c>
      <c r="M42" s="526"/>
      <c r="N42" s="515">
        <f t="shared" si="3"/>
        <v>0</v>
      </c>
      <c r="O42" s="515">
        <f t="shared" si="4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24635173.631081112</v>
      </c>
      <c r="E43" s="523">
        <f>IF(+I14&lt;F42,I14,D43)</f>
        <v>1446482.6341463414</v>
      </c>
      <c r="F43" s="524">
        <f t="shared" si="11"/>
        <v>23188690.996934772</v>
      </c>
      <c r="G43" s="525">
        <f t="shared" si="12"/>
        <v>4485548.1252287086</v>
      </c>
      <c r="H43" s="492">
        <f t="shared" si="13"/>
        <v>4485548.1252287086</v>
      </c>
      <c r="I43" s="512">
        <f t="shared" si="9"/>
        <v>0</v>
      </c>
      <c r="J43" s="512"/>
      <c r="K43" s="526"/>
      <c r="L43" s="515">
        <f t="shared" si="1"/>
        <v>0</v>
      </c>
      <c r="M43" s="526"/>
      <c r="N43" s="515">
        <f t="shared" si="3"/>
        <v>0</v>
      </c>
      <c r="O43" s="515">
        <f t="shared" si="4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23188690.996934772</v>
      </c>
      <c r="E44" s="523">
        <f>IF(+I14&lt;F43,I14,D44)</f>
        <v>1446482.6341463414</v>
      </c>
      <c r="F44" s="524">
        <f t="shared" si="11"/>
        <v>21742208.362788431</v>
      </c>
      <c r="G44" s="525">
        <f t="shared" si="12"/>
        <v>4301708.7182265045</v>
      </c>
      <c r="H44" s="492">
        <f t="shared" si="13"/>
        <v>4301708.7182265045</v>
      </c>
      <c r="I44" s="512">
        <f t="shared" si="9"/>
        <v>0</v>
      </c>
      <c r="J44" s="512"/>
      <c r="K44" s="526"/>
      <c r="L44" s="515">
        <f t="shared" si="1"/>
        <v>0</v>
      </c>
      <c r="M44" s="526"/>
      <c r="N44" s="515">
        <f t="shared" si="3"/>
        <v>0</v>
      </c>
      <c r="O44" s="515">
        <f t="shared" si="4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21742208.362788431</v>
      </c>
      <c r="E45" s="523">
        <f>IF(+I14&lt;F44,I14,D45)</f>
        <v>1446482.6341463414</v>
      </c>
      <c r="F45" s="524">
        <f t="shared" si="11"/>
        <v>20295725.728642091</v>
      </c>
      <c r="G45" s="525">
        <f t="shared" si="12"/>
        <v>4117869.3112243004</v>
      </c>
      <c r="H45" s="492">
        <f t="shared" si="13"/>
        <v>4117869.3112243004</v>
      </c>
      <c r="I45" s="512">
        <f t="shared" si="9"/>
        <v>0</v>
      </c>
      <c r="J45" s="512"/>
      <c r="K45" s="526"/>
      <c r="L45" s="515">
        <f t="shared" si="1"/>
        <v>0</v>
      </c>
      <c r="M45" s="526"/>
      <c r="N45" s="515">
        <f t="shared" si="3"/>
        <v>0</v>
      </c>
      <c r="O45" s="515">
        <f t="shared" si="4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20295725.728642091</v>
      </c>
      <c r="E46" s="523">
        <f>IF(+I14&lt;F45,I14,D46)</f>
        <v>1446482.6341463414</v>
      </c>
      <c r="F46" s="524">
        <f t="shared" si="11"/>
        <v>18849243.094495751</v>
      </c>
      <c r="G46" s="525">
        <f t="shared" si="12"/>
        <v>3934029.9042220963</v>
      </c>
      <c r="H46" s="492">
        <f t="shared" si="13"/>
        <v>3934029.9042220963</v>
      </c>
      <c r="I46" s="512">
        <f t="shared" si="9"/>
        <v>0</v>
      </c>
      <c r="J46" s="512"/>
      <c r="K46" s="526"/>
      <c r="L46" s="515">
        <f t="shared" si="1"/>
        <v>0</v>
      </c>
      <c r="M46" s="526"/>
      <c r="N46" s="515">
        <f t="shared" si="3"/>
        <v>0</v>
      </c>
      <c r="O46" s="515">
        <f t="shared" si="4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18849243.094495751</v>
      </c>
      <c r="E47" s="523">
        <f>IF(+I14&lt;F46,I14,D47)</f>
        <v>1446482.6341463414</v>
      </c>
      <c r="F47" s="524">
        <f t="shared" si="11"/>
        <v>17402760.460349411</v>
      </c>
      <c r="G47" s="525">
        <f t="shared" si="12"/>
        <v>3750190.4972198922</v>
      </c>
      <c r="H47" s="492">
        <f t="shared" si="13"/>
        <v>3750190.4972198922</v>
      </c>
      <c r="I47" s="512">
        <f t="shared" si="9"/>
        <v>0</v>
      </c>
      <c r="J47" s="512"/>
      <c r="K47" s="526"/>
      <c r="L47" s="515">
        <f t="shared" si="1"/>
        <v>0</v>
      </c>
      <c r="M47" s="526"/>
      <c r="N47" s="515">
        <f t="shared" si="3"/>
        <v>0</v>
      </c>
      <c r="O47" s="515">
        <f t="shared" si="4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17402760.460349411</v>
      </c>
      <c r="E48" s="523">
        <f>IF(+I14&lt;F47,I14,D48)</f>
        <v>1446482.6341463414</v>
      </c>
      <c r="F48" s="524">
        <f t="shared" si="11"/>
        <v>15956277.826203069</v>
      </c>
      <c r="G48" s="525">
        <f t="shared" si="12"/>
        <v>3566351.0902176881</v>
      </c>
      <c r="H48" s="492">
        <f t="shared" si="13"/>
        <v>3566351.0902176881</v>
      </c>
      <c r="I48" s="512">
        <f t="shared" si="9"/>
        <v>0</v>
      </c>
      <c r="J48" s="512"/>
      <c r="K48" s="526"/>
      <c r="L48" s="515">
        <f t="shared" si="1"/>
        <v>0</v>
      </c>
      <c r="M48" s="526"/>
      <c r="N48" s="515">
        <f t="shared" si="3"/>
        <v>0</v>
      </c>
      <c r="O48" s="515">
        <f t="shared" si="4"/>
        <v>0</v>
      </c>
      <c r="P48" s="272"/>
    </row>
    <row r="49" spans="2:17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15956277.826203069</v>
      </c>
      <c r="E49" s="523">
        <f>IF(+I14&lt;F48,I14,D49)</f>
        <v>1446482.6341463414</v>
      </c>
      <c r="F49" s="524">
        <f t="shared" ref="F49:F72" si="14">+D49-E49</f>
        <v>14509795.192056727</v>
      </c>
      <c r="G49" s="525">
        <f t="shared" si="12"/>
        <v>3382511.6832154831</v>
      </c>
      <c r="H49" s="492">
        <f t="shared" si="13"/>
        <v>3382511.6832154831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ref="B50:B72" si="19">IF(D50=F49,"","IU")</f>
        <v/>
      </c>
      <c r="C50" s="508">
        <f>IF(D11="","-",+C49+1)</f>
        <v>2045</v>
      </c>
      <c r="D50" s="524">
        <f>IF(F49+SUM(E$17:E49)=D$10,F49,D$10-SUM(E$17:E49))</f>
        <v>14509795.192056727</v>
      </c>
      <c r="E50" s="523">
        <f>IF(+I14&lt;F49,I14,D50)</f>
        <v>1446482.6341463414</v>
      </c>
      <c r="F50" s="524">
        <f t="shared" si="14"/>
        <v>13063312.557910385</v>
      </c>
      <c r="G50" s="525">
        <f t="shared" si="12"/>
        <v>3198672.276213279</v>
      </c>
      <c r="H50" s="492">
        <f t="shared" si="13"/>
        <v>3198672.276213279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19"/>
        <v/>
      </c>
      <c r="C51" s="508">
        <f>IF(D11="","-",+C50+1)</f>
        <v>2046</v>
      </c>
      <c r="D51" s="524">
        <f>IF(F50+SUM(E$17:E50)=D$10,F50,D$10-SUM(E$17:E50))</f>
        <v>13063312.557910385</v>
      </c>
      <c r="E51" s="523">
        <f>IF(+I14&lt;F50,I14,D51)</f>
        <v>1446482.6341463414</v>
      </c>
      <c r="F51" s="524">
        <f t="shared" si="14"/>
        <v>11616829.923764043</v>
      </c>
      <c r="G51" s="525">
        <f t="shared" si="12"/>
        <v>3014832.8692110744</v>
      </c>
      <c r="H51" s="492">
        <f t="shared" si="13"/>
        <v>3014832.8692110744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19"/>
        <v/>
      </c>
      <c r="C52" s="508">
        <f>IF(D11="","-",+C51+1)</f>
        <v>2047</v>
      </c>
      <c r="D52" s="524">
        <f>IF(F51+SUM(E$17:E51)=D$10,F51,D$10-SUM(E$17:E51))</f>
        <v>11616829.923764043</v>
      </c>
      <c r="E52" s="523">
        <f>IF(+I14&lt;F51,I14,D52)</f>
        <v>1446482.6341463414</v>
      </c>
      <c r="F52" s="524">
        <f t="shared" si="14"/>
        <v>10170347.289617701</v>
      </c>
      <c r="G52" s="525">
        <f t="shared" si="12"/>
        <v>2830993.4622088703</v>
      </c>
      <c r="H52" s="492">
        <f t="shared" si="13"/>
        <v>2830993.4622088703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19"/>
        <v/>
      </c>
      <c r="C53" s="508">
        <f>IF(D11="","-",+C52+1)</f>
        <v>2048</v>
      </c>
      <c r="D53" s="524">
        <f>IF(F52+SUM(E$17:E52)=D$10,F52,D$10-SUM(E$17:E52))</f>
        <v>10170347.289617701</v>
      </c>
      <c r="E53" s="523">
        <f>IF(+I14&lt;F52,I14,D53)</f>
        <v>1446482.6341463414</v>
      </c>
      <c r="F53" s="524">
        <f t="shared" si="14"/>
        <v>8723864.6554713584</v>
      </c>
      <c r="G53" s="525">
        <f t="shared" si="12"/>
        <v>2647154.0552066658</v>
      </c>
      <c r="H53" s="492">
        <f t="shared" si="13"/>
        <v>2647154.0552066658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19"/>
        <v/>
      </c>
      <c r="C54" s="508">
        <f>IF(D11="","-",+C53+1)</f>
        <v>2049</v>
      </c>
      <c r="D54" s="524">
        <f>IF(F53+SUM(E$17:E53)=D$10,F53,D$10-SUM(E$17:E53))</f>
        <v>8723864.6554713584</v>
      </c>
      <c r="E54" s="523">
        <f>IF(+I14&lt;F53,I14,D54)</f>
        <v>1446482.6341463414</v>
      </c>
      <c r="F54" s="524">
        <f t="shared" si="14"/>
        <v>7277382.0213250173</v>
      </c>
      <c r="G54" s="525">
        <f t="shared" ref="G54:G72" si="20">+I$12*((D54+F54)/2)+E54</f>
        <v>2463314.6482044617</v>
      </c>
      <c r="H54" s="492">
        <f t="shared" ref="H54:H72" si="21">+I$13*((D54+F54)/2)+E54</f>
        <v>2463314.6482044617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19"/>
        <v/>
      </c>
      <c r="C55" s="508">
        <f>IF(D11="","-",+C54+1)</f>
        <v>2050</v>
      </c>
      <c r="D55" s="524">
        <f>IF(F54+SUM(E$17:E54)=D$10,F54,D$10-SUM(E$17:E54))</f>
        <v>7277382.0213250173</v>
      </c>
      <c r="E55" s="523">
        <f>IF(+I14&lt;F54,I14,D55)</f>
        <v>1446482.6341463414</v>
      </c>
      <c r="F55" s="524">
        <f t="shared" si="14"/>
        <v>5830899.3871786762</v>
      </c>
      <c r="G55" s="525">
        <f t="shared" si="20"/>
        <v>2279475.2412022571</v>
      </c>
      <c r="H55" s="492">
        <f t="shared" si="21"/>
        <v>2279475.2412022571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19"/>
        <v/>
      </c>
      <c r="C56" s="508">
        <f>IF(D11="","-",+C55+1)</f>
        <v>2051</v>
      </c>
      <c r="D56" s="524">
        <f>IF(F55+SUM(E$17:E55)=D$10,F55,D$10-SUM(E$17:E55))</f>
        <v>5830899.3871786762</v>
      </c>
      <c r="E56" s="523">
        <f>IF(+I14&lt;F55,I14,D56)</f>
        <v>1446482.6341463414</v>
      </c>
      <c r="F56" s="524">
        <f t="shared" si="14"/>
        <v>4384416.7530323351</v>
      </c>
      <c r="G56" s="525">
        <f t="shared" si="20"/>
        <v>2095635.834200053</v>
      </c>
      <c r="H56" s="492">
        <f t="shared" si="21"/>
        <v>2095635.834200053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19"/>
        <v/>
      </c>
      <c r="C57" s="508">
        <f>IF(D11="","-",+C56+1)</f>
        <v>2052</v>
      </c>
      <c r="D57" s="524">
        <f>IF(F56+SUM(E$17:E56)=D$10,F56,D$10-SUM(E$17:E56))</f>
        <v>4384416.7530323351</v>
      </c>
      <c r="E57" s="523">
        <f>IF(+I14&lt;F56,I14,D57)</f>
        <v>1446482.6341463414</v>
      </c>
      <c r="F57" s="524">
        <f t="shared" si="14"/>
        <v>2937934.118885994</v>
      </c>
      <c r="G57" s="525">
        <f t="shared" si="20"/>
        <v>1911796.4271978484</v>
      </c>
      <c r="H57" s="492">
        <f t="shared" si="21"/>
        <v>1911796.4271978484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19"/>
        <v/>
      </c>
      <c r="C58" s="508">
        <f>IF(D11="","-",+C57+1)</f>
        <v>2053</v>
      </c>
      <c r="D58" s="524">
        <f>IF(F57+SUM(E$17:E57)=D$10,F57,D$10-SUM(E$17:E57))</f>
        <v>2937934.118885994</v>
      </c>
      <c r="E58" s="523">
        <f>IF(+I14&lt;F57,I14,D58)</f>
        <v>1446482.6341463414</v>
      </c>
      <c r="F58" s="524">
        <f t="shared" si="14"/>
        <v>1491451.4847396526</v>
      </c>
      <c r="G58" s="525">
        <f t="shared" si="20"/>
        <v>1727957.0201956443</v>
      </c>
      <c r="H58" s="492">
        <f t="shared" si="21"/>
        <v>1727957.0201956443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9"/>
        <v/>
      </c>
      <c r="C59" s="508">
        <f>IF(D11="","-",+C58+1)</f>
        <v>2054</v>
      </c>
      <c r="D59" s="524">
        <f>IF(F58+SUM(E$17:E58)=D$10,F58,D$10-SUM(E$17:E58))</f>
        <v>1491451.4847396526</v>
      </c>
      <c r="E59" s="523">
        <f>IF(+I14&lt;F58,I14,D59)</f>
        <v>1446482.6341463414</v>
      </c>
      <c r="F59" s="524">
        <f t="shared" si="14"/>
        <v>44968.850593311246</v>
      </c>
      <c r="G59" s="525">
        <f t="shared" si="20"/>
        <v>1544117.61319344</v>
      </c>
      <c r="H59" s="492">
        <f t="shared" si="21"/>
        <v>1544117.61319344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19"/>
        <v/>
      </c>
      <c r="C60" s="508">
        <f>IF(D11="","-",+C59+1)</f>
        <v>2055</v>
      </c>
      <c r="D60" s="524">
        <f>IF(F59+SUM(E$17:E59)=D$10,F59,D$10-SUM(E$17:E59))</f>
        <v>44968.850593311246</v>
      </c>
      <c r="E60" s="523">
        <f>IF(+I14&lt;F59,I14,D60)</f>
        <v>44968.850593311246</v>
      </c>
      <c r="F60" s="524">
        <f t="shared" si="14"/>
        <v>0</v>
      </c>
      <c r="G60" s="525">
        <f t="shared" si="20"/>
        <v>47826.488366309452</v>
      </c>
      <c r="H60" s="492">
        <f t="shared" si="21"/>
        <v>47826.488366309452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19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20"/>
        <v>0</v>
      </c>
      <c r="H61" s="492">
        <f t="shared" si="21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19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20"/>
        <v>0</v>
      </c>
      <c r="H62" s="492">
        <f t="shared" si="21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19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20"/>
        <v>0</v>
      </c>
      <c r="H63" s="492">
        <f t="shared" si="21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19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20"/>
        <v>0</v>
      </c>
      <c r="H64" s="492">
        <f t="shared" si="21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19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20"/>
        <v>0</v>
      </c>
      <c r="H65" s="492">
        <f t="shared" si="21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19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20"/>
        <v>0</v>
      </c>
      <c r="H66" s="492">
        <f t="shared" si="21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19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20"/>
        <v>0</v>
      </c>
      <c r="H67" s="492">
        <f t="shared" si="21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19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20"/>
        <v>0</v>
      </c>
      <c r="H68" s="492">
        <f t="shared" si="21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19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20"/>
        <v>0</v>
      </c>
      <c r="H69" s="492">
        <f t="shared" si="21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19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20"/>
        <v>0</v>
      </c>
      <c r="H70" s="492">
        <f t="shared" si="21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19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20"/>
        <v>0</v>
      </c>
      <c r="H71" s="492">
        <f t="shared" si="21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19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20"/>
        <v>0</v>
      </c>
      <c r="H72" s="472">
        <f t="shared" si="21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59305788</v>
      </c>
      <c r="F73" s="375"/>
      <c r="G73" s="375">
        <f>SUM(G17:G72)</f>
        <v>213417966.15729603</v>
      </c>
      <c r="H73" s="375">
        <f>SUM(H17:H72)</f>
        <v>213417966.15729603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33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6492529.3826129548</v>
      </c>
      <c r="N87" s="547">
        <f>IF(J92&lt;D11,0,VLOOKUP(J92,C17:O72,11))</f>
        <v>6492529.3826129548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6879353.0244559515</v>
      </c>
      <c r="N88" s="551">
        <f>IF(J92&lt;D11,0,VLOOKUP(J92,C99:P154,7))</f>
        <v>6879353.0244559515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621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386823.6418429967</v>
      </c>
      <c r="N89" s="556">
        <f>+N88-N87</f>
        <v>386823.6418429967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TP208126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59305788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1379204.3720930233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2012</v>
      </c>
      <c r="D99" s="509">
        <v>0</v>
      </c>
      <c r="E99" s="517">
        <v>48831.630952380954</v>
      </c>
      <c r="F99" s="516">
        <v>4053025.3690476189</v>
      </c>
      <c r="G99" s="575">
        <v>2026512.6845238095</v>
      </c>
      <c r="H99" s="576">
        <v>347040.94031483348</v>
      </c>
      <c r="I99" s="577">
        <v>347040.94031483348</v>
      </c>
      <c r="J99" s="614">
        <f t="shared" ref="J99:J130" si="22">+I99-H99</f>
        <v>0</v>
      </c>
      <c r="K99" s="515"/>
      <c r="L99" s="513">
        <f t="shared" ref="L99:L104" si="23">H99</f>
        <v>347040.94031483348</v>
      </c>
      <c r="M99" s="598">
        <f t="shared" ref="M99:M130" si="24">IF(L99&lt;&gt;0,+H99-L99,0)</f>
        <v>0</v>
      </c>
      <c r="N99" s="513">
        <f t="shared" ref="N99:N104" si="25">I99</f>
        <v>347040.94031483348</v>
      </c>
      <c r="O99" s="514">
        <f t="shared" ref="O99:O130" si="26">IF(N99&lt;&gt;0,+I99-N99,0)</f>
        <v>0</v>
      </c>
      <c r="P99" s="514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>IU</v>
      </c>
      <c r="C100" s="508">
        <f>IF(D93="","-",+C99+1)</f>
        <v>2013</v>
      </c>
      <c r="D100" s="509">
        <v>8932602.3690476194</v>
      </c>
      <c r="E100" s="517">
        <v>213843.66666666666</v>
      </c>
      <c r="F100" s="516">
        <v>8718758.7023809534</v>
      </c>
      <c r="G100" s="516">
        <v>8825680.5357142873</v>
      </c>
      <c r="H100" s="576">
        <v>1407885.0103828101</v>
      </c>
      <c r="I100" s="577">
        <v>1407885.0103828101</v>
      </c>
      <c r="J100" s="614">
        <v>0</v>
      </c>
      <c r="K100" s="515"/>
      <c r="L100" s="519">
        <f t="shared" si="23"/>
        <v>1407885.0103828101</v>
      </c>
      <c r="M100" s="520">
        <f t="shared" ref="M100:M105" si="29">IF(L100&lt;&gt;0,+H100-L100,0)</f>
        <v>0</v>
      </c>
      <c r="N100" s="519">
        <f t="shared" si="25"/>
        <v>1407885.0103828101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si="28"/>
        <v>IU</v>
      </c>
      <c r="C101" s="508">
        <f>IF(D93="","-",+C100+1)</f>
        <v>2014</v>
      </c>
      <c r="D101" s="509">
        <v>57803227.702380955</v>
      </c>
      <c r="E101" s="517">
        <v>1382521.5</v>
      </c>
      <c r="F101" s="516">
        <v>56420706.202380955</v>
      </c>
      <c r="G101" s="516">
        <v>57111966.952380955</v>
      </c>
      <c r="H101" s="576">
        <v>9145377.6421220824</v>
      </c>
      <c r="I101" s="577">
        <v>9145377.6421220824</v>
      </c>
      <c r="J101" s="515">
        <v>0</v>
      </c>
      <c r="K101" s="515"/>
      <c r="L101" s="519">
        <f t="shared" si="23"/>
        <v>9145377.6421220824</v>
      </c>
      <c r="M101" s="520">
        <f t="shared" si="29"/>
        <v>0</v>
      </c>
      <c r="N101" s="519">
        <f t="shared" si="25"/>
        <v>9145377.6421220824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8"/>
        <v>IU</v>
      </c>
      <c r="C102" s="508">
        <f>IF(D93="","-",+C101+1)</f>
        <v>2015</v>
      </c>
      <c r="D102" s="509">
        <v>56479124.932380959</v>
      </c>
      <c r="E102" s="517">
        <v>1383912.4221428572</v>
      </c>
      <c r="F102" s="516">
        <v>55095212.510238104</v>
      </c>
      <c r="G102" s="516">
        <v>55787168.721309528</v>
      </c>
      <c r="H102" s="576">
        <v>8734925.0443726294</v>
      </c>
      <c r="I102" s="577">
        <v>8734925.0443726294</v>
      </c>
      <c r="J102" s="515">
        <f t="shared" si="22"/>
        <v>0</v>
      </c>
      <c r="K102" s="515"/>
      <c r="L102" s="519">
        <f t="shared" si="23"/>
        <v>8734925.0443726294</v>
      </c>
      <c r="M102" s="520">
        <f t="shared" si="29"/>
        <v>0</v>
      </c>
      <c r="N102" s="519">
        <f t="shared" si="25"/>
        <v>8734925.0443726294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8"/>
        <v>IU</v>
      </c>
      <c r="C103" s="508">
        <f>IF(D93="","-",+C102+1)</f>
        <v>2016</v>
      </c>
      <c r="D103" s="509">
        <v>56276678.780238092</v>
      </c>
      <c r="E103" s="517">
        <v>1379204.3720930233</v>
      </c>
      <c r="F103" s="516">
        <v>54897474.40814507</v>
      </c>
      <c r="G103" s="516">
        <v>55587076.594191581</v>
      </c>
      <c r="H103" s="576">
        <v>8435983.0947099216</v>
      </c>
      <c r="I103" s="577">
        <v>8435983.0947099216</v>
      </c>
      <c r="J103" s="515">
        <f t="shared" si="22"/>
        <v>0</v>
      </c>
      <c r="K103" s="515"/>
      <c r="L103" s="519">
        <f t="shared" si="23"/>
        <v>8435983.0947099216</v>
      </c>
      <c r="M103" s="520">
        <f t="shared" si="29"/>
        <v>0</v>
      </c>
      <c r="N103" s="519">
        <f t="shared" si="25"/>
        <v>8435983.0947099216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8"/>
        <v/>
      </c>
      <c r="C104" s="508">
        <f>IF(D93="","-",+C103+1)</f>
        <v>2017</v>
      </c>
      <c r="D104" s="509">
        <v>54897474.40814507</v>
      </c>
      <c r="E104" s="517">
        <v>1412042.5714285714</v>
      </c>
      <c r="F104" s="516">
        <v>53485431.836716495</v>
      </c>
      <c r="G104" s="516">
        <v>54191453.122430786</v>
      </c>
      <c r="H104" s="576">
        <v>7994757.3762234207</v>
      </c>
      <c r="I104" s="577">
        <v>7994757.3762234207</v>
      </c>
      <c r="J104" s="515">
        <f t="shared" si="22"/>
        <v>0</v>
      </c>
      <c r="K104" s="515"/>
      <c r="L104" s="519">
        <f t="shared" si="23"/>
        <v>7994757.3762234207</v>
      </c>
      <c r="M104" s="520">
        <f t="shared" si="29"/>
        <v>0</v>
      </c>
      <c r="N104" s="519">
        <f t="shared" si="25"/>
        <v>7994757.3762234207</v>
      </c>
      <c r="O104" s="515">
        <f>IF(N104&lt;&gt;0,+I104-N104,0)</f>
        <v>0</v>
      </c>
      <c r="P104" s="515">
        <f>+O104-M104</f>
        <v>0</v>
      </c>
      <c r="Q104" s="269"/>
    </row>
    <row r="105" spans="1:17" ht="12.5">
      <c r="B105" s="195" t="str">
        <f t="shared" si="28"/>
        <v/>
      </c>
      <c r="C105" s="508">
        <f>IF(D93="","-",+C104+1)</f>
        <v>2018</v>
      </c>
      <c r="D105" s="509">
        <v>53485431.836716495</v>
      </c>
      <c r="E105" s="517">
        <v>1412042.5714285714</v>
      </c>
      <c r="F105" s="516">
        <v>52073389.265287921</v>
      </c>
      <c r="G105" s="516">
        <v>52779410.551002204</v>
      </c>
      <c r="H105" s="576">
        <v>6985790.362479778</v>
      </c>
      <c r="I105" s="577">
        <v>6985790.362479778</v>
      </c>
      <c r="J105" s="515">
        <f t="shared" si="22"/>
        <v>0</v>
      </c>
      <c r="K105" s="515"/>
      <c r="L105" s="519">
        <f t="shared" ref="L105" si="30">H105</f>
        <v>6985790.362479778</v>
      </c>
      <c r="M105" s="520">
        <f t="shared" si="29"/>
        <v>0</v>
      </c>
      <c r="N105" s="519">
        <f t="shared" ref="N105" si="31">I105</f>
        <v>6985790.362479778</v>
      </c>
      <c r="O105" s="515">
        <f t="shared" si="26"/>
        <v>0</v>
      </c>
      <c r="P105" s="515">
        <f t="shared" si="27"/>
        <v>0</v>
      </c>
      <c r="Q105" s="269"/>
    </row>
    <row r="106" spans="1:17" ht="12.5">
      <c r="B106" s="195" t="str">
        <f t="shared" si="28"/>
        <v/>
      </c>
      <c r="C106" s="508">
        <f>IF(D93="","-",+C105+1)</f>
        <v>2019</v>
      </c>
      <c r="D106" s="374">
        <f>IF(F105+SUM(E$99:E105)=D$92,F105,D$92-SUM(E$99:E105))</f>
        <v>52073389.265287921</v>
      </c>
      <c r="E106" s="523">
        <f>IF(+J96&lt;F105,J96,D106)</f>
        <v>1379204.3720930233</v>
      </c>
      <c r="F106" s="524">
        <f t="shared" ref="F106:F131" si="32">+D106-E106</f>
        <v>50694184.893194899</v>
      </c>
      <c r="G106" s="524">
        <f t="shared" ref="G106:G130" si="33">+(F106+D106)/2</f>
        <v>51383787.07924141</v>
      </c>
      <c r="H106" s="527">
        <f t="shared" ref="H106:H130" si="34">+J$94*G106+E106</f>
        <v>6879353.0244559515</v>
      </c>
      <c r="I106" s="578">
        <f t="shared" ref="I106:I130" si="35">+J$95*G106+E106</f>
        <v>6879353.0244559515</v>
      </c>
      <c r="J106" s="515">
        <f t="shared" si="22"/>
        <v>0</v>
      </c>
      <c r="K106" s="515"/>
      <c r="L106" s="526"/>
      <c r="M106" s="515">
        <f t="shared" si="24"/>
        <v>0</v>
      </c>
      <c r="N106" s="526"/>
      <c r="O106" s="515">
        <f t="shared" si="26"/>
        <v>0</v>
      </c>
      <c r="P106" s="515">
        <f t="shared" si="27"/>
        <v>0</v>
      </c>
      <c r="Q106" s="269"/>
    </row>
    <row r="107" spans="1:17" ht="12.5">
      <c r="B107" s="195" t="str">
        <f t="shared" si="28"/>
        <v/>
      </c>
      <c r="C107" s="508">
        <f>IF(D93="","-",+C106+1)</f>
        <v>2020</v>
      </c>
      <c r="D107" s="374">
        <f>IF(F106+SUM(E$99:E106)=D$92,F106,D$92-SUM(E$99:E106))</f>
        <v>50694184.893194899</v>
      </c>
      <c r="E107" s="523">
        <f>IF(+J96&lt;F106,J96,D107)</f>
        <v>1379204.3720930233</v>
      </c>
      <c r="F107" s="524">
        <f t="shared" si="32"/>
        <v>49314980.521101877</v>
      </c>
      <c r="G107" s="524">
        <f t="shared" si="33"/>
        <v>50004582.707148388</v>
      </c>
      <c r="H107" s="527">
        <f t="shared" si="34"/>
        <v>6731722.2346739117</v>
      </c>
      <c r="I107" s="578">
        <f t="shared" si="35"/>
        <v>6731722.2346739117</v>
      </c>
      <c r="J107" s="515">
        <f t="shared" si="22"/>
        <v>0</v>
      </c>
      <c r="K107" s="515"/>
      <c r="L107" s="526"/>
      <c r="M107" s="515">
        <f t="shared" si="24"/>
        <v>0</v>
      </c>
      <c r="N107" s="526"/>
      <c r="O107" s="515">
        <f t="shared" si="26"/>
        <v>0</v>
      </c>
      <c r="P107" s="515">
        <f t="shared" si="27"/>
        <v>0</v>
      </c>
      <c r="Q107" s="269"/>
    </row>
    <row r="108" spans="1:17" ht="12.5">
      <c r="B108" s="195" t="str">
        <f t="shared" si="28"/>
        <v/>
      </c>
      <c r="C108" s="508">
        <f>IF(D93="","-",+C107+1)</f>
        <v>2021</v>
      </c>
      <c r="D108" s="374">
        <f>IF(F107+SUM(E$99:E107)=D$92,F107,D$92-SUM(E$99:E107))</f>
        <v>49314980.521101877</v>
      </c>
      <c r="E108" s="523">
        <f>IF(+J96&lt;F107,J96,D108)</f>
        <v>1379204.3720930233</v>
      </c>
      <c r="F108" s="524">
        <f t="shared" si="32"/>
        <v>47935776.149008855</v>
      </c>
      <c r="G108" s="524">
        <f t="shared" si="33"/>
        <v>48625378.335055366</v>
      </c>
      <c r="H108" s="527">
        <f t="shared" si="34"/>
        <v>6584091.4448918737</v>
      </c>
      <c r="I108" s="578">
        <f t="shared" si="35"/>
        <v>6584091.4448918737</v>
      </c>
      <c r="J108" s="515">
        <f t="shared" si="22"/>
        <v>0</v>
      </c>
      <c r="K108" s="515"/>
      <c r="L108" s="526"/>
      <c r="M108" s="515">
        <f t="shared" si="24"/>
        <v>0</v>
      </c>
      <c r="N108" s="526"/>
      <c r="O108" s="515">
        <f t="shared" si="26"/>
        <v>0</v>
      </c>
      <c r="P108" s="515">
        <f t="shared" si="27"/>
        <v>0</v>
      </c>
      <c r="Q108" s="269"/>
    </row>
    <row r="109" spans="1:17" ht="12.5">
      <c r="B109" s="195" t="str">
        <f t="shared" si="28"/>
        <v/>
      </c>
      <c r="C109" s="508">
        <f>IF(D93="","-",+C108+1)</f>
        <v>2022</v>
      </c>
      <c r="D109" s="374">
        <f>IF(F108+SUM(E$99:E108)=D$92,F108,D$92-SUM(E$99:E108))</f>
        <v>47935776.149008855</v>
      </c>
      <c r="E109" s="523">
        <f>IF(+J96&lt;F108,J96,D109)</f>
        <v>1379204.3720930233</v>
      </c>
      <c r="F109" s="524">
        <f t="shared" si="32"/>
        <v>46556571.776915833</v>
      </c>
      <c r="G109" s="524">
        <f t="shared" si="33"/>
        <v>47246173.962962344</v>
      </c>
      <c r="H109" s="527">
        <f t="shared" si="34"/>
        <v>6436460.6551098358</v>
      </c>
      <c r="I109" s="578">
        <f t="shared" si="35"/>
        <v>6436460.6551098358</v>
      </c>
      <c r="J109" s="515">
        <f t="shared" si="22"/>
        <v>0</v>
      </c>
      <c r="K109" s="515"/>
      <c r="L109" s="526"/>
      <c r="M109" s="515">
        <f t="shared" si="24"/>
        <v>0</v>
      </c>
      <c r="N109" s="526"/>
      <c r="O109" s="515">
        <f t="shared" si="26"/>
        <v>0</v>
      </c>
      <c r="P109" s="515">
        <f t="shared" si="27"/>
        <v>0</v>
      </c>
      <c r="Q109" s="269"/>
    </row>
    <row r="110" spans="1:17" ht="12.5">
      <c r="B110" s="195" t="str">
        <f t="shared" si="28"/>
        <v/>
      </c>
      <c r="C110" s="508">
        <f>IF(D93="","-",+C109+1)</f>
        <v>2023</v>
      </c>
      <c r="D110" s="374">
        <f>IF(F109+SUM(E$99:E109)=D$92,F109,D$92-SUM(E$99:E109))</f>
        <v>46556571.776915833</v>
      </c>
      <c r="E110" s="523">
        <f>IF(+J96&lt;F109,J96,D110)</f>
        <v>1379204.3720930233</v>
      </c>
      <c r="F110" s="524">
        <f t="shared" si="32"/>
        <v>45177367.404822811</v>
      </c>
      <c r="G110" s="524">
        <f t="shared" si="33"/>
        <v>45866969.590869322</v>
      </c>
      <c r="H110" s="527">
        <f t="shared" si="34"/>
        <v>6288829.8653277978</v>
      </c>
      <c r="I110" s="578">
        <f t="shared" si="35"/>
        <v>6288829.8653277978</v>
      </c>
      <c r="J110" s="515">
        <f t="shared" si="22"/>
        <v>0</v>
      </c>
      <c r="K110" s="515"/>
      <c r="L110" s="526"/>
      <c r="M110" s="515">
        <f t="shared" si="24"/>
        <v>0</v>
      </c>
      <c r="N110" s="526"/>
      <c r="O110" s="515">
        <f t="shared" si="26"/>
        <v>0</v>
      </c>
      <c r="P110" s="515">
        <f t="shared" si="27"/>
        <v>0</v>
      </c>
      <c r="Q110" s="269"/>
    </row>
    <row r="111" spans="1:17" ht="12.5">
      <c r="B111" s="195" t="str">
        <f t="shared" si="28"/>
        <v/>
      </c>
      <c r="C111" s="508">
        <f>IF(D93="","-",+C110+1)</f>
        <v>2024</v>
      </c>
      <c r="D111" s="374">
        <f>IF(F110+SUM(E$99:E110)=D$92,F110,D$92-SUM(E$99:E110))</f>
        <v>45177367.404822811</v>
      </c>
      <c r="E111" s="523">
        <f>IF(+J96&lt;F110,J96,D111)</f>
        <v>1379204.3720930233</v>
      </c>
      <c r="F111" s="524">
        <f t="shared" si="32"/>
        <v>43798163.03272979</v>
      </c>
      <c r="G111" s="524">
        <f t="shared" si="33"/>
        <v>44487765.218776301</v>
      </c>
      <c r="H111" s="527">
        <f t="shared" si="34"/>
        <v>6141199.0755457599</v>
      </c>
      <c r="I111" s="578">
        <f t="shared" si="35"/>
        <v>6141199.0755457599</v>
      </c>
      <c r="J111" s="515">
        <f t="shared" si="22"/>
        <v>0</v>
      </c>
      <c r="K111" s="515"/>
      <c r="L111" s="526"/>
      <c r="M111" s="515">
        <f t="shared" si="24"/>
        <v>0</v>
      </c>
      <c r="N111" s="526"/>
      <c r="O111" s="515">
        <f t="shared" si="26"/>
        <v>0</v>
      </c>
      <c r="P111" s="515">
        <f t="shared" si="27"/>
        <v>0</v>
      </c>
      <c r="Q111" s="269"/>
    </row>
    <row r="112" spans="1:17" ht="12.5">
      <c r="B112" s="195" t="str">
        <f t="shared" si="28"/>
        <v/>
      </c>
      <c r="C112" s="508">
        <f>IF(D93="","-",+C111+1)</f>
        <v>2025</v>
      </c>
      <c r="D112" s="374">
        <f>IF(F111+SUM(E$99:E111)=D$92,F111,D$92-SUM(E$99:E111))</f>
        <v>43798163.03272979</v>
      </c>
      <c r="E112" s="523">
        <f>IF(+J96&lt;F111,J96,D112)</f>
        <v>1379204.3720930233</v>
      </c>
      <c r="F112" s="524">
        <f t="shared" si="32"/>
        <v>42418958.660636768</v>
      </c>
      <c r="G112" s="524">
        <f t="shared" si="33"/>
        <v>43108560.846683279</v>
      </c>
      <c r="H112" s="527">
        <f t="shared" si="34"/>
        <v>5993568.2857637219</v>
      </c>
      <c r="I112" s="578">
        <f t="shared" si="35"/>
        <v>5993568.2857637219</v>
      </c>
      <c r="J112" s="515">
        <f t="shared" si="22"/>
        <v>0</v>
      </c>
      <c r="K112" s="515"/>
      <c r="L112" s="526"/>
      <c r="M112" s="515">
        <f t="shared" si="24"/>
        <v>0</v>
      </c>
      <c r="N112" s="526"/>
      <c r="O112" s="515">
        <f t="shared" si="26"/>
        <v>0</v>
      </c>
      <c r="P112" s="515">
        <f t="shared" si="27"/>
        <v>0</v>
      </c>
      <c r="Q112" s="269"/>
    </row>
    <row r="113" spans="2:17" ht="12.5">
      <c r="B113" s="195" t="str">
        <f t="shared" si="28"/>
        <v/>
      </c>
      <c r="C113" s="508">
        <f>IF(D93="","-",+C112+1)</f>
        <v>2026</v>
      </c>
      <c r="D113" s="374">
        <f>IF(F112+SUM(E$99:E112)=D$92,F112,D$92-SUM(E$99:E112))</f>
        <v>42418958.660636768</v>
      </c>
      <c r="E113" s="523">
        <f>IF(+J96&lt;F112,J96,D113)</f>
        <v>1379204.3720930233</v>
      </c>
      <c r="F113" s="524">
        <f t="shared" si="32"/>
        <v>41039754.288543746</v>
      </c>
      <c r="G113" s="524">
        <f t="shared" si="33"/>
        <v>41729356.474590257</v>
      </c>
      <c r="H113" s="527">
        <f t="shared" si="34"/>
        <v>5845937.495981684</v>
      </c>
      <c r="I113" s="578">
        <f t="shared" si="35"/>
        <v>5845937.495981684</v>
      </c>
      <c r="J113" s="515">
        <f t="shared" si="22"/>
        <v>0</v>
      </c>
      <c r="K113" s="515"/>
      <c r="L113" s="526"/>
      <c r="M113" s="515">
        <f t="shared" si="24"/>
        <v>0</v>
      </c>
      <c r="N113" s="526"/>
      <c r="O113" s="515">
        <f t="shared" si="26"/>
        <v>0</v>
      </c>
      <c r="P113" s="515">
        <f t="shared" si="27"/>
        <v>0</v>
      </c>
      <c r="Q113" s="269"/>
    </row>
    <row r="114" spans="2:17" ht="12.5">
      <c r="B114" s="195" t="str">
        <f t="shared" si="28"/>
        <v/>
      </c>
      <c r="C114" s="508">
        <f>IF(D93="","-",+C113+1)</f>
        <v>2027</v>
      </c>
      <c r="D114" s="374">
        <f>IF(F113+SUM(E$99:E113)=D$92,F113,D$92-SUM(E$99:E113))</f>
        <v>41039754.288543746</v>
      </c>
      <c r="E114" s="523">
        <f>IF(+J96&lt;F113,J96,D114)</f>
        <v>1379204.3720930233</v>
      </c>
      <c r="F114" s="524">
        <f t="shared" si="32"/>
        <v>39660549.916450724</v>
      </c>
      <c r="G114" s="524">
        <f t="shared" si="33"/>
        <v>40350152.102497235</v>
      </c>
      <c r="H114" s="527">
        <f t="shared" si="34"/>
        <v>5698306.706199646</v>
      </c>
      <c r="I114" s="578">
        <f t="shared" si="35"/>
        <v>5698306.706199646</v>
      </c>
      <c r="J114" s="515">
        <f t="shared" si="22"/>
        <v>0</v>
      </c>
      <c r="K114" s="515"/>
      <c r="L114" s="526"/>
      <c r="M114" s="515">
        <f t="shared" si="24"/>
        <v>0</v>
      </c>
      <c r="N114" s="526"/>
      <c r="O114" s="515">
        <f t="shared" si="26"/>
        <v>0</v>
      </c>
      <c r="P114" s="515">
        <f t="shared" si="27"/>
        <v>0</v>
      </c>
      <c r="Q114" s="269"/>
    </row>
    <row r="115" spans="2:17" ht="12.5">
      <c r="B115" s="195" t="str">
        <f t="shared" si="28"/>
        <v/>
      </c>
      <c r="C115" s="508">
        <f>IF(D93="","-",+C114+1)</f>
        <v>2028</v>
      </c>
      <c r="D115" s="374">
        <f>IF(F114+SUM(E$99:E114)=D$92,F114,D$92-SUM(E$99:E114))</f>
        <v>39660549.916450724</v>
      </c>
      <c r="E115" s="523">
        <f>IF(+J96&lt;F114,J96,D115)</f>
        <v>1379204.3720930233</v>
      </c>
      <c r="F115" s="524">
        <f t="shared" si="32"/>
        <v>38281345.544357702</v>
      </c>
      <c r="G115" s="524">
        <f t="shared" si="33"/>
        <v>38970947.730404213</v>
      </c>
      <c r="H115" s="527">
        <f t="shared" si="34"/>
        <v>5550675.916417608</v>
      </c>
      <c r="I115" s="578">
        <f t="shared" si="35"/>
        <v>5550675.916417608</v>
      </c>
      <c r="J115" s="515">
        <f t="shared" si="22"/>
        <v>0</v>
      </c>
      <c r="K115" s="515"/>
      <c r="L115" s="526"/>
      <c r="M115" s="515">
        <f t="shared" si="24"/>
        <v>0</v>
      </c>
      <c r="N115" s="526"/>
      <c r="O115" s="515">
        <f t="shared" si="26"/>
        <v>0</v>
      </c>
      <c r="P115" s="515">
        <f t="shared" si="27"/>
        <v>0</v>
      </c>
      <c r="Q115" s="269"/>
    </row>
    <row r="116" spans="2:17" ht="12.5">
      <c r="B116" s="195" t="str">
        <f t="shared" si="28"/>
        <v/>
      </c>
      <c r="C116" s="508">
        <f>IF(D93="","-",+C115+1)</f>
        <v>2029</v>
      </c>
      <c r="D116" s="374">
        <f>IF(F115+SUM(E$99:E115)=D$92,F115,D$92-SUM(E$99:E115))</f>
        <v>38281345.544357702</v>
      </c>
      <c r="E116" s="523">
        <f>IF(+J96&lt;F115,J96,D116)</f>
        <v>1379204.3720930233</v>
      </c>
      <c r="F116" s="524">
        <f t="shared" si="32"/>
        <v>36902141.17226468</v>
      </c>
      <c r="G116" s="524">
        <f t="shared" si="33"/>
        <v>37591743.358311191</v>
      </c>
      <c r="H116" s="527">
        <f t="shared" si="34"/>
        <v>5403045.1266355701</v>
      </c>
      <c r="I116" s="578">
        <f t="shared" si="35"/>
        <v>5403045.1266355701</v>
      </c>
      <c r="J116" s="515">
        <f t="shared" si="22"/>
        <v>0</v>
      </c>
      <c r="K116" s="515"/>
      <c r="L116" s="526"/>
      <c r="M116" s="515">
        <f t="shared" si="24"/>
        <v>0</v>
      </c>
      <c r="N116" s="526"/>
      <c r="O116" s="515">
        <f t="shared" si="26"/>
        <v>0</v>
      </c>
      <c r="P116" s="515">
        <f t="shared" si="27"/>
        <v>0</v>
      </c>
      <c r="Q116" s="269"/>
    </row>
    <row r="117" spans="2:17" ht="12.5">
      <c r="B117" s="195" t="str">
        <f t="shared" si="28"/>
        <v/>
      </c>
      <c r="C117" s="508">
        <f>IF(D93="","-",+C116+1)</f>
        <v>2030</v>
      </c>
      <c r="D117" s="374">
        <f>IF(F116+SUM(E$99:E116)=D$92,F116,D$92-SUM(E$99:E116))</f>
        <v>36902141.17226468</v>
      </c>
      <c r="E117" s="523">
        <f>IF(+J96&lt;F116,J96,D117)</f>
        <v>1379204.3720930233</v>
      </c>
      <c r="F117" s="524">
        <f t="shared" si="32"/>
        <v>35522936.800171658</v>
      </c>
      <c r="G117" s="524">
        <f t="shared" si="33"/>
        <v>36212538.986218169</v>
      </c>
      <c r="H117" s="527">
        <f t="shared" si="34"/>
        <v>5255414.3368535321</v>
      </c>
      <c r="I117" s="578">
        <f t="shared" si="35"/>
        <v>5255414.3368535321</v>
      </c>
      <c r="J117" s="515">
        <f t="shared" si="22"/>
        <v>0</v>
      </c>
      <c r="K117" s="515"/>
      <c r="L117" s="526"/>
      <c r="M117" s="515">
        <f t="shared" si="24"/>
        <v>0</v>
      </c>
      <c r="N117" s="526"/>
      <c r="O117" s="515">
        <f t="shared" si="26"/>
        <v>0</v>
      </c>
      <c r="P117" s="515">
        <f t="shared" si="27"/>
        <v>0</v>
      </c>
      <c r="Q117" s="269"/>
    </row>
    <row r="118" spans="2:17" ht="12.5">
      <c r="B118" s="195" t="str">
        <f t="shared" si="28"/>
        <v/>
      </c>
      <c r="C118" s="508">
        <f>IF(D93="","-",+C117+1)</f>
        <v>2031</v>
      </c>
      <c r="D118" s="374">
        <f>IF(F117+SUM(E$99:E117)=D$92,F117,D$92-SUM(E$99:E117))</f>
        <v>35522936.800171658</v>
      </c>
      <c r="E118" s="523">
        <f>IF(+J96&lt;F117,J96,D118)</f>
        <v>1379204.3720930233</v>
      </c>
      <c r="F118" s="524">
        <f t="shared" si="32"/>
        <v>34143732.428078637</v>
      </c>
      <c r="G118" s="524">
        <f t="shared" si="33"/>
        <v>34833334.614125147</v>
      </c>
      <c r="H118" s="527">
        <f t="shared" si="34"/>
        <v>5107783.5470714942</v>
      </c>
      <c r="I118" s="578">
        <f t="shared" si="35"/>
        <v>5107783.5470714942</v>
      </c>
      <c r="J118" s="515">
        <f t="shared" si="22"/>
        <v>0</v>
      </c>
      <c r="K118" s="515"/>
      <c r="L118" s="526"/>
      <c r="M118" s="515">
        <f t="shared" si="24"/>
        <v>0</v>
      </c>
      <c r="N118" s="526"/>
      <c r="O118" s="515">
        <f t="shared" si="26"/>
        <v>0</v>
      </c>
      <c r="P118" s="515">
        <f t="shared" si="27"/>
        <v>0</v>
      </c>
      <c r="Q118" s="269"/>
    </row>
    <row r="119" spans="2:17" ht="12.5">
      <c r="B119" s="195" t="str">
        <f t="shared" si="28"/>
        <v/>
      </c>
      <c r="C119" s="508">
        <f>IF(D93="","-",+C118+1)</f>
        <v>2032</v>
      </c>
      <c r="D119" s="374">
        <f>IF(F118+SUM(E$99:E118)=D$92,F118,D$92-SUM(E$99:E118))</f>
        <v>34143732.428078637</v>
      </c>
      <c r="E119" s="523">
        <f>IF(+J96&lt;F118,J96,D119)</f>
        <v>1379204.3720930233</v>
      </c>
      <c r="F119" s="524">
        <f t="shared" si="32"/>
        <v>32764528.055985615</v>
      </c>
      <c r="G119" s="524">
        <f t="shared" si="33"/>
        <v>33454130.242032126</v>
      </c>
      <c r="H119" s="527">
        <f t="shared" si="34"/>
        <v>4960152.7572894562</v>
      </c>
      <c r="I119" s="578">
        <f t="shared" si="35"/>
        <v>4960152.7572894562</v>
      </c>
      <c r="J119" s="515">
        <f t="shared" si="22"/>
        <v>0</v>
      </c>
      <c r="K119" s="515"/>
      <c r="L119" s="526"/>
      <c r="M119" s="515">
        <f t="shared" si="24"/>
        <v>0</v>
      </c>
      <c r="N119" s="526"/>
      <c r="O119" s="515">
        <f t="shared" si="26"/>
        <v>0</v>
      </c>
      <c r="P119" s="515">
        <f t="shared" si="27"/>
        <v>0</v>
      </c>
      <c r="Q119" s="269"/>
    </row>
    <row r="120" spans="2:17" ht="12.5">
      <c r="B120" s="195" t="str">
        <f t="shared" si="28"/>
        <v/>
      </c>
      <c r="C120" s="508">
        <f>IF(D93="","-",+C119+1)</f>
        <v>2033</v>
      </c>
      <c r="D120" s="374">
        <f>IF(F119+SUM(E$99:E119)=D$92,F119,D$92-SUM(E$99:E119))</f>
        <v>32764528.055985615</v>
      </c>
      <c r="E120" s="523">
        <f>IF(+J96&lt;F119,J96,D120)</f>
        <v>1379204.3720930233</v>
      </c>
      <c r="F120" s="524">
        <f t="shared" si="32"/>
        <v>31385323.683892593</v>
      </c>
      <c r="G120" s="524">
        <f t="shared" si="33"/>
        <v>32074925.869939104</v>
      </c>
      <c r="H120" s="527">
        <f t="shared" si="34"/>
        <v>4812521.9675074182</v>
      </c>
      <c r="I120" s="578">
        <f t="shared" si="35"/>
        <v>4812521.9675074182</v>
      </c>
      <c r="J120" s="515">
        <f t="shared" si="22"/>
        <v>0</v>
      </c>
      <c r="K120" s="515"/>
      <c r="L120" s="526"/>
      <c r="M120" s="515">
        <f t="shared" si="24"/>
        <v>0</v>
      </c>
      <c r="N120" s="526"/>
      <c r="O120" s="515">
        <f t="shared" si="26"/>
        <v>0</v>
      </c>
      <c r="P120" s="515">
        <f t="shared" si="27"/>
        <v>0</v>
      </c>
      <c r="Q120" s="269"/>
    </row>
    <row r="121" spans="2:17" ht="12.5">
      <c r="B121" s="195" t="str">
        <f t="shared" si="28"/>
        <v/>
      </c>
      <c r="C121" s="508">
        <f>IF(D93="","-",+C120+1)</f>
        <v>2034</v>
      </c>
      <c r="D121" s="374">
        <f>IF(F120+SUM(E$99:E120)=D$92,F120,D$92-SUM(E$99:E120))</f>
        <v>31385323.683892593</v>
      </c>
      <c r="E121" s="523">
        <f>IF(+J96&lt;F120,J96,D121)</f>
        <v>1379204.3720930233</v>
      </c>
      <c r="F121" s="524">
        <f t="shared" si="32"/>
        <v>30006119.311799571</v>
      </c>
      <c r="G121" s="524">
        <f t="shared" si="33"/>
        <v>30695721.497846082</v>
      </c>
      <c r="H121" s="527">
        <f t="shared" si="34"/>
        <v>4664891.1777253803</v>
      </c>
      <c r="I121" s="578">
        <f t="shared" si="35"/>
        <v>4664891.1777253803</v>
      </c>
      <c r="J121" s="515">
        <f t="shared" si="22"/>
        <v>0</v>
      </c>
      <c r="K121" s="515"/>
      <c r="L121" s="526"/>
      <c r="M121" s="515">
        <f t="shared" si="24"/>
        <v>0</v>
      </c>
      <c r="N121" s="526"/>
      <c r="O121" s="515">
        <f t="shared" si="26"/>
        <v>0</v>
      </c>
      <c r="P121" s="515">
        <f t="shared" si="27"/>
        <v>0</v>
      </c>
      <c r="Q121" s="269"/>
    </row>
    <row r="122" spans="2:17" ht="12.5">
      <c r="B122" s="195" t="str">
        <f t="shared" si="28"/>
        <v/>
      </c>
      <c r="C122" s="508">
        <f>IF(D93="","-",+C121+1)</f>
        <v>2035</v>
      </c>
      <c r="D122" s="374">
        <f>IF(F121+SUM(E$99:E121)=D$92,F121,D$92-SUM(E$99:E121))</f>
        <v>30006119.311799571</v>
      </c>
      <c r="E122" s="523">
        <f>IF(+J96&lt;F121,J96,D122)</f>
        <v>1379204.3720930233</v>
      </c>
      <c r="F122" s="524">
        <f t="shared" si="32"/>
        <v>28626914.939706549</v>
      </c>
      <c r="G122" s="524">
        <f t="shared" si="33"/>
        <v>29316517.12575306</v>
      </c>
      <c r="H122" s="527">
        <f t="shared" si="34"/>
        <v>4517260.3879433423</v>
      </c>
      <c r="I122" s="578">
        <f t="shared" si="35"/>
        <v>4517260.3879433423</v>
      </c>
      <c r="J122" s="515">
        <f t="shared" si="22"/>
        <v>0</v>
      </c>
      <c r="K122" s="515"/>
      <c r="L122" s="526"/>
      <c r="M122" s="515">
        <f t="shared" si="24"/>
        <v>0</v>
      </c>
      <c r="N122" s="526"/>
      <c r="O122" s="515">
        <f t="shared" si="26"/>
        <v>0</v>
      </c>
      <c r="P122" s="515">
        <f t="shared" si="27"/>
        <v>0</v>
      </c>
      <c r="Q122" s="269"/>
    </row>
    <row r="123" spans="2:17" ht="12.5">
      <c r="B123" s="195" t="str">
        <f t="shared" si="28"/>
        <v/>
      </c>
      <c r="C123" s="508">
        <f>IF(D93="","-",+C122+1)</f>
        <v>2036</v>
      </c>
      <c r="D123" s="374">
        <f>IF(F122+SUM(E$99:E122)=D$92,F122,D$92-SUM(E$99:E122))</f>
        <v>28626914.939706549</v>
      </c>
      <c r="E123" s="523">
        <f>IF(+J96&lt;F122,J96,D123)</f>
        <v>1379204.3720930233</v>
      </c>
      <c r="F123" s="524">
        <f t="shared" si="32"/>
        <v>27247710.567613527</v>
      </c>
      <c r="G123" s="524">
        <f t="shared" si="33"/>
        <v>27937312.753660038</v>
      </c>
      <c r="H123" s="527">
        <f t="shared" si="34"/>
        <v>4369629.5981613044</v>
      </c>
      <c r="I123" s="578">
        <f t="shared" si="35"/>
        <v>4369629.5981613044</v>
      </c>
      <c r="J123" s="515">
        <f t="shared" si="22"/>
        <v>0</v>
      </c>
      <c r="K123" s="515"/>
      <c r="L123" s="526"/>
      <c r="M123" s="515">
        <f t="shared" si="24"/>
        <v>0</v>
      </c>
      <c r="N123" s="526"/>
      <c r="O123" s="515">
        <f t="shared" si="26"/>
        <v>0</v>
      </c>
      <c r="P123" s="515">
        <f t="shared" si="27"/>
        <v>0</v>
      </c>
      <c r="Q123" s="269"/>
    </row>
    <row r="124" spans="2:17" ht="12.5">
      <c r="B124" s="195" t="str">
        <f t="shared" si="28"/>
        <v/>
      </c>
      <c r="C124" s="508">
        <f>IF(D93="","-",+C123+1)</f>
        <v>2037</v>
      </c>
      <c r="D124" s="374">
        <f>IF(F123+SUM(E$99:E123)=D$92,F123,D$92-SUM(E$99:E123))</f>
        <v>27247710.567613527</v>
      </c>
      <c r="E124" s="523">
        <f>IF(+J96&lt;F123,J96,D124)</f>
        <v>1379204.3720930233</v>
      </c>
      <c r="F124" s="524">
        <f t="shared" si="32"/>
        <v>25868506.195520505</v>
      </c>
      <c r="G124" s="524">
        <f t="shared" si="33"/>
        <v>26558108.381567016</v>
      </c>
      <c r="H124" s="527">
        <f t="shared" si="34"/>
        <v>4221998.8083792655</v>
      </c>
      <c r="I124" s="578">
        <f t="shared" si="35"/>
        <v>4221998.8083792655</v>
      </c>
      <c r="J124" s="515">
        <f t="shared" si="22"/>
        <v>0</v>
      </c>
      <c r="K124" s="515"/>
      <c r="L124" s="526"/>
      <c r="M124" s="515">
        <f t="shared" si="24"/>
        <v>0</v>
      </c>
      <c r="N124" s="526"/>
      <c r="O124" s="515">
        <f t="shared" si="26"/>
        <v>0</v>
      </c>
      <c r="P124" s="515">
        <f t="shared" si="27"/>
        <v>0</v>
      </c>
      <c r="Q124" s="269"/>
    </row>
    <row r="125" spans="2:17" ht="12.5">
      <c r="B125" s="195" t="str">
        <f t="shared" si="28"/>
        <v/>
      </c>
      <c r="C125" s="508">
        <f>IF(D93="","-",+C124+1)</f>
        <v>2038</v>
      </c>
      <c r="D125" s="374">
        <f>IF(F124+SUM(E$99:E124)=D$92,F124,D$92-SUM(E$99:E124))</f>
        <v>25868506.195520505</v>
      </c>
      <c r="E125" s="523">
        <f>IF(+J96&lt;F124,J96,D125)</f>
        <v>1379204.3720930233</v>
      </c>
      <c r="F125" s="524">
        <f t="shared" si="32"/>
        <v>24489301.823427483</v>
      </c>
      <c r="G125" s="524">
        <f t="shared" si="33"/>
        <v>25178904.009473994</v>
      </c>
      <c r="H125" s="527">
        <f t="shared" si="34"/>
        <v>4074368.0185972275</v>
      </c>
      <c r="I125" s="578">
        <f t="shared" si="35"/>
        <v>4074368.0185972275</v>
      </c>
      <c r="J125" s="515">
        <f t="shared" si="22"/>
        <v>0</v>
      </c>
      <c r="K125" s="515"/>
      <c r="L125" s="526"/>
      <c r="M125" s="515">
        <f t="shared" si="24"/>
        <v>0</v>
      </c>
      <c r="N125" s="526"/>
      <c r="O125" s="515">
        <f t="shared" si="26"/>
        <v>0</v>
      </c>
      <c r="P125" s="515">
        <f t="shared" si="27"/>
        <v>0</v>
      </c>
      <c r="Q125" s="269"/>
    </row>
    <row r="126" spans="2:17" ht="12.5">
      <c r="B126" s="195" t="str">
        <f t="shared" si="28"/>
        <v/>
      </c>
      <c r="C126" s="508">
        <f>IF(D93="","-",+C125+1)</f>
        <v>2039</v>
      </c>
      <c r="D126" s="374">
        <f>IF(F125+SUM(E$99:E125)=D$92,F125,D$92-SUM(E$99:E125))</f>
        <v>24489301.823427483</v>
      </c>
      <c r="E126" s="523">
        <f>IF(+J96&lt;F125,J96,D126)</f>
        <v>1379204.3720930233</v>
      </c>
      <c r="F126" s="524">
        <f t="shared" si="32"/>
        <v>23110097.451334462</v>
      </c>
      <c r="G126" s="524">
        <f t="shared" si="33"/>
        <v>23799699.637380973</v>
      </c>
      <c r="H126" s="527">
        <f t="shared" si="34"/>
        <v>3926737.2288151896</v>
      </c>
      <c r="I126" s="578">
        <f t="shared" si="35"/>
        <v>3926737.2288151896</v>
      </c>
      <c r="J126" s="515">
        <f t="shared" si="22"/>
        <v>0</v>
      </c>
      <c r="K126" s="515"/>
      <c r="L126" s="526"/>
      <c r="M126" s="515">
        <f t="shared" si="24"/>
        <v>0</v>
      </c>
      <c r="N126" s="526"/>
      <c r="O126" s="515">
        <f t="shared" si="26"/>
        <v>0</v>
      </c>
      <c r="P126" s="515">
        <f t="shared" si="27"/>
        <v>0</v>
      </c>
      <c r="Q126" s="269"/>
    </row>
    <row r="127" spans="2:17" ht="12.5">
      <c r="B127" s="195" t="str">
        <f t="shared" si="28"/>
        <v/>
      </c>
      <c r="C127" s="508">
        <f>IF(D93="","-",+C126+1)</f>
        <v>2040</v>
      </c>
      <c r="D127" s="374">
        <f>IF(F126+SUM(E$99:E126)=D$92,F126,D$92-SUM(E$99:E126))</f>
        <v>23110097.451334462</v>
      </c>
      <c r="E127" s="523">
        <f>IF(+J96&lt;F126,J96,D127)</f>
        <v>1379204.3720930233</v>
      </c>
      <c r="F127" s="524">
        <f t="shared" si="32"/>
        <v>21730893.07924144</v>
      </c>
      <c r="G127" s="524">
        <f t="shared" si="33"/>
        <v>22420495.265287951</v>
      </c>
      <c r="H127" s="527">
        <f t="shared" si="34"/>
        <v>3779106.4390331516</v>
      </c>
      <c r="I127" s="578">
        <f t="shared" si="35"/>
        <v>3779106.4390331516</v>
      </c>
      <c r="J127" s="515">
        <f t="shared" si="22"/>
        <v>0</v>
      </c>
      <c r="K127" s="515"/>
      <c r="L127" s="526"/>
      <c r="M127" s="515">
        <f t="shared" si="24"/>
        <v>0</v>
      </c>
      <c r="N127" s="526"/>
      <c r="O127" s="515">
        <f t="shared" si="26"/>
        <v>0</v>
      </c>
      <c r="P127" s="515">
        <f t="shared" si="27"/>
        <v>0</v>
      </c>
      <c r="Q127" s="269"/>
    </row>
    <row r="128" spans="2:17" ht="12.5">
      <c r="B128" s="195" t="str">
        <f t="shared" si="28"/>
        <v/>
      </c>
      <c r="C128" s="508">
        <f>IF(D93="","-",+C127+1)</f>
        <v>2041</v>
      </c>
      <c r="D128" s="374">
        <f>IF(F127+SUM(E$99:E127)=D$92,F127,D$92-SUM(E$99:E127))</f>
        <v>21730893.07924144</v>
      </c>
      <c r="E128" s="523">
        <f>IF(+J96&lt;F127,J96,D128)</f>
        <v>1379204.3720930233</v>
      </c>
      <c r="F128" s="524">
        <f t="shared" si="32"/>
        <v>20351688.707148418</v>
      </c>
      <c r="G128" s="524">
        <f t="shared" si="33"/>
        <v>21041290.893194929</v>
      </c>
      <c r="H128" s="527">
        <f t="shared" si="34"/>
        <v>3631475.6492511136</v>
      </c>
      <c r="I128" s="578">
        <f t="shared" si="35"/>
        <v>3631475.6492511136</v>
      </c>
      <c r="J128" s="515">
        <f t="shared" si="22"/>
        <v>0</v>
      </c>
      <c r="K128" s="515"/>
      <c r="L128" s="526"/>
      <c r="M128" s="515">
        <f t="shared" si="24"/>
        <v>0</v>
      </c>
      <c r="N128" s="526"/>
      <c r="O128" s="515">
        <f t="shared" si="26"/>
        <v>0</v>
      </c>
      <c r="P128" s="515">
        <f t="shared" si="27"/>
        <v>0</v>
      </c>
      <c r="Q128" s="269"/>
    </row>
    <row r="129" spans="2:17" ht="12.5">
      <c r="B129" s="195" t="str">
        <f t="shared" si="28"/>
        <v/>
      </c>
      <c r="C129" s="508">
        <f>IF(D93="","-",+C128+1)</f>
        <v>2042</v>
      </c>
      <c r="D129" s="374">
        <f>IF(F128+SUM(E$99:E128)=D$92,F128,D$92-SUM(E$99:E128))</f>
        <v>20351688.707148418</v>
      </c>
      <c r="E129" s="523">
        <f>IF(+J96&lt;F128,J96,D129)</f>
        <v>1379204.3720930233</v>
      </c>
      <c r="F129" s="524">
        <f t="shared" si="32"/>
        <v>18972484.335055396</v>
      </c>
      <c r="G129" s="524">
        <f t="shared" si="33"/>
        <v>19662086.521101907</v>
      </c>
      <c r="H129" s="527">
        <f t="shared" si="34"/>
        <v>3483844.8594690752</v>
      </c>
      <c r="I129" s="578">
        <f t="shared" si="35"/>
        <v>3483844.8594690752</v>
      </c>
      <c r="J129" s="515">
        <f t="shared" si="22"/>
        <v>0</v>
      </c>
      <c r="K129" s="515"/>
      <c r="L129" s="526"/>
      <c r="M129" s="515">
        <f t="shared" si="24"/>
        <v>0</v>
      </c>
      <c r="N129" s="526"/>
      <c r="O129" s="515">
        <f t="shared" si="26"/>
        <v>0</v>
      </c>
      <c r="P129" s="515">
        <f t="shared" si="27"/>
        <v>0</v>
      </c>
      <c r="Q129" s="269"/>
    </row>
    <row r="130" spans="2:17" ht="12.5">
      <c r="B130" s="195" t="str">
        <f t="shared" si="28"/>
        <v/>
      </c>
      <c r="C130" s="508">
        <f>IF(D93="","-",+C129+1)</f>
        <v>2043</v>
      </c>
      <c r="D130" s="374">
        <f>IF(F129+SUM(E$99:E129)=D$92,F129,D$92-SUM(E$99:E129))</f>
        <v>18972484.335055396</v>
      </c>
      <c r="E130" s="523">
        <f>IF(+J96&lt;F129,J96,D130)</f>
        <v>1379204.3720930233</v>
      </c>
      <c r="F130" s="524">
        <f t="shared" si="32"/>
        <v>17593279.962962374</v>
      </c>
      <c r="G130" s="524">
        <f t="shared" si="33"/>
        <v>18282882.149008885</v>
      </c>
      <c r="H130" s="527">
        <f t="shared" si="34"/>
        <v>3336214.0696870373</v>
      </c>
      <c r="I130" s="578">
        <f t="shared" si="35"/>
        <v>3336214.0696870373</v>
      </c>
      <c r="J130" s="515">
        <f t="shared" si="22"/>
        <v>0</v>
      </c>
      <c r="K130" s="515"/>
      <c r="L130" s="526"/>
      <c r="M130" s="515">
        <f t="shared" si="24"/>
        <v>0</v>
      </c>
      <c r="N130" s="526"/>
      <c r="O130" s="515">
        <f t="shared" si="26"/>
        <v>0</v>
      </c>
      <c r="P130" s="515">
        <f t="shared" si="27"/>
        <v>0</v>
      </c>
      <c r="Q130" s="269"/>
    </row>
    <row r="131" spans="2:17" ht="12.5">
      <c r="B131" s="195" t="str">
        <f t="shared" si="28"/>
        <v/>
      </c>
      <c r="C131" s="508">
        <f>IF(D93="","-",+C130+1)</f>
        <v>2044</v>
      </c>
      <c r="D131" s="374">
        <f>IF(F130+SUM(E$99:E130)=D$92,F130,D$92-SUM(E$99:E130))</f>
        <v>17593279.962962374</v>
      </c>
      <c r="E131" s="523">
        <f>IF(+J96&lt;F130,J96,D131)</f>
        <v>1379204.3720930233</v>
      </c>
      <c r="F131" s="524">
        <f t="shared" si="32"/>
        <v>16214075.59086935</v>
      </c>
      <c r="G131" s="524">
        <f t="shared" ref="G131:G154" si="36">+(F131+D131)/2</f>
        <v>16903677.776915863</v>
      </c>
      <c r="H131" s="527">
        <f t="shared" ref="H131:H154" si="37">+J$94*G131+E131</f>
        <v>3188583.2799049993</v>
      </c>
      <c r="I131" s="578">
        <f t="shared" ref="I131:I154" si="38">+J$95*G131+E131</f>
        <v>3188583.2799049993</v>
      </c>
      <c r="J131" s="515">
        <f t="shared" ref="J131:J154" si="39">+I131-H131</f>
        <v>0</v>
      </c>
      <c r="K131" s="515"/>
      <c r="L131" s="526"/>
      <c r="M131" s="515">
        <f t="shared" ref="M131:M154" si="40">IF(L131&lt;&gt;0,+H131-L131,0)</f>
        <v>0</v>
      </c>
      <c r="N131" s="526"/>
      <c r="O131" s="515">
        <f t="shared" ref="O131:O154" si="41">IF(N131&lt;&gt;0,+I131-N131,0)</f>
        <v>0</v>
      </c>
      <c r="P131" s="515">
        <f t="shared" ref="P131:P154" si="42">+O131-M131</f>
        <v>0</v>
      </c>
      <c r="Q131" s="269"/>
    </row>
    <row r="132" spans="2:17" ht="12.5">
      <c r="B132" s="195" t="str">
        <f t="shared" ref="B132:B154" si="43">IF(D132=F131,"","IU")</f>
        <v/>
      </c>
      <c r="C132" s="508">
        <f>IF(D93="","-",+C131+1)</f>
        <v>2045</v>
      </c>
      <c r="D132" s="374">
        <f>IF(F131+SUM(E$99:E131)=D$92,F131,D$92-SUM(E$99:E131))</f>
        <v>16214075.59086935</v>
      </c>
      <c r="E132" s="523">
        <f>IF(+J96&lt;F131,J96,D132)</f>
        <v>1379204.3720930233</v>
      </c>
      <c r="F132" s="524">
        <f t="shared" ref="F132:F154" si="44">+D132-E132</f>
        <v>14834871.218776327</v>
      </c>
      <c r="G132" s="524">
        <f t="shared" si="36"/>
        <v>15524473.404822838</v>
      </c>
      <c r="H132" s="527">
        <f t="shared" si="37"/>
        <v>3040952.4901229609</v>
      </c>
      <c r="I132" s="578">
        <f t="shared" si="38"/>
        <v>3040952.4901229609</v>
      </c>
      <c r="J132" s="515">
        <f t="shared" si="39"/>
        <v>0</v>
      </c>
      <c r="K132" s="515"/>
      <c r="L132" s="526"/>
      <c r="M132" s="515">
        <f t="shared" si="40"/>
        <v>0</v>
      </c>
      <c r="N132" s="526"/>
      <c r="O132" s="515">
        <f t="shared" si="41"/>
        <v>0</v>
      </c>
      <c r="P132" s="515">
        <f t="shared" si="42"/>
        <v>0</v>
      </c>
      <c r="Q132" s="269"/>
    </row>
    <row r="133" spans="2:17" ht="12.5">
      <c r="B133" s="195" t="str">
        <f t="shared" si="43"/>
        <v/>
      </c>
      <c r="C133" s="508">
        <f>IF(D93="","-",+C132+1)</f>
        <v>2046</v>
      </c>
      <c r="D133" s="374">
        <f>IF(F132+SUM(E$99:E132)=D$92,F132,D$92-SUM(E$99:E132))</f>
        <v>14834871.218776327</v>
      </c>
      <c r="E133" s="523">
        <f>IF(+J96&lt;F132,J96,D133)</f>
        <v>1379204.3720930233</v>
      </c>
      <c r="F133" s="524">
        <f t="shared" si="44"/>
        <v>13455666.846683303</v>
      </c>
      <c r="G133" s="524">
        <f t="shared" si="36"/>
        <v>14145269.032729816</v>
      </c>
      <c r="H133" s="527">
        <f t="shared" si="37"/>
        <v>2893321.7003409229</v>
      </c>
      <c r="I133" s="578">
        <f t="shared" si="38"/>
        <v>2893321.7003409229</v>
      </c>
      <c r="J133" s="515">
        <f t="shared" si="39"/>
        <v>0</v>
      </c>
      <c r="K133" s="515"/>
      <c r="L133" s="526"/>
      <c r="M133" s="515">
        <f t="shared" si="40"/>
        <v>0</v>
      </c>
      <c r="N133" s="526"/>
      <c r="O133" s="515">
        <f t="shared" si="41"/>
        <v>0</v>
      </c>
      <c r="P133" s="515">
        <f t="shared" si="42"/>
        <v>0</v>
      </c>
      <c r="Q133" s="269"/>
    </row>
    <row r="134" spans="2:17" ht="12.5">
      <c r="B134" s="195" t="str">
        <f t="shared" si="43"/>
        <v/>
      </c>
      <c r="C134" s="508">
        <f>IF(D93="","-",+C133+1)</f>
        <v>2047</v>
      </c>
      <c r="D134" s="374">
        <f>IF(F133+SUM(E$99:E133)=D$92,F133,D$92-SUM(E$99:E133))</f>
        <v>13455666.846683303</v>
      </c>
      <c r="E134" s="523">
        <f>IF(+J96&lt;F133,J96,D134)</f>
        <v>1379204.3720930233</v>
      </c>
      <c r="F134" s="524">
        <f t="shared" si="44"/>
        <v>12076462.474590279</v>
      </c>
      <c r="G134" s="524">
        <f t="shared" si="36"/>
        <v>12766064.66063679</v>
      </c>
      <c r="H134" s="527">
        <f t="shared" si="37"/>
        <v>2745690.910558884</v>
      </c>
      <c r="I134" s="578">
        <f t="shared" si="38"/>
        <v>2745690.910558884</v>
      </c>
      <c r="J134" s="515">
        <f t="shared" si="39"/>
        <v>0</v>
      </c>
      <c r="K134" s="515"/>
      <c r="L134" s="526"/>
      <c r="M134" s="515">
        <f t="shared" si="40"/>
        <v>0</v>
      </c>
      <c r="N134" s="526"/>
      <c r="O134" s="515">
        <f t="shared" si="41"/>
        <v>0</v>
      </c>
      <c r="P134" s="515">
        <f t="shared" si="42"/>
        <v>0</v>
      </c>
      <c r="Q134" s="269"/>
    </row>
    <row r="135" spans="2:17" ht="12.5">
      <c r="B135" s="195" t="str">
        <f t="shared" si="43"/>
        <v/>
      </c>
      <c r="C135" s="508">
        <f>IF(D93="","-",+C134+1)</f>
        <v>2048</v>
      </c>
      <c r="D135" s="374">
        <f>IF(F134+SUM(E$99:E134)=D$92,F134,D$92-SUM(E$99:E134))</f>
        <v>12076462.474590279</v>
      </c>
      <c r="E135" s="523">
        <f>IF(+J96&lt;F134,J96,D135)</f>
        <v>1379204.3720930233</v>
      </c>
      <c r="F135" s="524">
        <f t="shared" si="44"/>
        <v>10697258.102497255</v>
      </c>
      <c r="G135" s="524">
        <f t="shared" si="36"/>
        <v>11386860.288543768</v>
      </c>
      <c r="H135" s="527">
        <f t="shared" si="37"/>
        <v>2598060.1207768461</v>
      </c>
      <c r="I135" s="578">
        <f t="shared" si="38"/>
        <v>2598060.1207768461</v>
      </c>
      <c r="J135" s="515">
        <f t="shared" si="39"/>
        <v>0</v>
      </c>
      <c r="K135" s="515"/>
      <c r="L135" s="526"/>
      <c r="M135" s="515">
        <f t="shared" si="40"/>
        <v>0</v>
      </c>
      <c r="N135" s="526"/>
      <c r="O135" s="515">
        <f t="shared" si="41"/>
        <v>0</v>
      </c>
      <c r="P135" s="515">
        <f t="shared" si="42"/>
        <v>0</v>
      </c>
      <c r="Q135" s="269"/>
    </row>
    <row r="136" spans="2:17" ht="12.5">
      <c r="B136" s="195" t="str">
        <f t="shared" si="43"/>
        <v/>
      </c>
      <c r="C136" s="508">
        <f>IF(D93="","-",+C135+1)</f>
        <v>2049</v>
      </c>
      <c r="D136" s="374">
        <f>IF(F135+SUM(E$99:E135)=D$92,F135,D$92-SUM(E$99:E135))</f>
        <v>10697258.102497255</v>
      </c>
      <c r="E136" s="523">
        <f>IF(+J96&lt;F135,J96,D136)</f>
        <v>1379204.3720930233</v>
      </c>
      <c r="F136" s="524">
        <f t="shared" si="44"/>
        <v>9318053.7304042317</v>
      </c>
      <c r="G136" s="524">
        <f t="shared" si="36"/>
        <v>10007655.916450743</v>
      </c>
      <c r="H136" s="527">
        <f t="shared" si="37"/>
        <v>2450429.3309948081</v>
      </c>
      <c r="I136" s="578">
        <f t="shared" si="38"/>
        <v>2450429.3309948081</v>
      </c>
      <c r="J136" s="515">
        <f t="shared" si="39"/>
        <v>0</v>
      </c>
      <c r="K136" s="515"/>
      <c r="L136" s="526"/>
      <c r="M136" s="515">
        <f t="shared" si="40"/>
        <v>0</v>
      </c>
      <c r="N136" s="526"/>
      <c r="O136" s="515">
        <f t="shared" si="41"/>
        <v>0</v>
      </c>
      <c r="P136" s="515">
        <f t="shared" si="42"/>
        <v>0</v>
      </c>
      <c r="Q136" s="269"/>
    </row>
    <row r="137" spans="2:17" ht="12.5">
      <c r="B137" s="195" t="str">
        <f t="shared" si="43"/>
        <v/>
      </c>
      <c r="C137" s="508">
        <f>IF(D93="","-",+C136+1)</f>
        <v>2050</v>
      </c>
      <c r="D137" s="374">
        <f>IF(F136+SUM(E$99:E136)=D$92,F136,D$92-SUM(E$99:E136))</f>
        <v>9318053.7304042317</v>
      </c>
      <c r="E137" s="523">
        <f>IF(+J96&lt;F136,J96,D137)</f>
        <v>1379204.3720930233</v>
      </c>
      <c r="F137" s="524">
        <f t="shared" si="44"/>
        <v>7938849.358311208</v>
      </c>
      <c r="G137" s="524">
        <f t="shared" si="36"/>
        <v>8628451.5443577208</v>
      </c>
      <c r="H137" s="527">
        <f t="shared" si="37"/>
        <v>2302798.5412127697</v>
      </c>
      <c r="I137" s="578">
        <f t="shared" si="38"/>
        <v>2302798.5412127697</v>
      </c>
      <c r="J137" s="515">
        <f t="shared" si="39"/>
        <v>0</v>
      </c>
      <c r="K137" s="515"/>
      <c r="L137" s="526"/>
      <c r="M137" s="515">
        <f t="shared" si="40"/>
        <v>0</v>
      </c>
      <c r="N137" s="526"/>
      <c r="O137" s="515">
        <f t="shared" si="41"/>
        <v>0</v>
      </c>
      <c r="P137" s="515">
        <f t="shared" si="42"/>
        <v>0</v>
      </c>
      <c r="Q137" s="269"/>
    </row>
    <row r="138" spans="2:17" ht="12.5">
      <c r="B138" s="195" t="str">
        <f t="shared" si="43"/>
        <v/>
      </c>
      <c r="C138" s="508">
        <f>IF(D93="","-",+C137+1)</f>
        <v>2051</v>
      </c>
      <c r="D138" s="374">
        <f>IF(F137+SUM(E$99:E137)=D$92,F137,D$92-SUM(E$99:E137))</f>
        <v>7938849.358311208</v>
      </c>
      <c r="E138" s="523">
        <f>IF(+J96&lt;F137,J96,D138)</f>
        <v>1379204.3720930233</v>
      </c>
      <c r="F138" s="524">
        <f t="shared" si="44"/>
        <v>6559644.9862181842</v>
      </c>
      <c r="G138" s="524">
        <f t="shared" si="36"/>
        <v>7249247.1722646961</v>
      </c>
      <c r="H138" s="527">
        <f t="shared" si="37"/>
        <v>2155167.7514307313</v>
      </c>
      <c r="I138" s="578">
        <f t="shared" si="38"/>
        <v>2155167.7514307313</v>
      </c>
      <c r="J138" s="515">
        <f t="shared" si="39"/>
        <v>0</v>
      </c>
      <c r="K138" s="515"/>
      <c r="L138" s="526"/>
      <c r="M138" s="515">
        <f t="shared" si="40"/>
        <v>0</v>
      </c>
      <c r="N138" s="526"/>
      <c r="O138" s="515">
        <f t="shared" si="41"/>
        <v>0</v>
      </c>
      <c r="P138" s="515">
        <f t="shared" si="42"/>
        <v>0</v>
      </c>
      <c r="Q138" s="269"/>
    </row>
    <row r="139" spans="2:17" ht="12.5">
      <c r="B139" s="195" t="str">
        <f t="shared" si="43"/>
        <v/>
      </c>
      <c r="C139" s="508">
        <f>IF(D93="","-",+C138+1)</f>
        <v>2052</v>
      </c>
      <c r="D139" s="374">
        <f>IF(F138+SUM(E$99:E138)=D$92,F138,D$92-SUM(E$99:E138))</f>
        <v>6559644.9862181842</v>
      </c>
      <c r="E139" s="523">
        <f>IF(+J96&lt;F138,J96,D139)</f>
        <v>1379204.3720930233</v>
      </c>
      <c r="F139" s="524">
        <f t="shared" si="44"/>
        <v>5180440.6141251605</v>
      </c>
      <c r="G139" s="524">
        <f t="shared" si="36"/>
        <v>5870042.8001716724</v>
      </c>
      <c r="H139" s="527">
        <f t="shared" si="37"/>
        <v>2007536.9616486933</v>
      </c>
      <c r="I139" s="578">
        <f t="shared" si="38"/>
        <v>2007536.9616486933</v>
      </c>
      <c r="J139" s="515">
        <f t="shared" si="39"/>
        <v>0</v>
      </c>
      <c r="K139" s="515"/>
      <c r="L139" s="526"/>
      <c r="M139" s="515">
        <f t="shared" si="40"/>
        <v>0</v>
      </c>
      <c r="N139" s="526"/>
      <c r="O139" s="515">
        <f t="shared" si="41"/>
        <v>0</v>
      </c>
      <c r="P139" s="515">
        <f t="shared" si="42"/>
        <v>0</v>
      </c>
      <c r="Q139" s="269"/>
    </row>
    <row r="140" spans="2:17" ht="12.5">
      <c r="B140" s="195" t="str">
        <f t="shared" si="43"/>
        <v/>
      </c>
      <c r="C140" s="508">
        <f>IF(D93="","-",+C139+1)</f>
        <v>2053</v>
      </c>
      <c r="D140" s="374">
        <f>IF(F139+SUM(E$99:E139)=D$92,F139,D$92-SUM(E$99:E139))</f>
        <v>5180440.6141251605</v>
      </c>
      <c r="E140" s="523">
        <f>IF(+J96&lt;F139,J96,D140)</f>
        <v>1379204.3720930233</v>
      </c>
      <c r="F140" s="524">
        <f t="shared" si="44"/>
        <v>3801236.2420321372</v>
      </c>
      <c r="G140" s="524">
        <f t="shared" si="36"/>
        <v>4490838.4280786486</v>
      </c>
      <c r="H140" s="527">
        <f t="shared" si="37"/>
        <v>1859906.1718666549</v>
      </c>
      <c r="I140" s="578">
        <f t="shared" si="38"/>
        <v>1859906.1718666549</v>
      </c>
      <c r="J140" s="515">
        <f t="shared" si="39"/>
        <v>0</v>
      </c>
      <c r="K140" s="515"/>
      <c r="L140" s="526"/>
      <c r="M140" s="515">
        <f t="shared" si="40"/>
        <v>0</v>
      </c>
      <c r="N140" s="526"/>
      <c r="O140" s="515">
        <f t="shared" si="41"/>
        <v>0</v>
      </c>
      <c r="P140" s="515">
        <f t="shared" si="42"/>
        <v>0</v>
      </c>
      <c r="Q140" s="269"/>
    </row>
    <row r="141" spans="2:17" ht="12.5">
      <c r="B141" s="195" t="str">
        <f t="shared" si="43"/>
        <v/>
      </c>
      <c r="C141" s="508">
        <f>IF(D93="","-",+C140+1)</f>
        <v>2054</v>
      </c>
      <c r="D141" s="374">
        <f>IF(F140+SUM(E$99:E140)=D$92,F140,D$92-SUM(E$99:E140))</f>
        <v>3801236.2420321372</v>
      </c>
      <c r="E141" s="523">
        <f>IF(+J96&lt;F140,J96,D141)</f>
        <v>1379204.3720930233</v>
      </c>
      <c r="F141" s="524">
        <f t="shared" si="44"/>
        <v>2422031.869939114</v>
      </c>
      <c r="G141" s="524">
        <f t="shared" si="36"/>
        <v>3111634.0559856258</v>
      </c>
      <c r="H141" s="527">
        <f t="shared" si="37"/>
        <v>1712275.3820846169</v>
      </c>
      <c r="I141" s="578">
        <f t="shared" si="38"/>
        <v>1712275.3820846169</v>
      </c>
      <c r="J141" s="515">
        <f t="shared" si="39"/>
        <v>0</v>
      </c>
      <c r="K141" s="515"/>
      <c r="L141" s="526"/>
      <c r="M141" s="515">
        <f t="shared" si="40"/>
        <v>0</v>
      </c>
      <c r="N141" s="526"/>
      <c r="O141" s="515">
        <f t="shared" si="41"/>
        <v>0</v>
      </c>
      <c r="P141" s="515">
        <f t="shared" si="42"/>
        <v>0</v>
      </c>
      <c r="Q141" s="269"/>
    </row>
    <row r="142" spans="2:17" ht="12.5">
      <c r="B142" s="195" t="str">
        <f t="shared" si="43"/>
        <v/>
      </c>
      <c r="C142" s="508">
        <f>IF(D93="","-",+C141+1)</f>
        <v>2055</v>
      </c>
      <c r="D142" s="374">
        <f>IF(F141+SUM(E$99:E141)=D$92,F141,D$92-SUM(E$99:E141))</f>
        <v>2422031.869939114</v>
      </c>
      <c r="E142" s="523">
        <f>IF(+J96&lt;F141,J96,D142)</f>
        <v>1379204.3720930233</v>
      </c>
      <c r="F142" s="524">
        <f t="shared" si="44"/>
        <v>1042827.4978460907</v>
      </c>
      <c r="G142" s="524">
        <f t="shared" si="36"/>
        <v>1732429.6838926023</v>
      </c>
      <c r="H142" s="527">
        <f t="shared" si="37"/>
        <v>1564644.5923025785</v>
      </c>
      <c r="I142" s="578">
        <f t="shared" si="38"/>
        <v>1564644.5923025785</v>
      </c>
      <c r="J142" s="515">
        <f t="shared" si="39"/>
        <v>0</v>
      </c>
      <c r="K142" s="515"/>
      <c r="L142" s="526"/>
      <c r="M142" s="515">
        <f t="shared" si="40"/>
        <v>0</v>
      </c>
      <c r="N142" s="526"/>
      <c r="O142" s="515">
        <f t="shared" si="41"/>
        <v>0</v>
      </c>
      <c r="P142" s="515">
        <f t="shared" si="42"/>
        <v>0</v>
      </c>
      <c r="Q142" s="269"/>
    </row>
    <row r="143" spans="2:17" ht="12.5">
      <c r="B143" s="195" t="str">
        <f t="shared" si="43"/>
        <v/>
      </c>
      <c r="C143" s="508">
        <f>IF(D93="","-",+C142+1)</f>
        <v>2056</v>
      </c>
      <c r="D143" s="374">
        <f>IF(F142+SUM(E$99:E142)=D$92,F142,D$92-SUM(E$99:E142))</f>
        <v>1042827.4978460907</v>
      </c>
      <c r="E143" s="523">
        <f>IF(+J96&lt;F142,J96,D143)</f>
        <v>1042827.4978460907</v>
      </c>
      <c r="F143" s="524">
        <f t="shared" si="44"/>
        <v>0</v>
      </c>
      <c r="G143" s="524">
        <f t="shared" si="36"/>
        <v>521413.74892304535</v>
      </c>
      <c r="H143" s="527">
        <f t="shared" si="37"/>
        <v>1098639.9105053588</v>
      </c>
      <c r="I143" s="578">
        <f t="shared" si="38"/>
        <v>1098639.9105053588</v>
      </c>
      <c r="J143" s="515">
        <f t="shared" si="39"/>
        <v>0</v>
      </c>
      <c r="K143" s="515"/>
      <c r="L143" s="526"/>
      <c r="M143" s="515">
        <f t="shared" si="40"/>
        <v>0</v>
      </c>
      <c r="N143" s="526"/>
      <c r="O143" s="515">
        <f t="shared" si="41"/>
        <v>0</v>
      </c>
      <c r="P143" s="515">
        <f t="shared" si="42"/>
        <v>0</v>
      </c>
      <c r="Q143" s="269"/>
    </row>
    <row r="144" spans="2:17" ht="12.5">
      <c r="B144" s="195" t="str">
        <f t="shared" si="43"/>
        <v/>
      </c>
      <c r="C144" s="508">
        <f>IF(D93="","-",+C143+1)</f>
        <v>2057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44"/>
        <v>0</v>
      </c>
      <c r="G144" s="524">
        <f t="shared" si="36"/>
        <v>0</v>
      </c>
      <c r="H144" s="527">
        <f t="shared" si="37"/>
        <v>0</v>
      </c>
      <c r="I144" s="578">
        <f t="shared" si="38"/>
        <v>0</v>
      </c>
      <c r="J144" s="515">
        <f t="shared" si="39"/>
        <v>0</v>
      </c>
      <c r="K144" s="515"/>
      <c r="L144" s="526"/>
      <c r="M144" s="515">
        <f t="shared" si="40"/>
        <v>0</v>
      </c>
      <c r="N144" s="526"/>
      <c r="O144" s="515">
        <f t="shared" si="41"/>
        <v>0</v>
      </c>
      <c r="P144" s="515">
        <f t="shared" si="42"/>
        <v>0</v>
      </c>
      <c r="Q144" s="269"/>
    </row>
    <row r="145" spans="2:17" ht="12.5">
      <c r="B145" s="195" t="str">
        <f t="shared" si="43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44"/>
        <v>0</v>
      </c>
      <c r="G145" s="524">
        <f t="shared" si="36"/>
        <v>0</v>
      </c>
      <c r="H145" s="527">
        <f t="shared" si="37"/>
        <v>0</v>
      </c>
      <c r="I145" s="578">
        <f t="shared" si="38"/>
        <v>0</v>
      </c>
      <c r="J145" s="515">
        <f t="shared" si="39"/>
        <v>0</v>
      </c>
      <c r="K145" s="515"/>
      <c r="L145" s="526"/>
      <c r="M145" s="515">
        <f t="shared" si="40"/>
        <v>0</v>
      </c>
      <c r="N145" s="526"/>
      <c r="O145" s="515">
        <f t="shared" si="41"/>
        <v>0</v>
      </c>
      <c r="P145" s="515">
        <f t="shared" si="42"/>
        <v>0</v>
      </c>
      <c r="Q145" s="269"/>
    </row>
    <row r="146" spans="2:17" ht="12.5">
      <c r="B146" s="195" t="str">
        <f t="shared" si="43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44"/>
        <v>0</v>
      </c>
      <c r="G146" s="524">
        <f t="shared" si="36"/>
        <v>0</v>
      </c>
      <c r="H146" s="527">
        <f t="shared" si="37"/>
        <v>0</v>
      </c>
      <c r="I146" s="578">
        <f t="shared" si="38"/>
        <v>0</v>
      </c>
      <c r="J146" s="515">
        <f t="shared" si="39"/>
        <v>0</v>
      </c>
      <c r="K146" s="515"/>
      <c r="L146" s="526"/>
      <c r="M146" s="515">
        <f t="shared" si="40"/>
        <v>0</v>
      </c>
      <c r="N146" s="526"/>
      <c r="O146" s="515">
        <f t="shared" si="41"/>
        <v>0</v>
      </c>
      <c r="P146" s="515">
        <f t="shared" si="42"/>
        <v>0</v>
      </c>
      <c r="Q146" s="269"/>
    </row>
    <row r="147" spans="2:17" ht="12.5">
      <c r="B147" s="195" t="str">
        <f t="shared" si="43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44"/>
        <v>0</v>
      </c>
      <c r="G147" s="524">
        <f t="shared" si="36"/>
        <v>0</v>
      </c>
      <c r="H147" s="527">
        <f t="shared" si="37"/>
        <v>0</v>
      </c>
      <c r="I147" s="578">
        <f t="shared" si="38"/>
        <v>0</v>
      </c>
      <c r="J147" s="515">
        <f t="shared" si="39"/>
        <v>0</v>
      </c>
      <c r="K147" s="515"/>
      <c r="L147" s="526"/>
      <c r="M147" s="515">
        <f t="shared" si="40"/>
        <v>0</v>
      </c>
      <c r="N147" s="526"/>
      <c r="O147" s="515">
        <f t="shared" si="41"/>
        <v>0</v>
      </c>
      <c r="P147" s="515">
        <f t="shared" si="42"/>
        <v>0</v>
      </c>
      <c r="Q147" s="269"/>
    </row>
    <row r="148" spans="2:17" ht="12.5">
      <c r="B148" s="195" t="str">
        <f t="shared" si="43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44"/>
        <v>0</v>
      </c>
      <c r="G148" s="524">
        <f t="shared" si="36"/>
        <v>0</v>
      </c>
      <c r="H148" s="527">
        <f t="shared" si="37"/>
        <v>0</v>
      </c>
      <c r="I148" s="578">
        <f t="shared" si="38"/>
        <v>0</v>
      </c>
      <c r="J148" s="515">
        <f t="shared" si="39"/>
        <v>0</v>
      </c>
      <c r="K148" s="515"/>
      <c r="L148" s="526"/>
      <c r="M148" s="515">
        <f t="shared" si="40"/>
        <v>0</v>
      </c>
      <c r="N148" s="526"/>
      <c r="O148" s="515">
        <f t="shared" si="41"/>
        <v>0</v>
      </c>
      <c r="P148" s="515">
        <f t="shared" si="42"/>
        <v>0</v>
      </c>
      <c r="Q148" s="269"/>
    </row>
    <row r="149" spans="2:17" ht="12.5">
      <c r="B149" s="195" t="str">
        <f t="shared" si="43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44"/>
        <v>0</v>
      </c>
      <c r="G149" s="524">
        <f t="shared" si="36"/>
        <v>0</v>
      </c>
      <c r="H149" s="527">
        <f t="shared" si="37"/>
        <v>0</v>
      </c>
      <c r="I149" s="578">
        <f t="shared" si="38"/>
        <v>0</v>
      </c>
      <c r="J149" s="515">
        <f t="shared" si="39"/>
        <v>0</v>
      </c>
      <c r="K149" s="515"/>
      <c r="L149" s="526"/>
      <c r="M149" s="515">
        <f t="shared" si="40"/>
        <v>0</v>
      </c>
      <c r="N149" s="526"/>
      <c r="O149" s="515">
        <f t="shared" si="41"/>
        <v>0</v>
      </c>
      <c r="P149" s="515">
        <f t="shared" si="42"/>
        <v>0</v>
      </c>
      <c r="Q149" s="269"/>
    </row>
    <row r="150" spans="2:17" ht="12.5">
      <c r="B150" s="195" t="str">
        <f t="shared" si="43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44"/>
        <v>0</v>
      </c>
      <c r="G150" s="524">
        <f t="shared" si="36"/>
        <v>0</v>
      </c>
      <c r="H150" s="527">
        <f t="shared" si="37"/>
        <v>0</v>
      </c>
      <c r="I150" s="578">
        <f t="shared" si="38"/>
        <v>0</v>
      </c>
      <c r="J150" s="515">
        <f t="shared" si="39"/>
        <v>0</v>
      </c>
      <c r="K150" s="515"/>
      <c r="L150" s="526"/>
      <c r="M150" s="515">
        <f t="shared" si="40"/>
        <v>0</v>
      </c>
      <c r="N150" s="526"/>
      <c r="O150" s="515">
        <f t="shared" si="41"/>
        <v>0</v>
      </c>
      <c r="P150" s="515">
        <f t="shared" si="42"/>
        <v>0</v>
      </c>
      <c r="Q150" s="269"/>
    </row>
    <row r="151" spans="2:17" ht="12.5">
      <c r="B151" s="195" t="str">
        <f t="shared" si="43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44"/>
        <v>0</v>
      </c>
      <c r="G151" s="524">
        <f t="shared" si="36"/>
        <v>0</v>
      </c>
      <c r="H151" s="527">
        <f t="shared" si="37"/>
        <v>0</v>
      </c>
      <c r="I151" s="578">
        <f t="shared" si="38"/>
        <v>0</v>
      </c>
      <c r="J151" s="515">
        <f t="shared" si="39"/>
        <v>0</v>
      </c>
      <c r="K151" s="515"/>
      <c r="L151" s="526"/>
      <c r="M151" s="515">
        <f t="shared" si="40"/>
        <v>0</v>
      </c>
      <c r="N151" s="526"/>
      <c r="O151" s="515">
        <f t="shared" si="41"/>
        <v>0</v>
      </c>
      <c r="P151" s="515">
        <f t="shared" si="42"/>
        <v>0</v>
      </c>
      <c r="Q151" s="269"/>
    </row>
    <row r="152" spans="2:17" ht="12.5">
      <c r="B152" s="195" t="str">
        <f t="shared" si="43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44"/>
        <v>0</v>
      </c>
      <c r="G152" s="524">
        <f t="shared" si="36"/>
        <v>0</v>
      </c>
      <c r="H152" s="527">
        <f t="shared" si="37"/>
        <v>0</v>
      </c>
      <c r="I152" s="578">
        <f t="shared" si="38"/>
        <v>0</v>
      </c>
      <c r="J152" s="515">
        <f t="shared" si="39"/>
        <v>0</v>
      </c>
      <c r="K152" s="515"/>
      <c r="L152" s="526"/>
      <c r="M152" s="515">
        <f t="shared" si="40"/>
        <v>0</v>
      </c>
      <c r="N152" s="526"/>
      <c r="O152" s="515">
        <f t="shared" si="41"/>
        <v>0</v>
      </c>
      <c r="P152" s="515">
        <f t="shared" si="42"/>
        <v>0</v>
      </c>
      <c r="Q152" s="269"/>
    </row>
    <row r="153" spans="2:17" ht="12.5">
      <c r="B153" s="195" t="str">
        <f t="shared" si="43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44"/>
        <v>0</v>
      </c>
      <c r="G153" s="524">
        <f t="shared" si="36"/>
        <v>0</v>
      </c>
      <c r="H153" s="527">
        <f t="shared" si="37"/>
        <v>0</v>
      </c>
      <c r="I153" s="578">
        <f t="shared" si="38"/>
        <v>0</v>
      </c>
      <c r="J153" s="515">
        <f t="shared" si="39"/>
        <v>0</v>
      </c>
      <c r="K153" s="515"/>
      <c r="L153" s="526"/>
      <c r="M153" s="515">
        <f t="shared" si="40"/>
        <v>0</v>
      </c>
      <c r="N153" s="526"/>
      <c r="O153" s="515">
        <f t="shared" si="41"/>
        <v>0</v>
      </c>
      <c r="P153" s="515">
        <f t="shared" si="42"/>
        <v>0</v>
      </c>
      <c r="Q153" s="269"/>
    </row>
    <row r="154" spans="2:17" ht="13" thickBot="1">
      <c r="B154" s="195" t="str">
        <f t="shared" si="43"/>
        <v/>
      </c>
      <c r="C154" s="528">
        <f>IF(D93="","-",+C153+1)</f>
        <v>2067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44"/>
        <v>0</v>
      </c>
      <c r="G154" s="529">
        <f t="shared" si="36"/>
        <v>0</v>
      </c>
      <c r="H154" s="531">
        <f t="shared" si="37"/>
        <v>0</v>
      </c>
      <c r="I154" s="580">
        <f t="shared" si="38"/>
        <v>0</v>
      </c>
      <c r="J154" s="534">
        <f t="shared" si="39"/>
        <v>0</v>
      </c>
      <c r="K154" s="515"/>
      <c r="L154" s="533"/>
      <c r="M154" s="534">
        <f t="shared" si="40"/>
        <v>0</v>
      </c>
      <c r="N154" s="533"/>
      <c r="O154" s="534">
        <f t="shared" si="41"/>
        <v>0</v>
      </c>
      <c r="P154" s="534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59305787.999999985</v>
      </c>
      <c r="F155" s="375"/>
      <c r="G155" s="375"/>
      <c r="H155" s="375">
        <f>SUM(H99:H154)</f>
        <v>200364355.29114366</v>
      </c>
      <c r="I155" s="375">
        <f>SUM(I99:I154)</f>
        <v>200364355.29114366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34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934465.04750491981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934465.04750491981</v>
      </c>
      <c r="O6" s="269"/>
      <c r="P6" s="269"/>
    </row>
    <row r="7" spans="1:17" ht="13.5" thickBot="1">
      <c r="C7" s="468" t="s">
        <v>48</v>
      </c>
      <c r="D7" s="625" t="s">
        <v>299</v>
      </c>
      <c r="E7" s="588"/>
      <c r="F7" s="588"/>
      <c r="G7" s="588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C9" s="477" t="s">
        <v>50</v>
      </c>
      <c r="D9" s="478" t="s">
        <v>297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8598828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209727.51219512196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27">
        <v>8177700</v>
      </c>
      <c r="E17" s="628">
        <v>97353.571428571435</v>
      </c>
      <c r="F17" s="627">
        <v>8080346.4285714282</v>
      </c>
      <c r="G17" s="628">
        <v>1228497.690125915</v>
      </c>
      <c r="H17" s="611">
        <v>1228497.690125915</v>
      </c>
      <c r="I17" s="617">
        <v>0</v>
      </c>
      <c r="J17" s="512"/>
      <c r="K17" s="513">
        <f t="shared" ref="K17:K22" si="0">G17</f>
        <v>1228497.690125915</v>
      </c>
      <c r="L17" s="598">
        <f t="shared" ref="L17:L22" si="1">IF(K17&lt;&gt;0,+G17-K17,0)</f>
        <v>0</v>
      </c>
      <c r="M17" s="513">
        <f t="shared" ref="M17:M22" si="2">H17</f>
        <v>1228497.690125915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27">
        <v>8080346.4285714282</v>
      </c>
      <c r="E18" s="610">
        <v>204615.59523809524</v>
      </c>
      <c r="F18" s="627">
        <v>7875730.833333333</v>
      </c>
      <c r="G18" s="610">
        <v>1267134.4448032489</v>
      </c>
      <c r="H18" s="611">
        <v>1267134.4448032489</v>
      </c>
      <c r="I18" s="617">
        <v>0</v>
      </c>
      <c r="J18" s="512"/>
      <c r="K18" s="519">
        <f t="shared" si="0"/>
        <v>1267134.4448032489</v>
      </c>
      <c r="L18" s="520">
        <f t="shared" si="1"/>
        <v>0</v>
      </c>
      <c r="M18" s="519">
        <f t="shared" si="2"/>
        <v>1267134.4448032489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27">
        <v>7875730.833333333</v>
      </c>
      <c r="E19" s="610">
        <v>204734</v>
      </c>
      <c r="F19" s="627">
        <v>7670996.833333333</v>
      </c>
      <c r="G19" s="610">
        <v>1215041.1112148757</v>
      </c>
      <c r="H19" s="611">
        <v>1215041.1112148757</v>
      </c>
      <c r="I19" s="512">
        <v>0</v>
      </c>
      <c r="J19" s="512"/>
      <c r="K19" s="519">
        <f t="shared" si="0"/>
        <v>1215041.1112148757</v>
      </c>
      <c r="L19" s="520">
        <f t="shared" si="1"/>
        <v>0</v>
      </c>
      <c r="M19" s="519">
        <f t="shared" si="2"/>
        <v>1215041.1112148757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27">
        <v>8092124.833333333</v>
      </c>
      <c r="E20" s="610">
        <v>204734</v>
      </c>
      <c r="F20" s="627">
        <v>7887390.833333333</v>
      </c>
      <c r="G20" s="610">
        <v>1230725.6025644462</v>
      </c>
      <c r="H20" s="611">
        <v>1230725.6025644462</v>
      </c>
      <c r="I20" s="512">
        <f>H20-G20</f>
        <v>0</v>
      </c>
      <c r="J20" s="512"/>
      <c r="K20" s="519">
        <f t="shared" si="0"/>
        <v>1230725.6025644462</v>
      </c>
      <c r="L20" s="520">
        <f t="shared" si="1"/>
        <v>0</v>
      </c>
      <c r="M20" s="519">
        <f t="shared" si="2"/>
        <v>1230725.6025644462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27">
        <v>7887390.833333333</v>
      </c>
      <c r="E21" s="610">
        <v>199972.7441860465</v>
      </c>
      <c r="F21" s="627">
        <v>7687418.0891472865</v>
      </c>
      <c r="G21" s="610">
        <v>1164774.0131848808</v>
      </c>
      <c r="H21" s="611">
        <v>1164774.0131848808</v>
      </c>
      <c r="I21" s="512">
        <f t="shared" ref="I21:I72" si="6">H21-G21</f>
        <v>0</v>
      </c>
      <c r="J21" s="512"/>
      <c r="K21" s="519">
        <f t="shared" si="0"/>
        <v>1164774.0131848808</v>
      </c>
      <c r="L21" s="520">
        <f t="shared" si="1"/>
        <v>0</v>
      </c>
      <c r="M21" s="519">
        <f t="shared" si="2"/>
        <v>1164774.0131848808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27">
        <v>7687418.0891472865</v>
      </c>
      <c r="E22" s="610">
        <v>209727.51219512196</v>
      </c>
      <c r="F22" s="627">
        <v>7477690.576952165</v>
      </c>
      <c r="G22" s="610">
        <v>1058095.6138238069</v>
      </c>
      <c r="H22" s="611">
        <v>1058095.6138238069</v>
      </c>
      <c r="I22" s="512">
        <f t="shared" si="6"/>
        <v>0</v>
      </c>
      <c r="J22" s="512"/>
      <c r="K22" s="519">
        <f t="shared" si="0"/>
        <v>1058095.6138238069</v>
      </c>
      <c r="L22" s="520">
        <f t="shared" si="1"/>
        <v>0</v>
      </c>
      <c r="M22" s="519">
        <f t="shared" si="2"/>
        <v>1058095.6138238069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27">
        <v>7477690.576952165</v>
      </c>
      <c r="E23" s="610">
        <v>199972.7441860465</v>
      </c>
      <c r="F23" s="627">
        <v>7277717.8327661185</v>
      </c>
      <c r="G23" s="610">
        <v>934465.04750491981</v>
      </c>
      <c r="H23" s="611">
        <v>934465.04750491981</v>
      </c>
      <c r="I23" s="512">
        <f t="shared" si="6"/>
        <v>0</v>
      </c>
      <c r="J23" s="512"/>
      <c r="K23" s="519">
        <f t="shared" ref="K23" si="7">G23</f>
        <v>934465.04750491981</v>
      </c>
      <c r="L23" s="520">
        <f t="shared" ref="L23" si="8">IF(K23&lt;&gt;0,+G23-K23,0)</f>
        <v>0</v>
      </c>
      <c r="M23" s="519">
        <f t="shared" ref="M23" si="9">H23</f>
        <v>934465.04750491981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7277717.8327661185</v>
      </c>
      <c r="E24" s="523">
        <f t="shared" ref="E24:E72" si="12">IF(+$I$14&lt;F23,$I$14,D24)</f>
        <v>209727.51219512196</v>
      </c>
      <c r="F24" s="524">
        <f t="shared" ref="F24:F72" si="13">+D24-E24</f>
        <v>7067990.320570996</v>
      </c>
      <c r="G24" s="525">
        <f t="shared" ref="G24:G52" si="14">+I$12*((D24+F24)/2)+E24</f>
        <v>1121354.937813204</v>
      </c>
      <c r="H24" s="492">
        <f t="shared" ref="H24:H52" si="15">+I$13*((D24+F24)/2)+E24</f>
        <v>1121354.937813204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7067990.320570996</v>
      </c>
      <c r="E25" s="523">
        <f t="shared" si="12"/>
        <v>209727.51219512196</v>
      </c>
      <c r="F25" s="524">
        <f t="shared" si="13"/>
        <v>6858262.8083758745</v>
      </c>
      <c r="G25" s="525">
        <f t="shared" si="14"/>
        <v>1094699.8086302995</v>
      </c>
      <c r="H25" s="492">
        <f t="shared" si="15"/>
        <v>1094699.8086302995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6858262.8083758745</v>
      </c>
      <c r="E26" s="523">
        <f t="shared" si="12"/>
        <v>209727.51219512196</v>
      </c>
      <c r="F26" s="524">
        <f t="shared" si="13"/>
        <v>6648535.296180753</v>
      </c>
      <c r="G26" s="525">
        <f t="shared" si="14"/>
        <v>1068044.679447395</v>
      </c>
      <c r="H26" s="492">
        <f t="shared" si="15"/>
        <v>1068044.679447395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6648535.296180753</v>
      </c>
      <c r="E27" s="523">
        <f t="shared" si="12"/>
        <v>209727.51219512196</v>
      </c>
      <c r="F27" s="524">
        <f t="shared" si="13"/>
        <v>6438807.7839856315</v>
      </c>
      <c r="G27" s="525">
        <f t="shared" si="14"/>
        <v>1041389.5502644905</v>
      </c>
      <c r="H27" s="492">
        <f t="shared" si="15"/>
        <v>1041389.5502644905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6438807.7839856315</v>
      </c>
      <c r="E28" s="523">
        <f t="shared" si="12"/>
        <v>209727.51219512196</v>
      </c>
      <c r="F28" s="524">
        <f t="shared" si="13"/>
        <v>6229080.27179051</v>
      </c>
      <c r="G28" s="525">
        <f t="shared" si="14"/>
        <v>1014734.421081586</v>
      </c>
      <c r="H28" s="492">
        <f t="shared" si="15"/>
        <v>1014734.421081586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6229080.27179051</v>
      </c>
      <c r="E29" s="523">
        <f t="shared" si="12"/>
        <v>209727.51219512196</v>
      </c>
      <c r="F29" s="524">
        <f t="shared" si="13"/>
        <v>6019352.7595953885</v>
      </c>
      <c r="G29" s="525">
        <f t="shared" si="14"/>
        <v>988079.29189868155</v>
      </c>
      <c r="H29" s="492">
        <f t="shared" si="15"/>
        <v>988079.29189868155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6019352.7595953885</v>
      </c>
      <c r="E30" s="523">
        <f t="shared" si="12"/>
        <v>209727.51219512196</v>
      </c>
      <c r="F30" s="524">
        <f t="shared" si="13"/>
        <v>5809625.247400267</v>
      </c>
      <c r="G30" s="525">
        <f t="shared" si="14"/>
        <v>961424.16271577706</v>
      </c>
      <c r="H30" s="492">
        <f t="shared" si="15"/>
        <v>961424.16271577706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5809625.247400267</v>
      </c>
      <c r="E31" s="523">
        <f t="shared" si="12"/>
        <v>209727.51219512196</v>
      </c>
      <c r="F31" s="524">
        <f t="shared" si="13"/>
        <v>5599897.7352051456</v>
      </c>
      <c r="G31" s="525">
        <f t="shared" si="14"/>
        <v>934769.03353287256</v>
      </c>
      <c r="H31" s="492">
        <f t="shared" si="15"/>
        <v>934769.03353287256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5599897.7352051456</v>
      </c>
      <c r="E32" s="523">
        <f t="shared" si="12"/>
        <v>209727.51219512196</v>
      </c>
      <c r="F32" s="524">
        <f t="shared" si="13"/>
        <v>5390170.2230100241</v>
      </c>
      <c r="G32" s="525">
        <f t="shared" si="14"/>
        <v>908113.90434996807</v>
      </c>
      <c r="H32" s="492">
        <f t="shared" si="15"/>
        <v>908113.90434996807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5390170.2230100241</v>
      </c>
      <c r="E33" s="523">
        <f t="shared" si="12"/>
        <v>209727.51219512196</v>
      </c>
      <c r="F33" s="524">
        <f t="shared" si="13"/>
        <v>5180442.7108149026</v>
      </c>
      <c r="G33" s="525">
        <f t="shared" si="14"/>
        <v>881458.77516706358</v>
      </c>
      <c r="H33" s="492">
        <f t="shared" si="15"/>
        <v>881458.77516706358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5180442.7108149026</v>
      </c>
      <c r="E34" s="523">
        <f t="shared" si="12"/>
        <v>209727.51219512196</v>
      </c>
      <c r="F34" s="524">
        <f t="shared" si="13"/>
        <v>4970715.1986197811</v>
      </c>
      <c r="G34" s="525">
        <f t="shared" si="14"/>
        <v>854803.64598415908</v>
      </c>
      <c r="H34" s="492">
        <f t="shared" si="15"/>
        <v>854803.64598415908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4970715.1986197811</v>
      </c>
      <c r="E35" s="523">
        <f t="shared" si="12"/>
        <v>209727.51219512196</v>
      </c>
      <c r="F35" s="524">
        <f t="shared" si="13"/>
        <v>4760987.6864246596</v>
      </c>
      <c r="G35" s="525">
        <f t="shared" si="14"/>
        <v>828148.51680125459</v>
      </c>
      <c r="H35" s="492">
        <f t="shared" si="15"/>
        <v>828148.51680125459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4760987.6864246596</v>
      </c>
      <c r="E36" s="523">
        <f t="shared" si="12"/>
        <v>209727.51219512196</v>
      </c>
      <c r="F36" s="524">
        <f t="shared" si="13"/>
        <v>4551260.1742295381</v>
      </c>
      <c r="G36" s="525">
        <f t="shared" si="14"/>
        <v>801493.3876183501</v>
      </c>
      <c r="H36" s="492">
        <f t="shared" si="15"/>
        <v>801493.3876183501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>IU</v>
      </c>
      <c r="C37" s="508">
        <f>IF(D11="","-",+C36+1)</f>
        <v>2033</v>
      </c>
      <c r="D37" s="524">
        <f>IF(F36+SUM(E$17:E36)=D$10,F36,D$10-SUM(E$17:E36))</f>
        <v>4551260.1742295325</v>
      </c>
      <c r="E37" s="523">
        <f t="shared" si="12"/>
        <v>209727.51219512196</v>
      </c>
      <c r="F37" s="524">
        <f t="shared" si="13"/>
        <v>4341532.662034411</v>
      </c>
      <c r="G37" s="525">
        <f t="shared" si="14"/>
        <v>774838.25843544491</v>
      </c>
      <c r="H37" s="492">
        <f t="shared" si="15"/>
        <v>774838.25843544491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4341532.662034411</v>
      </c>
      <c r="E38" s="523">
        <f t="shared" si="12"/>
        <v>209727.51219512196</v>
      </c>
      <c r="F38" s="524">
        <f t="shared" si="13"/>
        <v>4131805.149839289</v>
      </c>
      <c r="G38" s="525">
        <f t="shared" si="14"/>
        <v>748183.12925254041</v>
      </c>
      <c r="H38" s="492">
        <f t="shared" si="15"/>
        <v>748183.12925254041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4131805.149839289</v>
      </c>
      <c r="E39" s="523">
        <f t="shared" si="12"/>
        <v>209727.51219512196</v>
      </c>
      <c r="F39" s="524">
        <f t="shared" si="13"/>
        <v>3922077.6376441671</v>
      </c>
      <c r="G39" s="525">
        <f t="shared" si="14"/>
        <v>721528.0000696358</v>
      </c>
      <c r="H39" s="492">
        <f t="shared" si="15"/>
        <v>721528.0000696358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3922077.6376441671</v>
      </c>
      <c r="E40" s="523">
        <f t="shared" si="12"/>
        <v>209727.51219512196</v>
      </c>
      <c r="F40" s="524">
        <f t="shared" si="13"/>
        <v>3712350.1254490451</v>
      </c>
      <c r="G40" s="525">
        <f t="shared" si="14"/>
        <v>694872.87088673131</v>
      </c>
      <c r="H40" s="492">
        <f t="shared" si="15"/>
        <v>694872.87088673131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3712350.1254490451</v>
      </c>
      <c r="E41" s="523">
        <f t="shared" si="12"/>
        <v>209727.51219512196</v>
      </c>
      <c r="F41" s="524">
        <f t="shared" si="13"/>
        <v>3502622.6132539231</v>
      </c>
      <c r="G41" s="525">
        <f t="shared" si="14"/>
        <v>668217.7417038267</v>
      </c>
      <c r="H41" s="492">
        <f t="shared" si="15"/>
        <v>668217.7417038267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3502622.6132539231</v>
      </c>
      <c r="E42" s="523">
        <f t="shared" si="12"/>
        <v>209727.51219512196</v>
      </c>
      <c r="F42" s="524">
        <f t="shared" si="13"/>
        <v>3292895.1010588012</v>
      </c>
      <c r="G42" s="525">
        <f t="shared" si="14"/>
        <v>641562.61252092221</v>
      </c>
      <c r="H42" s="492">
        <f t="shared" si="15"/>
        <v>641562.61252092221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3292895.1010588012</v>
      </c>
      <c r="E43" s="523">
        <f t="shared" si="12"/>
        <v>209727.51219512196</v>
      </c>
      <c r="F43" s="524">
        <f t="shared" si="13"/>
        <v>3083167.5888636792</v>
      </c>
      <c r="G43" s="525">
        <f t="shared" si="14"/>
        <v>614907.4833380176</v>
      </c>
      <c r="H43" s="492">
        <f t="shared" si="15"/>
        <v>614907.4833380176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3083167.5888636792</v>
      </c>
      <c r="E44" s="523">
        <f t="shared" si="12"/>
        <v>209727.51219512196</v>
      </c>
      <c r="F44" s="524">
        <f t="shared" si="13"/>
        <v>2873440.0766685572</v>
      </c>
      <c r="G44" s="525">
        <f t="shared" si="14"/>
        <v>588252.35415511311</v>
      </c>
      <c r="H44" s="492">
        <f t="shared" si="15"/>
        <v>588252.35415511311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2873440.0766685572</v>
      </c>
      <c r="E45" s="523">
        <f t="shared" si="12"/>
        <v>209727.51219512196</v>
      </c>
      <c r="F45" s="524">
        <f t="shared" si="13"/>
        <v>2663712.5644734353</v>
      </c>
      <c r="G45" s="525">
        <f t="shared" si="14"/>
        <v>561597.2249722085</v>
      </c>
      <c r="H45" s="492">
        <f t="shared" si="15"/>
        <v>561597.2249722085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2663712.5644734353</v>
      </c>
      <c r="E46" s="523">
        <f t="shared" si="12"/>
        <v>209727.51219512196</v>
      </c>
      <c r="F46" s="524">
        <f t="shared" si="13"/>
        <v>2453985.0522783133</v>
      </c>
      <c r="G46" s="525">
        <f t="shared" si="14"/>
        <v>534942.095789304</v>
      </c>
      <c r="H46" s="492">
        <f t="shared" si="15"/>
        <v>534942.095789304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2453985.0522783133</v>
      </c>
      <c r="E47" s="523">
        <f t="shared" si="12"/>
        <v>209727.51219512196</v>
      </c>
      <c r="F47" s="524">
        <f t="shared" si="13"/>
        <v>2244257.5400831914</v>
      </c>
      <c r="G47" s="525">
        <f t="shared" si="14"/>
        <v>508286.96660639934</v>
      </c>
      <c r="H47" s="492">
        <f t="shared" si="15"/>
        <v>508286.96660639934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2244257.5400831914</v>
      </c>
      <c r="E48" s="523">
        <f t="shared" si="12"/>
        <v>209727.51219512196</v>
      </c>
      <c r="F48" s="524">
        <f t="shared" si="13"/>
        <v>2034530.0278880694</v>
      </c>
      <c r="G48" s="525">
        <f t="shared" si="14"/>
        <v>481631.83742349484</v>
      </c>
      <c r="H48" s="492">
        <f t="shared" si="15"/>
        <v>481631.83742349484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7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2034530.0278880745</v>
      </c>
      <c r="E49" s="523">
        <f t="shared" si="12"/>
        <v>209727.51219512196</v>
      </c>
      <c r="F49" s="524">
        <f t="shared" si="13"/>
        <v>1824802.5156929526</v>
      </c>
      <c r="G49" s="525">
        <f t="shared" si="14"/>
        <v>454976.70824059093</v>
      </c>
      <c r="H49" s="492">
        <f t="shared" si="15"/>
        <v>454976.70824059093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7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1824802.5156929526</v>
      </c>
      <c r="E50" s="523">
        <f t="shared" si="12"/>
        <v>209727.51219512196</v>
      </c>
      <c r="F50" s="524">
        <f t="shared" si="13"/>
        <v>1615075.0034978306</v>
      </c>
      <c r="G50" s="525">
        <f t="shared" si="14"/>
        <v>428321.57905768638</v>
      </c>
      <c r="H50" s="492">
        <f t="shared" si="15"/>
        <v>428321.57905768638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7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1615075.0034978306</v>
      </c>
      <c r="E51" s="523">
        <f t="shared" si="12"/>
        <v>209727.51219512196</v>
      </c>
      <c r="F51" s="524">
        <f t="shared" si="13"/>
        <v>1405347.4913027086</v>
      </c>
      <c r="G51" s="525">
        <f t="shared" si="14"/>
        <v>401666.44987478183</v>
      </c>
      <c r="H51" s="492">
        <f t="shared" si="15"/>
        <v>401666.44987478183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7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1405347.4913027086</v>
      </c>
      <c r="E52" s="523">
        <f t="shared" si="12"/>
        <v>209727.51219512196</v>
      </c>
      <c r="F52" s="524">
        <f t="shared" si="13"/>
        <v>1195619.9791075867</v>
      </c>
      <c r="G52" s="525">
        <f t="shared" si="14"/>
        <v>375011.32069187728</v>
      </c>
      <c r="H52" s="492">
        <f t="shared" si="15"/>
        <v>375011.32069187728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7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1195619.9791075867</v>
      </c>
      <c r="E53" s="523">
        <f t="shared" si="12"/>
        <v>209727.51219512196</v>
      </c>
      <c r="F53" s="524">
        <f t="shared" si="13"/>
        <v>985892.4669124647</v>
      </c>
      <c r="G53" s="525">
        <f t="shared" ref="G53:G72" si="17">+I$12*((D53+F53)/2)+E53</f>
        <v>348356.19150897267</v>
      </c>
      <c r="H53" s="492">
        <f t="shared" ref="H53:H72" si="18">+I$13*((D53+F53)/2)+E53</f>
        <v>348356.19150897267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7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985892.4669124647</v>
      </c>
      <c r="E54" s="523">
        <f t="shared" si="12"/>
        <v>209727.51219512196</v>
      </c>
      <c r="F54" s="524">
        <f t="shared" si="13"/>
        <v>776164.95471734274</v>
      </c>
      <c r="G54" s="525">
        <f t="shared" si="17"/>
        <v>321701.06232606818</v>
      </c>
      <c r="H54" s="492">
        <f t="shared" si="18"/>
        <v>321701.06232606818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7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776164.95471734274</v>
      </c>
      <c r="E55" s="523">
        <f t="shared" si="12"/>
        <v>209727.51219512196</v>
      </c>
      <c r="F55" s="524">
        <f t="shared" si="13"/>
        <v>566437.44252222078</v>
      </c>
      <c r="G55" s="525">
        <f t="shared" si="17"/>
        <v>295045.93314316357</v>
      </c>
      <c r="H55" s="492">
        <f t="shared" si="18"/>
        <v>295045.93314316357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7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566437.44252222078</v>
      </c>
      <c r="E56" s="523">
        <f t="shared" si="12"/>
        <v>209727.51219512196</v>
      </c>
      <c r="F56" s="524">
        <f t="shared" si="13"/>
        <v>356709.93032709882</v>
      </c>
      <c r="G56" s="525">
        <f t="shared" si="17"/>
        <v>268390.80396025907</v>
      </c>
      <c r="H56" s="492">
        <f t="shared" si="18"/>
        <v>268390.80396025907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7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356709.93032709882</v>
      </c>
      <c r="E57" s="523">
        <f t="shared" si="12"/>
        <v>209727.51219512196</v>
      </c>
      <c r="F57" s="524">
        <f t="shared" si="13"/>
        <v>146982.41813197685</v>
      </c>
      <c r="G57" s="525">
        <f t="shared" si="17"/>
        <v>241735.67477735449</v>
      </c>
      <c r="H57" s="492">
        <f t="shared" si="18"/>
        <v>241735.67477735449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7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146982.41813197685</v>
      </c>
      <c r="E58" s="523">
        <f t="shared" si="12"/>
        <v>146982.41813197685</v>
      </c>
      <c r="F58" s="524">
        <f t="shared" si="13"/>
        <v>0</v>
      </c>
      <c r="G58" s="525">
        <f t="shared" si="17"/>
        <v>156322.71712736698</v>
      </c>
      <c r="H58" s="492">
        <f t="shared" si="18"/>
        <v>156322.71712736698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7"/>
        <v>0</v>
      </c>
      <c r="H59" s="492">
        <f t="shared" si="18"/>
        <v>0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7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7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7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7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7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9">
        <f>IF(F71+SUM(E$17:E71)=D$10,F71,D$10-SUM(E$17:E71))</f>
        <v>0</v>
      </c>
      <c r="E72" s="530">
        <f t="shared" si="12"/>
        <v>0</v>
      </c>
      <c r="F72" s="529">
        <f t="shared" si="13"/>
        <v>0</v>
      </c>
      <c r="G72" s="531">
        <f t="shared" si="17"/>
        <v>0</v>
      </c>
      <c r="H72" s="472">
        <f t="shared" si="18"/>
        <v>0</v>
      </c>
      <c r="I72" s="53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8598827.9999999963</v>
      </c>
      <c r="F73" s="375"/>
      <c r="G73" s="375">
        <f>SUM(G17:G72)</f>
        <v>31427596.654388964</v>
      </c>
      <c r="H73" s="375">
        <f>SUM(H17:H72)</f>
        <v>31427596.654388964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934465.04750491981</v>
      </c>
      <c r="N87" s="547">
        <f>IF(J92&lt;D11,0,VLOOKUP(J92,C17:O72,11))</f>
        <v>934465.04750491981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989677.76558481681</v>
      </c>
      <c r="N88" s="551">
        <f>IF(J92&lt;D11,0,VLOOKUP(J92,C99:P154,7))</f>
        <v>989677.76558481681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55212.718079896993</v>
      </c>
      <c r="N89" s="556">
        <f>+N88-N87</f>
        <v>55212.718079896993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TP2011024</v>
      </c>
      <c r="E91" s="561"/>
      <c r="F91" s="561"/>
      <c r="G91" s="561"/>
      <c r="H91" s="561"/>
      <c r="I91" s="561"/>
      <c r="J91" s="561"/>
      <c r="K91" s="563"/>
      <c r="P91" s="482"/>
      <c r="Q91" s="269"/>
    </row>
    <row r="92" spans="1:17" ht="13">
      <c r="C92" s="487" t="s">
        <v>51</v>
      </c>
      <c r="D92" s="629">
        <f>D10</f>
        <v>8598828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665">
        <f>D11</f>
        <v>2013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D12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199972.7441860465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2013</v>
      </c>
      <c r="D99" s="630">
        <v>0</v>
      </c>
      <c r="E99" s="631">
        <v>102307.79761904763</v>
      </c>
      <c r="F99" s="632">
        <v>8491547.2023809515</v>
      </c>
      <c r="G99" s="633">
        <v>4245773.6011904757</v>
      </c>
      <c r="H99" s="634">
        <v>676725.73574462067</v>
      </c>
      <c r="I99" s="635">
        <v>676725.73574462067</v>
      </c>
      <c r="J99" s="614">
        <v>0</v>
      </c>
      <c r="K99" s="515"/>
      <c r="L99" s="519">
        <f t="shared" ref="L99:L104" si="19">H99</f>
        <v>676725.73574462067</v>
      </c>
      <c r="M99" s="520">
        <f t="shared" ref="M99:M104" si="20">IF(L99&lt;&gt;0,+H99-L99,0)</f>
        <v>0</v>
      </c>
      <c r="N99" s="519">
        <f t="shared" ref="N99:N104" si="21">I99</f>
        <v>676725.73574462067</v>
      </c>
      <c r="O99" s="515">
        <f>IF(N99&lt;&gt;0,+I99-N99,0)</f>
        <v>0</v>
      </c>
      <c r="P99" s="515">
        <f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2014</v>
      </c>
      <c r="D100" s="630">
        <v>8491547.2023809515</v>
      </c>
      <c r="E100" s="631">
        <v>204734</v>
      </c>
      <c r="F100" s="632">
        <v>8286813.2023809515</v>
      </c>
      <c r="G100" s="632">
        <v>8389180.2023809515</v>
      </c>
      <c r="H100" s="634">
        <v>1345020.3976952727</v>
      </c>
      <c r="I100" s="635">
        <v>1345020.3976952727</v>
      </c>
      <c r="J100" s="515">
        <v>0</v>
      </c>
      <c r="K100" s="515"/>
      <c r="L100" s="519">
        <f t="shared" si="19"/>
        <v>1345020.3976952727</v>
      </c>
      <c r="M100" s="520">
        <f t="shared" si="20"/>
        <v>0</v>
      </c>
      <c r="N100" s="519">
        <f t="shared" si="21"/>
        <v>1345020.3976952727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ref="B101:B154" si="22">IF(D101=F100,"","IU")</f>
        <v>IU</v>
      </c>
      <c r="C101" s="508">
        <f>IF(D93="","-",+C100+1)</f>
        <v>2015</v>
      </c>
      <c r="D101" s="630">
        <v>8291786.2023809524</v>
      </c>
      <c r="E101" s="631">
        <v>204734</v>
      </c>
      <c r="F101" s="632">
        <v>8087052.2023809524</v>
      </c>
      <c r="G101" s="632">
        <v>8189419.2023809524</v>
      </c>
      <c r="H101" s="634">
        <v>1283844.5787456448</v>
      </c>
      <c r="I101" s="635">
        <v>1283844.5787456448</v>
      </c>
      <c r="J101" s="515">
        <f>+I101-H101</f>
        <v>0</v>
      </c>
      <c r="K101" s="515"/>
      <c r="L101" s="519">
        <f t="shared" si="19"/>
        <v>1283844.5787456448</v>
      </c>
      <c r="M101" s="520">
        <f t="shared" si="20"/>
        <v>0</v>
      </c>
      <c r="N101" s="519">
        <f t="shared" si="21"/>
        <v>1283844.5787456448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2"/>
        <v/>
      </c>
      <c r="C102" s="508">
        <f>IF(D93="","-",+C101+1)</f>
        <v>2016</v>
      </c>
      <c r="D102" s="630">
        <v>8087052.2023809524</v>
      </c>
      <c r="E102" s="631">
        <v>199972.7441860465</v>
      </c>
      <c r="F102" s="632">
        <v>7887079.4581949059</v>
      </c>
      <c r="G102" s="632">
        <v>7987065.8302879296</v>
      </c>
      <c r="H102" s="634">
        <v>1213930.6577994749</v>
      </c>
      <c r="I102" s="635">
        <v>1213930.6577994749</v>
      </c>
      <c r="J102" s="515">
        <f t="shared" ref="J102:J154" si="23">+I102-H102</f>
        <v>0</v>
      </c>
      <c r="K102" s="515"/>
      <c r="L102" s="519">
        <f t="shared" si="19"/>
        <v>1213930.6577994749</v>
      </c>
      <c r="M102" s="520">
        <f t="shared" si="20"/>
        <v>0</v>
      </c>
      <c r="N102" s="519">
        <f t="shared" si="21"/>
        <v>1213930.6577994749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2"/>
        <v/>
      </c>
      <c r="C103" s="508">
        <f>IF(D93="","-",+C102+1)</f>
        <v>2017</v>
      </c>
      <c r="D103" s="630">
        <v>7887079.4581949059</v>
      </c>
      <c r="E103" s="631">
        <v>204734</v>
      </c>
      <c r="F103" s="632">
        <v>7682345.4581949059</v>
      </c>
      <c r="G103" s="632">
        <v>7784712.4581949059</v>
      </c>
      <c r="H103" s="634">
        <v>1150354.3699475904</v>
      </c>
      <c r="I103" s="635">
        <v>1150354.3699475904</v>
      </c>
      <c r="J103" s="515">
        <f t="shared" si="23"/>
        <v>0</v>
      </c>
      <c r="K103" s="515"/>
      <c r="L103" s="519">
        <f t="shared" si="19"/>
        <v>1150354.3699475904</v>
      </c>
      <c r="M103" s="520">
        <f t="shared" si="20"/>
        <v>0</v>
      </c>
      <c r="N103" s="519">
        <f t="shared" si="21"/>
        <v>1150354.3699475904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2"/>
        <v/>
      </c>
      <c r="C104" s="508">
        <f>IF(D93="","-",+C103+1)</f>
        <v>2018</v>
      </c>
      <c r="D104" s="630">
        <v>7682345.4581949059</v>
      </c>
      <c r="E104" s="631">
        <v>204734</v>
      </c>
      <c r="F104" s="632">
        <v>7477611.4581949059</v>
      </c>
      <c r="G104" s="632">
        <v>7579978.4581949059</v>
      </c>
      <c r="H104" s="634">
        <v>1005214.4856005983</v>
      </c>
      <c r="I104" s="635">
        <v>1005214.4856005983</v>
      </c>
      <c r="J104" s="515">
        <f t="shared" si="23"/>
        <v>0</v>
      </c>
      <c r="K104" s="515"/>
      <c r="L104" s="519">
        <f t="shared" si="19"/>
        <v>1005214.4856005983</v>
      </c>
      <c r="M104" s="520">
        <f t="shared" si="20"/>
        <v>0</v>
      </c>
      <c r="N104" s="519">
        <f t="shared" si="21"/>
        <v>1005214.4856005983</v>
      </c>
      <c r="O104" s="515">
        <f t="shared" ref="O104:O130" si="24">IF(N104&lt;&gt;0,+I104-N104,0)</f>
        <v>0</v>
      </c>
      <c r="P104" s="515">
        <f t="shared" ref="P104:P130" si="25">+O104-M104</f>
        <v>0</v>
      </c>
      <c r="Q104" s="269"/>
    </row>
    <row r="105" spans="1:17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7477611.4581949059</v>
      </c>
      <c r="E105" s="523">
        <f t="shared" ref="E105:E154" si="26">IF(+$J$96&lt;F104,$J$96,D105)</f>
        <v>199972.7441860465</v>
      </c>
      <c r="F105" s="524">
        <f t="shared" ref="F105:F154" si="27">+D105-E105</f>
        <v>7277638.7140088594</v>
      </c>
      <c r="G105" s="524">
        <f t="shared" ref="G105:G154" si="28">+(F105+D105)/2</f>
        <v>7377625.0861018822</v>
      </c>
      <c r="H105" s="527">
        <f t="shared" ref="H105:H154" si="29">+J$94*G105+E105</f>
        <v>989677.76558481681</v>
      </c>
      <c r="I105" s="578">
        <f t="shared" ref="I105:I154" si="30">+J$95*G105+E105</f>
        <v>989677.76558481681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  <c r="Q105" s="269"/>
    </row>
    <row r="106" spans="1:17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7277638.7140088594</v>
      </c>
      <c r="E106" s="523">
        <f t="shared" si="26"/>
        <v>199972.7441860465</v>
      </c>
      <c r="F106" s="524">
        <f t="shared" si="27"/>
        <v>7077665.9698228128</v>
      </c>
      <c r="G106" s="524">
        <f t="shared" si="28"/>
        <v>7177652.3419158366</v>
      </c>
      <c r="H106" s="527">
        <f t="shared" si="29"/>
        <v>968272.57375362655</v>
      </c>
      <c r="I106" s="578">
        <f t="shared" si="30"/>
        <v>968272.57375362655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  <c r="Q106" s="269"/>
    </row>
    <row r="107" spans="1:17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7077665.9698228128</v>
      </c>
      <c r="E107" s="523">
        <f t="shared" si="26"/>
        <v>199972.7441860465</v>
      </c>
      <c r="F107" s="524">
        <f t="shared" si="27"/>
        <v>6877693.2256367663</v>
      </c>
      <c r="G107" s="524">
        <f t="shared" si="28"/>
        <v>6977679.5977297891</v>
      </c>
      <c r="H107" s="527">
        <f t="shared" si="29"/>
        <v>946867.38192243618</v>
      </c>
      <c r="I107" s="578">
        <f t="shared" si="30"/>
        <v>946867.38192243618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  <c r="Q107" s="269"/>
    </row>
    <row r="108" spans="1:17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6877693.2256367663</v>
      </c>
      <c r="E108" s="523">
        <f t="shared" si="26"/>
        <v>199972.7441860465</v>
      </c>
      <c r="F108" s="524">
        <f t="shared" si="27"/>
        <v>6677720.4814507198</v>
      </c>
      <c r="G108" s="524">
        <f t="shared" si="28"/>
        <v>6777706.8535437435</v>
      </c>
      <c r="H108" s="527">
        <f t="shared" si="29"/>
        <v>925462.19009124604</v>
      </c>
      <c r="I108" s="578">
        <f t="shared" si="30"/>
        <v>925462.19009124604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  <c r="Q108" s="269"/>
    </row>
    <row r="109" spans="1:17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6677720.4814507198</v>
      </c>
      <c r="E109" s="523">
        <f t="shared" si="26"/>
        <v>199972.7441860465</v>
      </c>
      <c r="F109" s="524">
        <f t="shared" si="27"/>
        <v>6477747.7372646732</v>
      </c>
      <c r="G109" s="524">
        <f t="shared" si="28"/>
        <v>6577734.109357696</v>
      </c>
      <c r="H109" s="527">
        <f t="shared" si="29"/>
        <v>904056.99826005555</v>
      </c>
      <c r="I109" s="578">
        <f t="shared" si="30"/>
        <v>904056.99826005555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  <c r="Q109" s="269"/>
    </row>
    <row r="110" spans="1:17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6477747.7372646732</v>
      </c>
      <c r="E110" s="523">
        <f t="shared" si="26"/>
        <v>199972.7441860465</v>
      </c>
      <c r="F110" s="524">
        <f t="shared" si="27"/>
        <v>6277774.9930786267</v>
      </c>
      <c r="G110" s="524">
        <f t="shared" si="28"/>
        <v>6377761.3651716504</v>
      </c>
      <c r="H110" s="527">
        <f t="shared" si="29"/>
        <v>882651.80642886541</v>
      </c>
      <c r="I110" s="578">
        <f t="shared" si="30"/>
        <v>882651.80642886541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  <c r="Q110" s="269"/>
    </row>
    <row r="111" spans="1:17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6277774.9930786267</v>
      </c>
      <c r="E111" s="523">
        <f t="shared" si="26"/>
        <v>199972.7441860465</v>
      </c>
      <c r="F111" s="524">
        <f t="shared" si="27"/>
        <v>6077802.2488925802</v>
      </c>
      <c r="G111" s="524">
        <f t="shared" si="28"/>
        <v>6177788.620985603</v>
      </c>
      <c r="H111" s="527">
        <f t="shared" si="29"/>
        <v>861246.61459767492</v>
      </c>
      <c r="I111" s="578">
        <f t="shared" si="30"/>
        <v>861246.61459767492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  <c r="Q111" s="269"/>
    </row>
    <row r="112" spans="1:17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6077802.2488925802</v>
      </c>
      <c r="E112" s="523">
        <f t="shared" si="26"/>
        <v>199972.7441860465</v>
      </c>
      <c r="F112" s="524">
        <f t="shared" si="27"/>
        <v>5877829.5047065336</v>
      </c>
      <c r="G112" s="524">
        <f t="shared" si="28"/>
        <v>5977815.8767995574</v>
      </c>
      <c r="H112" s="527">
        <f t="shared" si="29"/>
        <v>839841.42276648479</v>
      </c>
      <c r="I112" s="578">
        <f t="shared" si="30"/>
        <v>839841.42276648479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  <c r="Q112" s="269"/>
    </row>
    <row r="113" spans="2:17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5877829.5047065336</v>
      </c>
      <c r="E113" s="523">
        <f t="shared" si="26"/>
        <v>199972.7441860465</v>
      </c>
      <c r="F113" s="524">
        <f t="shared" si="27"/>
        <v>5677856.7605204871</v>
      </c>
      <c r="G113" s="524">
        <f t="shared" si="28"/>
        <v>5777843.1326135099</v>
      </c>
      <c r="H113" s="527">
        <f t="shared" si="29"/>
        <v>818436.23093529441</v>
      </c>
      <c r="I113" s="578">
        <f t="shared" si="30"/>
        <v>818436.23093529441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  <c r="Q113" s="269"/>
    </row>
    <row r="114" spans="2:17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5677856.7605204871</v>
      </c>
      <c r="E114" s="523">
        <f t="shared" si="26"/>
        <v>199972.7441860465</v>
      </c>
      <c r="F114" s="524">
        <f t="shared" si="27"/>
        <v>5477884.0163344406</v>
      </c>
      <c r="G114" s="524">
        <f t="shared" si="28"/>
        <v>5577870.3884274643</v>
      </c>
      <c r="H114" s="527">
        <f t="shared" si="29"/>
        <v>797031.03910410416</v>
      </c>
      <c r="I114" s="578">
        <f t="shared" si="30"/>
        <v>797031.03910410416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  <c r="Q114" s="269"/>
    </row>
    <row r="115" spans="2:17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5477884.0163344406</v>
      </c>
      <c r="E115" s="523">
        <f t="shared" si="26"/>
        <v>199972.7441860465</v>
      </c>
      <c r="F115" s="524">
        <f t="shared" si="27"/>
        <v>5277911.272148394</v>
      </c>
      <c r="G115" s="524">
        <f t="shared" si="28"/>
        <v>5377897.6442414168</v>
      </c>
      <c r="H115" s="527">
        <f t="shared" si="29"/>
        <v>775625.84727291379</v>
      </c>
      <c r="I115" s="578">
        <f t="shared" si="30"/>
        <v>775625.84727291379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  <c r="Q115" s="269"/>
    </row>
    <row r="116" spans="2:17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5277911.272148394</v>
      </c>
      <c r="E116" s="523">
        <f t="shared" si="26"/>
        <v>199972.7441860465</v>
      </c>
      <c r="F116" s="524">
        <f t="shared" si="27"/>
        <v>5077938.5279623475</v>
      </c>
      <c r="G116" s="524">
        <f t="shared" si="28"/>
        <v>5177924.9000553712</v>
      </c>
      <c r="H116" s="527">
        <f t="shared" si="29"/>
        <v>754220.65544172353</v>
      </c>
      <c r="I116" s="578">
        <f t="shared" si="30"/>
        <v>754220.65544172353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  <c r="Q116" s="269"/>
    </row>
    <row r="117" spans="2:17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5077938.5279623475</v>
      </c>
      <c r="E117" s="523">
        <f t="shared" si="26"/>
        <v>199972.7441860465</v>
      </c>
      <c r="F117" s="524">
        <f t="shared" si="27"/>
        <v>4877965.783776301</v>
      </c>
      <c r="G117" s="524">
        <f t="shared" si="28"/>
        <v>4977952.1558693238</v>
      </c>
      <c r="H117" s="527">
        <f t="shared" si="29"/>
        <v>732815.46361053316</v>
      </c>
      <c r="I117" s="578">
        <f t="shared" si="30"/>
        <v>732815.46361053316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  <c r="Q117" s="269"/>
    </row>
    <row r="118" spans="2:17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4877965.783776301</v>
      </c>
      <c r="E118" s="523">
        <f t="shared" si="26"/>
        <v>199972.7441860465</v>
      </c>
      <c r="F118" s="524">
        <f t="shared" si="27"/>
        <v>4677993.0395902544</v>
      </c>
      <c r="G118" s="524">
        <f t="shared" si="28"/>
        <v>4777979.4116832782</v>
      </c>
      <c r="H118" s="527">
        <f t="shared" si="29"/>
        <v>711410.2717793429</v>
      </c>
      <c r="I118" s="578">
        <f t="shared" si="30"/>
        <v>711410.2717793429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  <c r="Q118" s="269"/>
    </row>
    <row r="119" spans="2:17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4677993.0395902544</v>
      </c>
      <c r="E119" s="523">
        <f t="shared" si="26"/>
        <v>199972.7441860465</v>
      </c>
      <c r="F119" s="524">
        <f t="shared" si="27"/>
        <v>4478020.2954042079</v>
      </c>
      <c r="G119" s="524">
        <f t="shared" si="28"/>
        <v>4578006.6674972307</v>
      </c>
      <c r="H119" s="527">
        <f t="shared" si="29"/>
        <v>690005.07994815253</v>
      </c>
      <c r="I119" s="578">
        <f t="shared" si="30"/>
        <v>690005.07994815253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  <c r="Q119" s="269"/>
    </row>
    <row r="120" spans="2:17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4478020.2954042079</v>
      </c>
      <c r="E120" s="523">
        <f t="shared" si="26"/>
        <v>199972.7441860465</v>
      </c>
      <c r="F120" s="524">
        <f t="shared" si="27"/>
        <v>4278047.5512181614</v>
      </c>
      <c r="G120" s="524">
        <f t="shared" si="28"/>
        <v>4378033.9233111851</v>
      </c>
      <c r="H120" s="527">
        <f t="shared" si="29"/>
        <v>668599.88811696228</v>
      </c>
      <c r="I120" s="578">
        <f t="shared" si="30"/>
        <v>668599.88811696228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  <c r="Q120" s="269"/>
    </row>
    <row r="121" spans="2:17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4278047.5512181614</v>
      </c>
      <c r="E121" s="523">
        <f t="shared" si="26"/>
        <v>199972.7441860465</v>
      </c>
      <c r="F121" s="524">
        <f t="shared" si="27"/>
        <v>4078074.8070321148</v>
      </c>
      <c r="G121" s="524">
        <f t="shared" si="28"/>
        <v>4178061.1791251381</v>
      </c>
      <c r="H121" s="527">
        <f t="shared" si="29"/>
        <v>647194.6962857719</v>
      </c>
      <c r="I121" s="578">
        <f t="shared" si="30"/>
        <v>647194.6962857719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  <c r="Q121" s="269"/>
    </row>
    <row r="122" spans="2:17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4078074.8070321148</v>
      </c>
      <c r="E122" s="523">
        <f t="shared" si="26"/>
        <v>199972.7441860465</v>
      </c>
      <c r="F122" s="524">
        <f t="shared" si="27"/>
        <v>3878102.0628460683</v>
      </c>
      <c r="G122" s="524">
        <f t="shared" si="28"/>
        <v>3978088.4349390916</v>
      </c>
      <c r="H122" s="527">
        <f t="shared" si="29"/>
        <v>625789.50445458165</v>
      </c>
      <c r="I122" s="578">
        <f t="shared" si="30"/>
        <v>625789.50445458165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  <c r="Q122" s="269"/>
    </row>
    <row r="123" spans="2:17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3878102.0628460683</v>
      </c>
      <c r="E123" s="523">
        <f t="shared" si="26"/>
        <v>199972.7441860465</v>
      </c>
      <c r="F123" s="524">
        <f t="shared" si="27"/>
        <v>3678129.3186600218</v>
      </c>
      <c r="G123" s="524">
        <f t="shared" si="28"/>
        <v>3778115.690753045</v>
      </c>
      <c r="H123" s="527">
        <f t="shared" si="29"/>
        <v>604384.31262339128</v>
      </c>
      <c r="I123" s="578">
        <f t="shared" si="30"/>
        <v>604384.31262339128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  <c r="Q123" s="269"/>
    </row>
    <row r="124" spans="2:17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3678129.3186600218</v>
      </c>
      <c r="E124" s="523">
        <f t="shared" si="26"/>
        <v>199972.7441860465</v>
      </c>
      <c r="F124" s="524">
        <f t="shared" si="27"/>
        <v>3478156.5744739752</v>
      </c>
      <c r="G124" s="524">
        <f t="shared" si="28"/>
        <v>3578142.9465669985</v>
      </c>
      <c r="H124" s="527">
        <f t="shared" si="29"/>
        <v>582979.12079220102</v>
      </c>
      <c r="I124" s="578">
        <f t="shared" si="30"/>
        <v>582979.12079220102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  <c r="Q124" s="269"/>
    </row>
    <row r="125" spans="2:17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3478156.5744739752</v>
      </c>
      <c r="E125" s="523">
        <f t="shared" si="26"/>
        <v>199972.7441860465</v>
      </c>
      <c r="F125" s="524">
        <f t="shared" si="27"/>
        <v>3278183.8302879287</v>
      </c>
      <c r="G125" s="524">
        <f t="shared" si="28"/>
        <v>3378170.202380952</v>
      </c>
      <c r="H125" s="527">
        <f t="shared" si="29"/>
        <v>561573.92896101065</v>
      </c>
      <c r="I125" s="578">
        <f t="shared" si="30"/>
        <v>561573.92896101065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  <c r="Q125" s="269"/>
    </row>
    <row r="126" spans="2:17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3278183.8302879287</v>
      </c>
      <c r="E126" s="523">
        <f t="shared" si="26"/>
        <v>199972.7441860465</v>
      </c>
      <c r="F126" s="524">
        <f t="shared" si="27"/>
        <v>3078211.0861018822</v>
      </c>
      <c r="G126" s="524">
        <f t="shared" si="28"/>
        <v>3178197.4581949054</v>
      </c>
      <c r="H126" s="527">
        <f t="shared" si="29"/>
        <v>540168.73712982039</v>
      </c>
      <c r="I126" s="578">
        <f t="shared" si="30"/>
        <v>540168.73712982039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  <c r="Q126" s="269"/>
    </row>
    <row r="127" spans="2:17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3078211.0861018822</v>
      </c>
      <c r="E127" s="523">
        <f t="shared" si="26"/>
        <v>199972.7441860465</v>
      </c>
      <c r="F127" s="524">
        <f t="shared" si="27"/>
        <v>2878238.3419158356</v>
      </c>
      <c r="G127" s="524">
        <f t="shared" si="28"/>
        <v>2978224.7140088589</v>
      </c>
      <c r="H127" s="527">
        <f t="shared" si="29"/>
        <v>518763.54529863014</v>
      </c>
      <c r="I127" s="578">
        <f t="shared" si="30"/>
        <v>518763.54529863014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  <c r="Q127" s="269"/>
    </row>
    <row r="128" spans="2:17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2878238.3419158356</v>
      </c>
      <c r="E128" s="523">
        <f t="shared" si="26"/>
        <v>199972.7441860465</v>
      </c>
      <c r="F128" s="524">
        <f t="shared" si="27"/>
        <v>2678265.5977297891</v>
      </c>
      <c r="G128" s="524">
        <f t="shared" si="28"/>
        <v>2778251.9698228124</v>
      </c>
      <c r="H128" s="527">
        <f t="shared" si="29"/>
        <v>497358.35346743977</v>
      </c>
      <c r="I128" s="578">
        <f t="shared" si="30"/>
        <v>497358.35346743977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  <c r="Q128" s="269"/>
    </row>
    <row r="129" spans="2:17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2678265.5977297891</v>
      </c>
      <c r="E129" s="523">
        <f t="shared" si="26"/>
        <v>199972.7441860465</v>
      </c>
      <c r="F129" s="524">
        <f t="shared" si="27"/>
        <v>2478292.8535437426</v>
      </c>
      <c r="G129" s="524">
        <f t="shared" si="28"/>
        <v>2578279.2256367658</v>
      </c>
      <c r="H129" s="527">
        <f t="shared" si="29"/>
        <v>475953.16163624951</v>
      </c>
      <c r="I129" s="578">
        <f t="shared" si="30"/>
        <v>475953.16163624951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  <c r="Q129" s="269"/>
    </row>
    <row r="130" spans="2:17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2478292.8535437426</v>
      </c>
      <c r="E130" s="523">
        <f t="shared" si="26"/>
        <v>199972.7441860465</v>
      </c>
      <c r="F130" s="524">
        <f t="shared" si="27"/>
        <v>2278320.109357696</v>
      </c>
      <c r="G130" s="524">
        <f t="shared" si="28"/>
        <v>2378306.4814507193</v>
      </c>
      <c r="H130" s="527">
        <f t="shared" si="29"/>
        <v>454547.96980505914</v>
      </c>
      <c r="I130" s="578">
        <f t="shared" si="30"/>
        <v>454547.96980505914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  <c r="Q130" s="269"/>
    </row>
    <row r="131" spans="2:17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2278320.109357696</v>
      </c>
      <c r="E131" s="523">
        <f t="shared" si="26"/>
        <v>199972.7441860465</v>
      </c>
      <c r="F131" s="524">
        <f t="shared" si="27"/>
        <v>2078347.3651716495</v>
      </c>
      <c r="G131" s="524">
        <f t="shared" si="28"/>
        <v>2178333.7372646728</v>
      </c>
      <c r="H131" s="527">
        <f t="shared" si="29"/>
        <v>433142.77797386888</v>
      </c>
      <c r="I131" s="578">
        <f t="shared" si="30"/>
        <v>433142.77797386888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  <c r="Q131" s="269"/>
    </row>
    <row r="132" spans="2:17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2078347.3651716495</v>
      </c>
      <c r="E132" s="523">
        <f t="shared" si="26"/>
        <v>199972.7441860465</v>
      </c>
      <c r="F132" s="524">
        <f t="shared" si="27"/>
        <v>1878374.620985603</v>
      </c>
      <c r="G132" s="524">
        <f t="shared" si="28"/>
        <v>1978360.9930786262</v>
      </c>
      <c r="H132" s="527">
        <f t="shared" si="29"/>
        <v>411737.58614267851</v>
      </c>
      <c r="I132" s="578">
        <f t="shared" si="30"/>
        <v>411737.58614267851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  <c r="Q132" s="269"/>
    </row>
    <row r="133" spans="2:17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1878374.620985603</v>
      </c>
      <c r="E133" s="523">
        <f t="shared" si="26"/>
        <v>199972.7441860465</v>
      </c>
      <c r="F133" s="524">
        <f t="shared" si="27"/>
        <v>1678401.8767995564</v>
      </c>
      <c r="G133" s="524">
        <f t="shared" si="28"/>
        <v>1778388.2488925797</v>
      </c>
      <c r="H133" s="527">
        <f t="shared" si="29"/>
        <v>390332.39431148826</v>
      </c>
      <c r="I133" s="578">
        <f t="shared" si="30"/>
        <v>390332.39431148826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  <c r="Q133" s="269"/>
    </row>
    <row r="134" spans="2:17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1678401.8767995564</v>
      </c>
      <c r="E134" s="523">
        <f t="shared" si="26"/>
        <v>199972.7441860465</v>
      </c>
      <c r="F134" s="524">
        <f t="shared" si="27"/>
        <v>1478429.1326135099</v>
      </c>
      <c r="G134" s="524">
        <f t="shared" si="28"/>
        <v>1578415.5047065332</v>
      </c>
      <c r="H134" s="527">
        <f t="shared" si="29"/>
        <v>368927.20248029794</v>
      </c>
      <c r="I134" s="578">
        <f t="shared" si="30"/>
        <v>368927.20248029794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  <c r="Q134" s="269"/>
    </row>
    <row r="135" spans="2:17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1478429.1326135099</v>
      </c>
      <c r="E135" s="523">
        <f t="shared" si="26"/>
        <v>199972.7441860465</v>
      </c>
      <c r="F135" s="524">
        <f t="shared" si="27"/>
        <v>1278456.3884274634</v>
      </c>
      <c r="G135" s="524">
        <f t="shared" si="28"/>
        <v>1378442.7605204866</v>
      </c>
      <c r="H135" s="527">
        <f t="shared" si="29"/>
        <v>347522.01064910763</v>
      </c>
      <c r="I135" s="578">
        <f t="shared" si="30"/>
        <v>347522.01064910763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  <c r="Q135" s="269"/>
    </row>
    <row r="136" spans="2:17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1278456.3884274634</v>
      </c>
      <c r="E136" s="523">
        <f t="shared" si="26"/>
        <v>199972.7441860465</v>
      </c>
      <c r="F136" s="524">
        <f t="shared" si="27"/>
        <v>1078483.6442414168</v>
      </c>
      <c r="G136" s="524">
        <f t="shared" si="28"/>
        <v>1178470.0163344401</v>
      </c>
      <c r="H136" s="527">
        <f t="shared" si="29"/>
        <v>326116.81881791732</v>
      </c>
      <c r="I136" s="578">
        <f t="shared" si="30"/>
        <v>326116.81881791732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  <c r="Q136" s="269"/>
    </row>
    <row r="137" spans="2:17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1078483.6442414168</v>
      </c>
      <c r="E137" s="523">
        <f t="shared" si="26"/>
        <v>199972.7441860465</v>
      </c>
      <c r="F137" s="524">
        <f t="shared" si="27"/>
        <v>878510.90005537029</v>
      </c>
      <c r="G137" s="524">
        <f t="shared" si="28"/>
        <v>978497.27214839356</v>
      </c>
      <c r="H137" s="527">
        <f t="shared" si="29"/>
        <v>304711.626986727</v>
      </c>
      <c r="I137" s="578">
        <f t="shared" si="30"/>
        <v>304711.626986727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  <c r="Q137" s="269"/>
    </row>
    <row r="138" spans="2:17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878510.90005537029</v>
      </c>
      <c r="E138" s="523">
        <f t="shared" si="26"/>
        <v>199972.7441860465</v>
      </c>
      <c r="F138" s="524">
        <f t="shared" si="27"/>
        <v>678538.15586932376</v>
      </c>
      <c r="G138" s="524">
        <f t="shared" si="28"/>
        <v>778524.52796234703</v>
      </c>
      <c r="H138" s="527">
        <f t="shared" si="29"/>
        <v>283306.43515553669</v>
      </c>
      <c r="I138" s="578">
        <f t="shared" si="30"/>
        <v>283306.43515553669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  <c r="Q138" s="269"/>
    </row>
    <row r="139" spans="2:17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678538.15586932376</v>
      </c>
      <c r="E139" s="523">
        <f t="shared" si="26"/>
        <v>199972.7441860465</v>
      </c>
      <c r="F139" s="524">
        <f t="shared" si="27"/>
        <v>478565.41168327723</v>
      </c>
      <c r="G139" s="524">
        <f t="shared" si="28"/>
        <v>578551.78377630049</v>
      </c>
      <c r="H139" s="527">
        <f t="shared" si="29"/>
        <v>261901.2433243464</v>
      </c>
      <c r="I139" s="578">
        <f t="shared" si="30"/>
        <v>261901.2433243464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  <c r="Q139" s="269"/>
    </row>
    <row r="140" spans="2:17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478565.41168327723</v>
      </c>
      <c r="E140" s="523">
        <f t="shared" si="26"/>
        <v>199972.7441860465</v>
      </c>
      <c r="F140" s="524">
        <f t="shared" si="27"/>
        <v>278592.66749723069</v>
      </c>
      <c r="G140" s="524">
        <f t="shared" si="28"/>
        <v>378579.03959025396</v>
      </c>
      <c r="H140" s="527">
        <f t="shared" si="29"/>
        <v>240496.05149315609</v>
      </c>
      <c r="I140" s="578">
        <f t="shared" si="30"/>
        <v>240496.05149315609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  <c r="Q140" s="269"/>
    </row>
    <row r="141" spans="2:17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278592.66749723069</v>
      </c>
      <c r="E141" s="523">
        <f t="shared" si="26"/>
        <v>199972.7441860465</v>
      </c>
      <c r="F141" s="524">
        <f t="shared" si="27"/>
        <v>78619.92331118419</v>
      </c>
      <c r="G141" s="524">
        <f t="shared" si="28"/>
        <v>178606.29540420743</v>
      </c>
      <c r="H141" s="527">
        <f t="shared" si="29"/>
        <v>219090.85966196578</v>
      </c>
      <c r="I141" s="578">
        <f t="shared" si="30"/>
        <v>219090.85966196578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  <c r="Q141" s="269"/>
    </row>
    <row r="142" spans="2:17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78619.92331118419</v>
      </c>
      <c r="E142" s="523">
        <f t="shared" si="26"/>
        <v>78619.92331118419</v>
      </c>
      <c r="F142" s="524">
        <f t="shared" si="27"/>
        <v>0</v>
      </c>
      <c r="G142" s="524">
        <f t="shared" si="28"/>
        <v>39309.961655592095</v>
      </c>
      <c r="H142" s="527">
        <f t="shared" si="29"/>
        <v>82827.683091346262</v>
      </c>
      <c r="I142" s="578">
        <f t="shared" si="30"/>
        <v>82827.683091346262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  <c r="Q142" s="269"/>
    </row>
    <row r="143" spans="2:17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  <c r="Q143" s="269"/>
    </row>
    <row r="144" spans="2:17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  <c r="Q144" s="269"/>
    </row>
    <row r="145" spans="2:17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  <c r="Q145" s="269"/>
    </row>
    <row r="146" spans="2:17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  <c r="Q146" s="269"/>
    </row>
    <row r="147" spans="2:17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  <c r="Q147" s="269"/>
    </row>
    <row r="148" spans="2:17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  <c r="Q148" s="269"/>
    </row>
    <row r="149" spans="2:17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  <c r="Q149" s="269"/>
    </row>
    <row r="150" spans="2:17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  <c r="Q150" s="269"/>
    </row>
    <row r="151" spans="2:17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  <c r="Q151" s="269"/>
    </row>
    <row r="152" spans="2:17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  <c r="Q152" s="269"/>
    </row>
    <row r="153" spans="2:17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  <c r="Q153" s="269"/>
    </row>
    <row r="154" spans="2:17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8598828</v>
      </c>
      <c r="F155" s="375"/>
      <c r="G155" s="375"/>
      <c r="H155" s="375">
        <f>SUM(H99:H154)</f>
        <v>29120137.475690026</v>
      </c>
      <c r="I155" s="375">
        <f>SUM(I99:I154)</f>
        <v>29120137.475690026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35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472563.74534296617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472563.74534296617</v>
      </c>
      <c r="O6" s="269"/>
      <c r="P6" s="269"/>
    </row>
    <row r="7" spans="1:17" ht="13.5" thickBot="1">
      <c r="C7" s="468" t="s">
        <v>48</v>
      </c>
      <c r="D7" s="625" t="s">
        <v>298</v>
      </c>
      <c r="E7" s="588"/>
      <c r="F7" s="588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C9" s="477" t="s">
        <v>50</v>
      </c>
      <c r="D9" s="478" t="s">
        <v>300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4344850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105971.95121951219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27">
        <v>3795000</v>
      </c>
      <c r="E17" s="628">
        <v>45178.571428571428</v>
      </c>
      <c r="F17" s="627">
        <v>3749821.4285714286</v>
      </c>
      <c r="G17" s="628">
        <v>570105.1315196018</v>
      </c>
      <c r="H17" s="611">
        <v>570105.1315196018</v>
      </c>
      <c r="I17" s="617">
        <v>0</v>
      </c>
      <c r="J17" s="512"/>
      <c r="K17" s="513">
        <f t="shared" ref="K17:K22" si="0">G17</f>
        <v>570105.1315196018</v>
      </c>
      <c r="L17" s="598">
        <f t="shared" ref="L17:L22" si="1">IF(K17&lt;&gt;0,+G17-K17,0)</f>
        <v>0</v>
      </c>
      <c r="M17" s="513">
        <f t="shared" ref="M17:M22" si="2">H17</f>
        <v>570105.1315196018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27">
        <v>3749821.4285714286</v>
      </c>
      <c r="E18" s="610">
        <v>103448.73809523809</v>
      </c>
      <c r="F18" s="627">
        <v>3646372.6904761908</v>
      </c>
      <c r="G18" s="610">
        <v>595382.73103628133</v>
      </c>
      <c r="H18" s="611">
        <v>595382.73103628133</v>
      </c>
      <c r="I18" s="617">
        <v>0</v>
      </c>
      <c r="J18" s="512"/>
      <c r="K18" s="519">
        <f t="shared" si="0"/>
        <v>595382.73103628133</v>
      </c>
      <c r="L18" s="520">
        <f t="shared" si="1"/>
        <v>0</v>
      </c>
      <c r="M18" s="519">
        <f t="shared" si="2"/>
        <v>595382.73103628133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27">
        <v>3646372.6904761908</v>
      </c>
      <c r="E19" s="610">
        <v>103448.80952380953</v>
      </c>
      <c r="F19" s="627">
        <v>3542923.8809523811</v>
      </c>
      <c r="G19" s="610">
        <v>570068.89413461182</v>
      </c>
      <c r="H19" s="611">
        <v>570068.89413461182</v>
      </c>
      <c r="I19" s="512">
        <v>0</v>
      </c>
      <c r="J19" s="512"/>
      <c r="K19" s="519">
        <f t="shared" si="0"/>
        <v>570068.89413461182</v>
      </c>
      <c r="L19" s="520">
        <f t="shared" si="1"/>
        <v>0</v>
      </c>
      <c r="M19" s="519">
        <f t="shared" si="2"/>
        <v>570068.89413461182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27">
        <v>4092773.8809523811</v>
      </c>
      <c r="E20" s="610">
        <v>103448.80952380953</v>
      </c>
      <c r="F20" s="627">
        <v>3989325.0714285714</v>
      </c>
      <c r="G20" s="610">
        <v>628862.07408133126</v>
      </c>
      <c r="H20" s="611">
        <v>628862.07408133126</v>
      </c>
      <c r="I20" s="512">
        <v>0</v>
      </c>
      <c r="J20" s="512"/>
      <c r="K20" s="519">
        <f t="shared" si="0"/>
        <v>628862.07408133126</v>
      </c>
      <c r="L20" s="520">
        <f t="shared" si="1"/>
        <v>0</v>
      </c>
      <c r="M20" s="519">
        <f t="shared" si="2"/>
        <v>628862.07408133126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27">
        <v>3989325.0714285714</v>
      </c>
      <c r="E21" s="610">
        <v>101043.02325581395</v>
      </c>
      <c r="F21" s="627">
        <v>3888282.0481727575</v>
      </c>
      <c r="G21" s="610">
        <v>589031.37569687236</v>
      </c>
      <c r="H21" s="611">
        <v>589031.37569687236</v>
      </c>
      <c r="I21" s="512">
        <f t="shared" ref="I21:I72" si="6">H21-G21</f>
        <v>0</v>
      </c>
      <c r="J21" s="512"/>
      <c r="K21" s="519">
        <f t="shared" si="0"/>
        <v>589031.37569687236</v>
      </c>
      <c r="L21" s="520">
        <f t="shared" si="1"/>
        <v>0</v>
      </c>
      <c r="M21" s="519">
        <f t="shared" si="2"/>
        <v>589031.37569687236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27">
        <v>3888282.0481727575</v>
      </c>
      <c r="E22" s="610">
        <v>105971.95121951219</v>
      </c>
      <c r="F22" s="627">
        <v>3782310.0969532453</v>
      </c>
      <c r="G22" s="610">
        <v>535081.02256269893</v>
      </c>
      <c r="H22" s="611">
        <v>535081.02256269893</v>
      </c>
      <c r="I22" s="512">
        <f t="shared" si="6"/>
        <v>0</v>
      </c>
      <c r="J22" s="512"/>
      <c r="K22" s="519">
        <f t="shared" si="0"/>
        <v>535081.02256269893</v>
      </c>
      <c r="L22" s="520">
        <f t="shared" si="1"/>
        <v>0</v>
      </c>
      <c r="M22" s="519">
        <f t="shared" si="2"/>
        <v>535081.02256269893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27">
        <v>3782310.0969532453</v>
      </c>
      <c r="E23" s="610">
        <v>101043.02325581395</v>
      </c>
      <c r="F23" s="627">
        <v>3681267.0736974315</v>
      </c>
      <c r="G23" s="610">
        <v>472563.74534296617</v>
      </c>
      <c r="H23" s="611">
        <v>472563.74534296617</v>
      </c>
      <c r="I23" s="512">
        <f t="shared" si="6"/>
        <v>0</v>
      </c>
      <c r="J23" s="512"/>
      <c r="K23" s="519">
        <f t="shared" ref="K23" si="7">G23</f>
        <v>472563.74534296617</v>
      </c>
      <c r="L23" s="520">
        <f t="shared" ref="L23" si="8">IF(K23&lt;&gt;0,+G23-K23,0)</f>
        <v>0</v>
      </c>
      <c r="M23" s="519">
        <f t="shared" ref="M23" si="9">H23</f>
        <v>472563.74534296617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3681267.0736974315</v>
      </c>
      <c r="E24" s="523">
        <f t="shared" ref="E24:E72" si="12">IF(+$I$14&lt;F23,$I$14,D24)</f>
        <v>105971.95121951219</v>
      </c>
      <c r="F24" s="524">
        <f t="shared" ref="F24:F72" si="13">+D24-E24</f>
        <v>3575295.1224779193</v>
      </c>
      <c r="G24" s="525">
        <f t="shared" ref="G24:G52" si="14">+I$12*((D24+F24)/2)+E24</f>
        <v>567105.06803940074</v>
      </c>
      <c r="H24" s="492">
        <f t="shared" ref="H24:H52" si="15">+I$13*((D24+F24)/2)+E24</f>
        <v>567105.06803940074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3575295.1224779193</v>
      </c>
      <c r="E25" s="523">
        <f t="shared" si="12"/>
        <v>105971.95121951219</v>
      </c>
      <c r="F25" s="524">
        <f t="shared" si="13"/>
        <v>3469323.1712584072</v>
      </c>
      <c r="G25" s="525">
        <f t="shared" si="14"/>
        <v>553636.6583874874</v>
      </c>
      <c r="H25" s="492">
        <f t="shared" si="15"/>
        <v>553636.6583874874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3469323.1712584072</v>
      </c>
      <c r="E26" s="523">
        <f t="shared" si="12"/>
        <v>105971.95121951219</v>
      </c>
      <c r="F26" s="524">
        <f t="shared" si="13"/>
        <v>3363351.220038895</v>
      </c>
      <c r="G26" s="525">
        <f t="shared" si="14"/>
        <v>540168.24873557407</v>
      </c>
      <c r="H26" s="492">
        <f t="shared" si="15"/>
        <v>540168.24873557407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3363351.220038895</v>
      </c>
      <c r="E27" s="523">
        <f t="shared" si="12"/>
        <v>105971.95121951219</v>
      </c>
      <c r="F27" s="524">
        <f t="shared" si="13"/>
        <v>3257379.2688193829</v>
      </c>
      <c r="G27" s="525">
        <f t="shared" si="14"/>
        <v>526699.83908366074</v>
      </c>
      <c r="H27" s="492">
        <f t="shared" si="15"/>
        <v>526699.83908366074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3257379.2688193829</v>
      </c>
      <c r="E28" s="523">
        <f t="shared" si="12"/>
        <v>105971.95121951219</v>
      </c>
      <c r="F28" s="524">
        <f t="shared" si="13"/>
        <v>3151407.3175998707</v>
      </c>
      <c r="G28" s="525">
        <f t="shared" si="14"/>
        <v>513231.42943174735</v>
      </c>
      <c r="H28" s="492">
        <f t="shared" si="15"/>
        <v>513231.42943174735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3151407.3175998707</v>
      </c>
      <c r="E29" s="523">
        <f t="shared" si="12"/>
        <v>105971.95121951219</v>
      </c>
      <c r="F29" s="524">
        <f t="shared" si="13"/>
        <v>3045435.3663803586</v>
      </c>
      <c r="G29" s="525">
        <f t="shared" si="14"/>
        <v>499763.01977983402</v>
      </c>
      <c r="H29" s="492">
        <f t="shared" si="15"/>
        <v>499763.01977983402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3045435.3663803586</v>
      </c>
      <c r="E30" s="523">
        <f t="shared" si="12"/>
        <v>105971.95121951219</v>
      </c>
      <c r="F30" s="524">
        <f t="shared" si="13"/>
        <v>2939463.4151608464</v>
      </c>
      <c r="G30" s="525">
        <f t="shared" si="14"/>
        <v>486294.61012792063</v>
      </c>
      <c r="H30" s="492">
        <f t="shared" si="15"/>
        <v>486294.61012792063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2939463.4151608464</v>
      </c>
      <c r="E31" s="523">
        <f t="shared" si="12"/>
        <v>105971.95121951219</v>
      </c>
      <c r="F31" s="524">
        <f t="shared" si="13"/>
        <v>2833491.4639413343</v>
      </c>
      <c r="G31" s="525">
        <f t="shared" si="14"/>
        <v>472826.2004760073</v>
      </c>
      <c r="H31" s="492">
        <f t="shared" si="15"/>
        <v>472826.2004760073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2833491.4639413343</v>
      </c>
      <c r="E32" s="523">
        <f t="shared" si="12"/>
        <v>105971.95121951219</v>
      </c>
      <c r="F32" s="524">
        <f t="shared" si="13"/>
        <v>2727519.5127218221</v>
      </c>
      <c r="G32" s="525">
        <f t="shared" si="14"/>
        <v>459357.79082409397</v>
      </c>
      <c r="H32" s="492">
        <f t="shared" si="15"/>
        <v>459357.79082409397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2727519.5127218221</v>
      </c>
      <c r="E33" s="523">
        <f t="shared" si="12"/>
        <v>105971.95121951219</v>
      </c>
      <c r="F33" s="524">
        <f t="shared" si="13"/>
        <v>2621547.56150231</v>
      </c>
      <c r="G33" s="525">
        <f t="shared" si="14"/>
        <v>445889.38117218058</v>
      </c>
      <c r="H33" s="492">
        <f t="shared" si="15"/>
        <v>445889.38117218058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2621547.56150231</v>
      </c>
      <c r="E34" s="523">
        <f t="shared" si="12"/>
        <v>105971.95121951219</v>
      </c>
      <c r="F34" s="524">
        <f t="shared" si="13"/>
        <v>2515575.6102827978</v>
      </c>
      <c r="G34" s="525">
        <f t="shared" si="14"/>
        <v>432420.97152026725</v>
      </c>
      <c r="H34" s="492">
        <f t="shared" si="15"/>
        <v>432420.97152026725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2515575.6102827978</v>
      </c>
      <c r="E35" s="523">
        <f t="shared" si="12"/>
        <v>105971.95121951219</v>
      </c>
      <c r="F35" s="524">
        <f t="shared" si="13"/>
        <v>2409603.6590632857</v>
      </c>
      <c r="G35" s="525">
        <f t="shared" si="14"/>
        <v>418952.56186835386</v>
      </c>
      <c r="H35" s="492">
        <f t="shared" si="15"/>
        <v>418952.56186835386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2409603.6590632857</v>
      </c>
      <c r="E36" s="523">
        <f t="shared" si="12"/>
        <v>105971.95121951219</v>
      </c>
      <c r="F36" s="524">
        <f t="shared" si="13"/>
        <v>2303631.7078437735</v>
      </c>
      <c r="G36" s="525">
        <f t="shared" si="14"/>
        <v>405484.15221644053</v>
      </c>
      <c r="H36" s="492">
        <f t="shared" si="15"/>
        <v>405484.15221644053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/>
      </c>
      <c r="C37" s="508">
        <f>IF(D11="","-",+C36+1)</f>
        <v>2033</v>
      </c>
      <c r="D37" s="524">
        <f>IF(F36+SUM(E$17:E36)=D$10,F36,D$10-SUM(E$17:E36))</f>
        <v>2303631.7078437735</v>
      </c>
      <c r="E37" s="523">
        <f t="shared" si="12"/>
        <v>105971.95121951219</v>
      </c>
      <c r="F37" s="524">
        <f t="shared" si="13"/>
        <v>2197659.7566242614</v>
      </c>
      <c r="G37" s="525">
        <f t="shared" si="14"/>
        <v>392015.7425645272</v>
      </c>
      <c r="H37" s="492">
        <f t="shared" si="15"/>
        <v>392015.7425645272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2197659.7566242614</v>
      </c>
      <c r="E38" s="523">
        <f t="shared" si="12"/>
        <v>105971.95121951219</v>
      </c>
      <c r="F38" s="524">
        <f t="shared" si="13"/>
        <v>2091687.8054047492</v>
      </c>
      <c r="G38" s="525">
        <f t="shared" si="14"/>
        <v>378547.33291261381</v>
      </c>
      <c r="H38" s="492">
        <f t="shared" si="15"/>
        <v>378547.33291261381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2091687.8054047492</v>
      </c>
      <c r="E39" s="523">
        <f t="shared" si="12"/>
        <v>105971.95121951219</v>
      </c>
      <c r="F39" s="524">
        <f t="shared" si="13"/>
        <v>1985715.8541852371</v>
      </c>
      <c r="G39" s="525">
        <f t="shared" si="14"/>
        <v>365078.92326070048</v>
      </c>
      <c r="H39" s="492">
        <f t="shared" si="15"/>
        <v>365078.92326070048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1985715.8541852371</v>
      </c>
      <c r="E40" s="523">
        <f t="shared" si="12"/>
        <v>105971.95121951219</v>
      </c>
      <c r="F40" s="524">
        <f t="shared" si="13"/>
        <v>1879743.9029657249</v>
      </c>
      <c r="G40" s="525">
        <f t="shared" si="14"/>
        <v>351610.51360878709</v>
      </c>
      <c r="H40" s="492">
        <f t="shared" si="15"/>
        <v>351610.51360878709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1879743.9029657249</v>
      </c>
      <c r="E41" s="523">
        <f t="shared" si="12"/>
        <v>105971.95121951219</v>
      </c>
      <c r="F41" s="524">
        <f t="shared" si="13"/>
        <v>1773771.9517462128</v>
      </c>
      <c r="G41" s="525">
        <f t="shared" si="14"/>
        <v>338142.10395687376</v>
      </c>
      <c r="H41" s="492">
        <f t="shared" si="15"/>
        <v>338142.10395687376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1773771.9517462128</v>
      </c>
      <c r="E42" s="523">
        <f t="shared" si="12"/>
        <v>105971.95121951219</v>
      </c>
      <c r="F42" s="524">
        <f t="shared" si="13"/>
        <v>1667800.0005267006</v>
      </c>
      <c r="G42" s="525">
        <f t="shared" si="14"/>
        <v>324673.69430496037</v>
      </c>
      <c r="H42" s="492">
        <f t="shared" si="15"/>
        <v>324673.69430496037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1667800.0005267006</v>
      </c>
      <c r="E43" s="523">
        <f t="shared" si="12"/>
        <v>105971.95121951219</v>
      </c>
      <c r="F43" s="524">
        <f t="shared" si="13"/>
        <v>1561828.0493071885</v>
      </c>
      <c r="G43" s="525">
        <f t="shared" si="14"/>
        <v>311205.28465304704</v>
      </c>
      <c r="H43" s="492">
        <f t="shared" si="15"/>
        <v>311205.28465304704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1561828.0493071885</v>
      </c>
      <c r="E44" s="523">
        <f t="shared" si="12"/>
        <v>105971.95121951219</v>
      </c>
      <c r="F44" s="524">
        <f t="shared" si="13"/>
        <v>1455856.0980876763</v>
      </c>
      <c r="G44" s="525">
        <f t="shared" si="14"/>
        <v>297736.87500113371</v>
      </c>
      <c r="H44" s="492">
        <f t="shared" si="15"/>
        <v>297736.87500113371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1455856.0980876763</v>
      </c>
      <c r="E45" s="523">
        <f t="shared" si="12"/>
        <v>105971.95121951219</v>
      </c>
      <c r="F45" s="524">
        <f t="shared" si="13"/>
        <v>1349884.1468681642</v>
      </c>
      <c r="G45" s="525">
        <f t="shared" si="14"/>
        <v>284268.46534922032</v>
      </c>
      <c r="H45" s="492">
        <f t="shared" si="15"/>
        <v>284268.46534922032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1349884.1468681642</v>
      </c>
      <c r="E46" s="523">
        <f t="shared" si="12"/>
        <v>105971.95121951219</v>
      </c>
      <c r="F46" s="524">
        <f t="shared" si="13"/>
        <v>1243912.195648652</v>
      </c>
      <c r="G46" s="525">
        <f t="shared" si="14"/>
        <v>270800.05569730699</v>
      </c>
      <c r="H46" s="492">
        <f t="shared" si="15"/>
        <v>270800.05569730699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1243912.195648652</v>
      </c>
      <c r="E47" s="523">
        <f t="shared" si="12"/>
        <v>105971.95121951219</v>
      </c>
      <c r="F47" s="524">
        <f t="shared" si="13"/>
        <v>1137940.2444291399</v>
      </c>
      <c r="G47" s="525">
        <f t="shared" si="14"/>
        <v>257331.6460453936</v>
      </c>
      <c r="H47" s="492">
        <f t="shared" si="15"/>
        <v>257331.6460453936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1137940.2444291399</v>
      </c>
      <c r="E48" s="523">
        <f t="shared" si="12"/>
        <v>105971.95121951219</v>
      </c>
      <c r="F48" s="524">
        <f t="shared" si="13"/>
        <v>1031968.2932096277</v>
      </c>
      <c r="G48" s="525">
        <f t="shared" si="14"/>
        <v>243863.23639348027</v>
      </c>
      <c r="H48" s="492">
        <f t="shared" si="15"/>
        <v>243863.23639348027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7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1031968.2932096277</v>
      </c>
      <c r="E49" s="523">
        <f t="shared" si="12"/>
        <v>105971.95121951219</v>
      </c>
      <c r="F49" s="524">
        <f t="shared" si="13"/>
        <v>925996.34199011559</v>
      </c>
      <c r="G49" s="525">
        <f t="shared" si="14"/>
        <v>230394.82674156694</v>
      </c>
      <c r="H49" s="492">
        <f t="shared" si="15"/>
        <v>230394.82674156694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7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925996.34199011559</v>
      </c>
      <c r="E50" s="523">
        <f t="shared" si="12"/>
        <v>105971.95121951219</v>
      </c>
      <c r="F50" s="524">
        <f t="shared" si="13"/>
        <v>820024.39077060344</v>
      </c>
      <c r="G50" s="525">
        <f t="shared" si="14"/>
        <v>216926.41708965355</v>
      </c>
      <c r="H50" s="492">
        <f t="shared" si="15"/>
        <v>216926.41708965355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7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820024.39077060344</v>
      </c>
      <c r="E51" s="523">
        <f t="shared" si="12"/>
        <v>105971.95121951219</v>
      </c>
      <c r="F51" s="524">
        <f t="shared" si="13"/>
        <v>714052.43955109129</v>
      </c>
      <c r="G51" s="525">
        <f t="shared" si="14"/>
        <v>203458.00743774022</v>
      </c>
      <c r="H51" s="492">
        <f t="shared" si="15"/>
        <v>203458.00743774022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7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714052.43955109129</v>
      </c>
      <c r="E52" s="523">
        <f t="shared" si="12"/>
        <v>105971.95121951219</v>
      </c>
      <c r="F52" s="524">
        <f t="shared" si="13"/>
        <v>608080.48833157914</v>
      </c>
      <c r="G52" s="525">
        <f t="shared" si="14"/>
        <v>189989.59778582686</v>
      </c>
      <c r="H52" s="492">
        <f t="shared" si="15"/>
        <v>189989.59778582686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7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608080.48833157914</v>
      </c>
      <c r="E53" s="523">
        <f t="shared" si="12"/>
        <v>105971.95121951219</v>
      </c>
      <c r="F53" s="524">
        <f t="shared" si="13"/>
        <v>502108.53711206693</v>
      </c>
      <c r="G53" s="525">
        <f t="shared" ref="G53:G72" si="17">+I$12*((D53+F53)/2)+E53</f>
        <v>176521.1881339135</v>
      </c>
      <c r="H53" s="492">
        <f t="shared" ref="H53:H72" si="18">+I$13*((D53+F53)/2)+E53</f>
        <v>176521.1881339135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7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502108.53711206693</v>
      </c>
      <c r="E54" s="523">
        <f t="shared" si="12"/>
        <v>105971.95121951219</v>
      </c>
      <c r="F54" s="524">
        <f t="shared" si="13"/>
        <v>396136.58589255472</v>
      </c>
      <c r="G54" s="525">
        <f t="shared" si="17"/>
        <v>163052.77848200014</v>
      </c>
      <c r="H54" s="492">
        <f t="shared" si="18"/>
        <v>163052.77848200014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7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396136.58589255472</v>
      </c>
      <c r="E55" s="523">
        <f t="shared" si="12"/>
        <v>105971.95121951219</v>
      </c>
      <c r="F55" s="524">
        <f t="shared" si="13"/>
        <v>290164.63467304251</v>
      </c>
      <c r="G55" s="525">
        <f t="shared" si="17"/>
        <v>149584.36883008678</v>
      </c>
      <c r="H55" s="492">
        <f t="shared" si="18"/>
        <v>149584.36883008678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7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290164.63467304251</v>
      </c>
      <c r="E56" s="523">
        <f t="shared" si="12"/>
        <v>105971.95121951219</v>
      </c>
      <c r="F56" s="524">
        <f t="shared" si="13"/>
        <v>184192.68345353031</v>
      </c>
      <c r="G56" s="525">
        <f t="shared" si="17"/>
        <v>136115.95917817342</v>
      </c>
      <c r="H56" s="492">
        <f t="shared" si="18"/>
        <v>136115.95917817342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7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184192.68345353031</v>
      </c>
      <c r="E57" s="523">
        <f t="shared" si="12"/>
        <v>105971.95121951219</v>
      </c>
      <c r="F57" s="524">
        <f t="shared" si="13"/>
        <v>78220.732234018113</v>
      </c>
      <c r="G57" s="525">
        <f t="shared" si="17"/>
        <v>122647.54952626006</v>
      </c>
      <c r="H57" s="492">
        <f t="shared" si="18"/>
        <v>122647.54952626006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7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78220.732234018113</v>
      </c>
      <c r="E58" s="523">
        <f t="shared" si="12"/>
        <v>78220.732234018113</v>
      </c>
      <c r="F58" s="524">
        <f t="shared" si="13"/>
        <v>0</v>
      </c>
      <c r="G58" s="525">
        <f t="shared" si="17"/>
        <v>83191.428974413706</v>
      </c>
      <c r="H58" s="492">
        <f t="shared" si="18"/>
        <v>83191.428974413706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7"/>
        <v>0</v>
      </c>
      <c r="H59" s="492">
        <f t="shared" si="18"/>
        <v>0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7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7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7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7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7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9">
        <f>IF(F71+SUM(E$17:E71)=D$10,F71,D$10-SUM(E$17:E71))</f>
        <v>0</v>
      </c>
      <c r="E72" s="530">
        <f t="shared" si="12"/>
        <v>0</v>
      </c>
      <c r="F72" s="529">
        <f t="shared" si="13"/>
        <v>0</v>
      </c>
      <c r="G72" s="531">
        <f t="shared" si="17"/>
        <v>0</v>
      </c>
      <c r="H72" s="472">
        <f t="shared" si="18"/>
        <v>0</v>
      </c>
      <c r="I72" s="53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4344850</v>
      </c>
      <c r="F73" s="375"/>
      <c r="G73" s="375">
        <f>SUM(G17:G72)</f>
        <v>15770080.901965013</v>
      </c>
      <c r="H73" s="375">
        <f>SUM(H17:H72)</f>
        <v>15770080.901965013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472563.74534296617</v>
      </c>
      <c r="N87" s="547">
        <f>IF(J92&lt;D11,0,VLOOKUP(J92,C17:O72,11))</f>
        <v>472563.74534296617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500065.11807412654</v>
      </c>
      <c r="N88" s="551">
        <f>IF(J92&lt;D11,0,VLOOKUP(J92,C99:P154,7))</f>
        <v>500065.11807412654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27501.372731160372</v>
      </c>
      <c r="N89" s="556">
        <f>+N88-N87</f>
        <v>27501.372731160372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TP2010065</v>
      </c>
      <c r="E91" s="561"/>
      <c r="F91" s="561"/>
      <c r="G91" s="561"/>
      <c r="H91" s="561"/>
      <c r="I91" s="561"/>
      <c r="J91" s="561"/>
      <c r="K91" s="563"/>
      <c r="P91" s="482"/>
      <c r="Q91" s="269"/>
    </row>
    <row r="92" spans="1:17" ht="13">
      <c r="C92" s="487" t="s">
        <v>51</v>
      </c>
      <c r="D92" s="629">
        <f>D10</f>
        <v>4344850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665">
        <f>D11</f>
        <v>2013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D12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101043.02325581395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2013</v>
      </c>
      <c r="D99" s="630">
        <v>0</v>
      </c>
      <c r="E99" s="631">
        <v>51724.369047619053</v>
      </c>
      <c r="F99" s="632">
        <v>4293122.6309523806</v>
      </c>
      <c r="G99" s="633">
        <v>2146561.3154761903</v>
      </c>
      <c r="H99" s="634">
        <v>342136.30353000003</v>
      </c>
      <c r="I99" s="635">
        <v>342136.30353000003</v>
      </c>
      <c r="J99" s="614">
        <v>0</v>
      </c>
      <c r="K99" s="515"/>
      <c r="L99" s="519">
        <f t="shared" ref="L99:L104" si="19">H99</f>
        <v>342136.30353000003</v>
      </c>
      <c r="M99" s="520">
        <f t="shared" ref="M99:M104" si="20">IF(L99&lt;&gt;0,+H99-L99,0)</f>
        <v>0</v>
      </c>
      <c r="N99" s="519">
        <f t="shared" ref="N99:N104" si="21">I99</f>
        <v>342136.30353000003</v>
      </c>
      <c r="O99" s="515">
        <f>IF(N99&lt;&gt;0,+I99-N99,0)</f>
        <v>0</v>
      </c>
      <c r="P99" s="515">
        <f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2014</v>
      </c>
      <c r="D100" s="630">
        <v>4293122.6309523806</v>
      </c>
      <c r="E100" s="631">
        <v>103448.80952380953</v>
      </c>
      <c r="F100" s="632">
        <v>4189673.8214285709</v>
      </c>
      <c r="G100" s="632">
        <v>4241398.2261904757</v>
      </c>
      <c r="H100" s="634">
        <v>679954.3306665339</v>
      </c>
      <c r="I100" s="635">
        <v>679954.3306665339</v>
      </c>
      <c r="J100" s="515">
        <v>0</v>
      </c>
      <c r="K100" s="515"/>
      <c r="L100" s="519">
        <f t="shared" si="19"/>
        <v>679954.3306665339</v>
      </c>
      <c r="M100" s="520">
        <f t="shared" si="20"/>
        <v>0</v>
      </c>
      <c r="N100" s="519">
        <f t="shared" si="21"/>
        <v>679954.3306665339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ref="B101:B154" si="22">IF(D101=F100,"","IU")</f>
        <v/>
      </c>
      <c r="C101" s="508">
        <f>IF(D93="","-",+C100+1)</f>
        <v>2015</v>
      </c>
      <c r="D101" s="630">
        <v>4189673.8214285709</v>
      </c>
      <c r="E101" s="631">
        <v>103448.80952380953</v>
      </c>
      <c r="F101" s="632">
        <v>4086225.0119047612</v>
      </c>
      <c r="G101" s="632">
        <v>4137949.416666666</v>
      </c>
      <c r="H101" s="634">
        <v>665893.21056754142</v>
      </c>
      <c r="I101" s="635">
        <v>665893.21056754142</v>
      </c>
      <c r="J101" s="515">
        <v>0</v>
      </c>
      <c r="K101" s="515"/>
      <c r="L101" s="519">
        <f t="shared" si="19"/>
        <v>665893.21056754142</v>
      </c>
      <c r="M101" s="520">
        <f t="shared" si="20"/>
        <v>0</v>
      </c>
      <c r="N101" s="519">
        <f t="shared" si="21"/>
        <v>665893.21056754142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2"/>
        <v>IU</v>
      </c>
      <c r="C102" s="508">
        <f>IF(D93="","-",+C101+1)</f>
        <v>2016</v>
      </c>
      <c r="D102" s="630">
        <v>4086228.0119047621</v>
      </c>
      <c r="E102" s="631">
        <v>101043.02325581395</v>
      </c>
      <c r="F102" s="632">
        <v>3985184.9886489483</v>
      </c>
      <c r="G102" s="632">
        <v>4035706.5002768552</v>
      </c>
      <c r="H102" s="634">
        <v>613375.91620122688</v>
      </c>
      <c r="I102" s="635">
        <v>613375.91620122688</v>
      </c>
      <c r="J102" s="515">
        <f>+I102-H102</f>
        <v>0</v>
      </c>
      <c r="K102" s="515"/>
      <c r="L102" s="519">
        <f t="shared" si="19"/>
        <v>613375.91620122688</v>
      </c>
      <c r="M102" s="520">
        <f t="shared" si="20"/>
        <v>0</v>
      </c>
      <c r="N102" s="519">
        <f t="shared" si="21"/>
        <v>613375.91620122688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2"/>
        <v/>
      </c>
      <c r="C103" s="508">
        <f>IF(D93="","-",+C102+1)</f>
        <v>2017</v>
      </c>
      <c r="D103" s="630">
        <v>3985184.9886489483</v>
      </c>
      <c r="E103" s="631">
        <v>103448.80952380953</v>
      </c>
      <c r="F103" s="632">
        <v>3881736.1791251386</v>
      </c>
      <c r="G103" s="632">
        <v>3933460.5838870434</v>
      </c>
      <c r="H103" s="634">
        <v>581252.00039105583</v>
      </c>
      <c r="I103" s="635">
        <v>581252.00039105583</v>
      </c>
      <c r="J103" s="515">
        <f t="shared" ref="J103:J154" si="23">+I103-H103</f>
        <v>0</v>
      </c>
      <c r="K103" s="515"/>
      <c r="L103" s="519">
        <f t="shared" si="19"/>
        <v>581252.00039105583</v>
      </c>
      <c r="M103" s="520">
        <f t="shared" si="20"/>
        <v>0</v>
      </c>
      <c r="N103" s="519">
        <f t="shared" si="21"/>
        <v>581252.00039105583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2"/>
        <v/>
      </c>
      <c r="C104" s="508">
        <f>IF(D93="","-",+C103+1)</f>
        <v>2018</v>
      </c>
      <c r="D104" s="630">
        <v>3881736.1791251386</v>
      </c>
      <c r="E104" s="631">
        <v>103448.80952380953</v>
      </c>
      <c r="F104" s="632">
        <v>3778287.3696013289</v>
      </c>
      <c r="G104" s="632">
        <v>3830011.7743632337</v>
      </c>
      <c r="H104" s="634">
        <v>507915.61664035521</v>
      </c>
      <c r="I104" s="635">
        <v>507915.61664035521</v>
      </c>
      <c r="J104" s="515">
        <f t="shared" si="23"/>
        <v>0</v>
      </c>
      <c r="K104" s="515"/>
      <c r="L104" s="519">
        <f t="shared" si="19"/>
        <v>507915.61664035521</v>
      </c>
      <c r="M104" s="520">
        <f t="shared" si="20"/>
        <v>0</v>
      </c>
      <c r="N104" s="519">
        <f t="shared" si="21"/>
        <v>507915.61664035521</v>
      </c>
      <c r="O104" s="515">
        <f t="shared" ref="O104:O130" si="24">IF(N104&lt;&gt;0,+I104-N104,0)</f>
        <v>0</v>
      </c>
      <c r="P104" s="515">
        <f t="shared" ref="P104:P130" si="25">+O104-M104</f>
        <v>0</v>
      </c>
      <c r="Q104" s="269"/>
    </row>
    <row r="105" spans="1:17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3778287.3696013289</v>
      </c>
      <c r="E105" s="523">
        <f t="shared" ref="E105:E154" si="26">IF(+$J$96&lt;F104,$J$96,D105)</f>
        <v>101043.02325581395</v>
      </c>
      <c r="F105" s="524">
        <f t="shared" ref="F105:F154" si="27">+D105-E105</f>
        <v>3677244.346345515</v>
      </c>
      <c r="G105" s="524">
        <f t="shared" ref="G105:G154" si="28">+(F105+D105)/2</f>
        <v>3727765.8579734219</v>
      </c>
      <c r="H105" s="527">
        <f t="shared" ref="H105:H154" si="29">+J$94*G105+E105</f>
        <v>500065.11807412654</v>
      </c>
      <c r="I105" s="578">
        <f t="shared" ref="I105:I154" si="30">+J$95*G105+E105</f>
        <v>500065.11807412654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  <c r="Q105" s="269"/>
    </row>
    <row r="106" spans="1:17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3677244.346345515</v>
      </c>
      <c r="E106" s="523">
        <f t="shared" si="26"/>
        <v>101043.02325581395</v>
      </c>
      <c r="F106" s="524">
        <f t="shared" si="27"/>
        <v>3576201.3230897011</v>
      </c>
      <c r="G106" s="524">
        <f t="shared" si="28"/>
        <v>3626722.8347176081</v>
      </c>
      <c r="H106" s="527">
        <f t="shared" si="29"/>
        <v>489249.41764056194</v>
      </c>
      <c r="I106" s="578">
        <f t="shared" si="30"/>
        <v>489249.41764056194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  <c r="Q106" s="269"/>
    </row>
    <row r="107" spans="1:17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3576201.3230897011</v>
      </c>
      <c r="E107" s="523">
        <f t="shared" si="26"/>
        <v>101043.02325581395</v>
      </c>
      <c r="F107" s="524">
        <f t="shared" si="27"/>
        <v>3475158.2998338873</v>
      </c>
      <c r="G107" s="524">
        <f t="shared" si="28"/>
        <v>3525679.8114617942</v>
      </c>
      <c r="H107" s="527">
        <f t="shared" si="29"/>
        <v>478433.71720699733</v>
      </c>
      <c r="I107" s="578">
        <f t="shared" si="30"/>
        <v>478433.71720699733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  <c r="Q107" s="269"/>
    </row>
    <row r="108" spans="1:17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3475158.2998338873</v>
      </c>
      <c r="E108" s="523">
        <f t="shared" si="26"/>
        <v>101043.02325581395</v>
      </c>
      <c r="F108" s="524">
        <f t="shared" si="27"/>
        <v>3374115.2765780734</v>
      </c>
      <c r="G108" s="524">
        <f t="shared" si="28"/>
        <v>3424636.7882059803</v>
      </c>
      <c r="H108" s="527">
        <f t="shared" si="29"/>
        <v>467618.01677343284</v>
      </c>
      <c r="I108" s="578">
        <f t="shared" si="30"/>
        <v>467618.01677343284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  <c r="Q108" s="269"/>
    </row>
    <row r="109" spans="1:17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3374115.2765780734</v>
      </c>
      <c r="E109" s="523">
        <f t="shared" si="26"/>
        <v>101043.02325581395</v>
      </c>
      <c r="F109" s="524">
        <f t="shared" si="27"/>
        <v>3273072.2533222595</v>
      </c>
      <c r="G109" s="524">
        <f t="shared" si="28"/>
        <v>3323593.7649501665</v>
      </c>
      <c r="H109" s="527">
        <f t="shared" si="29"/>
        <v>456802.31633986824</v>
      </c>
      <c r="I109" s="578">
        <f t="shared" si="30"/>
        <v>456802.31633986824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  <c r="Q109" s="269"/>
    </row>
    <row r="110" spans="1:17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3273072.2533222595</v>
      </c>
      <c r="E110" s="523">
        <f t="shared" si="26"/>
        <v>101043.02325581395</v>
      </c>
      <c r="F110" s="524">
        <f t="shared" si="27"/>
        <v>3172029.2300664457</v>
      </c>
      <c r="G110" s="524">
        <f t="shared" si="28"/>
        <v>3222550.7416943526</v>
      </c>
      <c r="H110" s="527">
        <f t="shared" si="29"/>
        <v>445986.61590630363</v>
      </c>
      <c r="I110" s="578">
        <f t="shared" si="30"/>
        <v>445986.61590630363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  <c r="Q110" s="269"/>
    </row>
    <row r="111" spans="1:17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3172029.2300664457</v>
      </c>
      <c r="E111" s="523">
        <f t="shared" si="26"/>
        <v>101043.02325581395</v>
      </c>
      <c r="F111" s="524">
        <f t="shared" si="27"/>
        <v>3070986.2068106318</v>
      </c>
      <c r="G111" s="524">
        <f t="shared" si="28"/>
        <v>3121507.7184385387</v>
      </c>
      <c r="H111" s="527">
        <f t="shared" si="29"/>
        <v>435170.91547273914</v>
      </c>
      <c r="I111" s="578">
        <f t="shared" si="30"/>
        <v>435170.91547273914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  <c r="Q111" s="269"/>
    </row>
    <row r="112" spans="1:17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3070986.2068106318</v>
      </c>
      <c r="E112" s="523">
        <f t="shared" si="26"/>
        <v>101043.02325581395</v>
      </c>
      <c r="F112" s="524">
        <f t="shared" si="27"/>
        <v>2969943.1835548179</v>
      </c>
      <c r="G112" s="524">
        <f t="shared" si="28"/>
        <v>3020464.6951827249</v>
      </c>
      <c r="H112" s="527">
        <f t="shared" si="29"/>
        <v>424355.21503917454</v>
      </c>
      <c r="I112" s="578">
        <f t="shared" si="30"/>
        <v>424355.21503917454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  <c r="Q112" s="269"/>
    </row>
    <row r="113" spans="2:17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2969943.1835548179</v>
      </c>
      <c r="E113" s="523">
        <f t="shared" si="26"/>
        <v>101043.02325581395</v>
      </c>
      <c r="F113" s="524">
        <f t="shared" si="27"/>
        <v>2868900.1602990041</v>
      </c>
      <c r="G113" s="524">
        <f t="shared" si="28"/>
        <v>2919421.671926911</v>
      </c>
      <c r="H113" s="527">
        <f t="shared" si="29"/>
        <v>413539.51460560993</v>
      </c>
      <c r="I113" s="578">
        <f t="shared" si="30"/>
        <v>413539.51460560993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  <c r="Q113" s="269"/>
    </row>
    <row r="114" spans="2:17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2868900.1602990041</v>
      </c>
      <c r="E114" s="523">
        <f t="shared" si="26"/>
        <v>101043.02325581395</v>
      </c>
      <c r="F114" s="524">
        <f t="shared" si="27"/>
        <v>2767857.1370431902</v>
      </c>
      <c r="G114" s="524">
        <f t="shared" si="28"/>
        <v>2818378.6486710971</v>
      </c>
      <c r="H114" s="527">
        <f t="shared" si="29"/>
        <v>402723.81417204544</v>
      </c>
      <c r="I114" s="578">
        <f t="shared" si="30"/>
        <v>402723.81417204544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  <c r="Q114" s="269"/>
    </row>
    <row r="115" spans="2:17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2767857.1370431902</v>
      </c>
      <c r="E115" s="523">
        <f t="shared" si="26"/>
        <v>101043.02325581395</v>
      </c>
      <c r="F115" s="524">
        <f t="shared" si="27"/>
        <v>2666814.1137873763</v>
      </c>
      <c r="G115" s="524">
        <f t="shared" si="28"/>
        <v>2717335.6254152833</v>
      </c>
      <c r="H115" s="527">
        <f t="shared" si="29"/>
        <v>391908.11373848084</v>
      </c>
      <c r="I115" s="578">
        <f t="shared" si="30"/>
        <v>391908.11373848084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  <c r="Q115" s="269"/>
    </row>
    <row r="116" spans="2:17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2666814.1137873763</v>
      </c>
      <c r="E116" s="523">
        <f t="shared" si="26"/>
        <v>101043.02325581395</v>
      </c>
      <c r="F116" s="524">
        <f t="shared" si="27"/>
        <v>2565771.0905315625</v>
      </c>
      <c r="G116" s="524">
        <f t="shared" si="28"/>
        <v>2616292.6021594694</v>
      </c>
      <c r="H116" s="527">
        <f t="shared" si="29"/>
        <v>381092.41330491623</v>
      </c>
      <c r="I116" s="578">
        <f t="shared" si="30"/>
        <v>381092.41330491623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  <c r="Q116" s="269"/>
    </row>
    <row r="117" spans="2:17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2565771.0905315625</v>
      </c>
      <c r="E117" s="523">
        <f t="shared" si="26"/>
        <v>101043.02325581395</v>
      </c>
      <c r="F117" s="524">
        <f t="shared" si="27"/>
        <v>2464728.0672757486</v>
      </c>
      <c r="G117" s="524">
        <f t="shared" si="28"/>
        <v>2515249.5789036555</v>
      </c>
      <c r="H117" s="527">
        <f t="shared" si="29"/>
        <v>370276.71287135174</v>
      </c>
      <c r="I117" s="578">
        <f t="shared" si="30"/>
        <v>370276.71287135174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  <c r="Q117" s="269"/>
    </row>
    <row r="118" spans="2:17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2464728.0672757486</v>
      </c>
      <c r="E118" s="523">
        <f t="shared" si="26"/>
        <v>101043.02325581395</v>
      </c>
      <c r="F118" s="524">
        <f t="shared" si="27"/>
        <v>2363685.0440199347</v>
      </c>
      <c r="G118" s="524">
        <f t="shared" si="28"/>
        <v>2414206.5556478417</v>
      </c>
      <c r="H118" s="527">
        <f t="shared" si="29"/>
        <v>359461.01243778714</v>
      </c>
      <c r="I118" s="578">
        <f t="shared" si="30"/>
        <v>359461.01243778714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  <c r="Q118" s="269"/>
    </row>
    <row r="119" spans="2:17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2363685.0440199347</v>
      </c>
      <c r="E119" s="523">
        <f t="shared" si="26"/>
        <v>101043.02325581395</v>
      </c>
      <c r="F119" s="524">
        <f t="shared" si="27"/>
        <v>2262642.0207641209</v>
      </c>
      <c r="G119" s="524">
        <f t="shared" si="28"/>
        <v>2313163.5323920278</v>
      </c>
      <c r="H119" s="527">
        <f t="shared" si="29"/>
        <v>348645.31200422259</v>
      </c>
      <c r="I119" s="578">
        <f t="shared" si="30"/>
        <v>348645.31200422259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  <c r="Q119" s="269"/>
    </row>
    <row r="120" spans="2:17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2262642.0207641209</v>
      </c>
      <c r="E120" s="523">
        <f t="shared" si="26"/>
        <v>101043.02325581395</v>
      </c>
      <c r="F120" s="524">
        <f t="shared" si="27"/>
        <v>2161598.997508307</v>
      </c>
      <c r="G120" s="524">
        <f t="shared" si="28"/>
        <v>2212120.5091362139</v>
      </c>
      <c r="H120" s="527">
        <f t="shared" si="29"/>
        <v>337829.61157065805</v>
      </c>
      <c r="I120" s="578">
        <f t="shared" si="30"/>
        <v>337829.61157065805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  <c r="Q120" s="269"/>
    </row>
    <row r="121" spans="2:17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2161598.997508307</v>
      </c>
      <c r="E121" s="523">
        <f t="shared" si="26"/>
        <v>101043.02325581395</v>
      </c>
      <c r="F121" s="524">
        <f t="shared" si="27"/>
        <v>2060555.9742524931</v>
      </c>
      <c r="G121" s="524">
        <f t="shared" si="28"/>
        <v>2111077.4858804001</v>
      </c>
      <c r="H121" s="527">
        <f t="shared" si="29"/>
        <v>327013.91113709344</v>
      </c>
      <c r="I121" s="578">
        <f t="shared" si="30"/>
        <v>327013.91113709344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  <c r="Q121" s="269"/>
    </row>
    <row r="122" spans="2:17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2060555.9742524931</v>
      </c>
      <c r="E122" s="523">
        <f t="shared" si="26"/>
        <v>101043.02325581395</v>
      </c>
      <c r="F122" s="524">
        <f t="shared" si="27"/>
        <v>1959512.9509966793</v>
      </c>
      <c r="G122" s="524">
        <f t="shared" si="28"/>
        <v>2010034.4626245862</v>
      </c>
      <c r="H122" s="527">
        <f t="shared" si="29"/>
        <v>316198.21070352889</v>
      </c>
      <c r="I122" s="578">
        <f t="shared" si="30"/>
        <v>316198.21070352889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  <c r="Q122" s="269"/>
    </row>
    <row r="123" spans="2:17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1959512.9509966793</v>
      </c>
      <c r="E123" s="523">
        <f t="shared" si="26"/>
        <v>101043.02325581395</v>
      </c>
      <c r="F123" s="524">
        <f t="shared" si="27"/>
        <v>1858469.9277408654</v>
      </c>
      <c r="G123" s="524">
        <f t="shared" si="28"/>
        <v>1908991.4393687723</v>
      </c>
      <c r="H123" s="527">
        <f t="shared" si="29"/>
        <v>305382.51026996435</v>
      </c>
      <c r="I123" s="578">
        <f t="shared" si="30"/>
        <v>305382.51026996435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  <c r="Q123" s="269"/>
    </row>
    <row r="124" spans="2:17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1858469.9277408654</v>
      </c>
      <c r="E124" s="523">
        <f t="shared" si="26"/>
        <v>101043.02325581395</v>
      </c>
      <c r="F124" s="524">
        <f t="shared" si="27"/>
        <v>1757426.9044850515</v>
      </c>
      <c r="G124" s="524">
        <f t="shared" si="28"/>
        <v>1807948.4161129585</v>
      </c>
      <c r="H124" s="527">
        <f t="shared" si="29"/>
        <v>294566.80983639974</v>
      </c>
      <c r="I124" s="578">
        <f t="shared" si="30"/>
        <v>294566.80983639974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  <c r="Q124" s="269"/>
    </row>
    <row r="125" spans="2:17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1757426.9044850515</v>
      </c>
      <c r="E125" s="523">
        <f t="shared" si="26"/>
        <v>101043.02325581395</v>
      </c>
      <c r="F125" s="524">
        <f t="shared" si="27"/>
        <v>1656383.8812292377</v>
      </c>
      <c r="G125" s="524">
        <f t="shared" si="28"/>
        <v>1706905.3928571446</v>
      </c>
      <c r="H125" s="527">
        <f t="shared" si="29"/>
        <v>283751.10940283519</v>
      </c>
      <c r="I125" s="578">
        <f t="shared" si="30"/>
        <v>283751.10940283519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  <c r="Q125" s="269"/>
    </row>
    <row r="126" spans="2:17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1656383.8812292377</v>
      </c>
      <c r="E126" s="523">
        <f t="shared" si="26"/>
        <v>101043.02325581395</v>
      </c>
      <c r="F126" s="524">
        <f t="shared" si="27"/>
        <v>1555340.8579734238</v>
      </c>
      <c r="G126" s="524">
        <f t="shared" si="28"/>
        <v>1605862.3696013307</v>
      </c>
      <c r="H126" s="527">
        <f t="shared" si="29"/>
        <v>272935.40896927065</v>
      </c>
      <c r="I126" s="578">
        <f t="shared" si="30"/>
        <v>272935.40896927065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  <c r="Q126" s="269"/>
    </row>
    <row r="127" spans="2:17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1555340.8579734238</v>
      </c>
      <c r="E127" s="523">
        <f t="shared" si="26"/>
        <v>101043.02325581395</v>
      </c>
      <c r="F127" s="524">
        <f t="shared" si="27"/>
        <v>1454297.8347176099</v>
      </c>
      <c r="G127" s="524">
        <f t="shared" si="28"/>
        <v>1504819.3463455169</v>
      </c>
      <c r="H127" s="527">
        <f t="shared" si="29"/>
        <v>262119.70853570607</v>
      </c>
      <c r="I127" s="578">
        <f t="shared" si="30"/>
        <v>262119.70853570607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  <c r="Q127" s="269"/>
    </row>
    <row r="128" spans="2:17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1454297.8347176099</v>
      </c>
      <c r="E128" s="523">
        <f t="shared" si="26"/>
        <v>101043.02325581395</v>
      </c>
      <c r="F128" s="524">
        <f t="shared" si="27"/>
        <v>1353254.8114617961</v>
      </c>
      <c r="G128" s="524">
        <f t="shared" si="28"/>
        <v>1403776.323089703</v>
      </c>
      <c r="H128" s="527">
        <f t="shared" si="29"/>
        <v>251304.00810214152</v>
      </c>
      <c r="I128" s="578">
        <f t="shared" si="30"/>
        <v>251304.00810214152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  <c r="Q128" s="269"/>
    </row>
    <row r="129" spans="2:17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1353254.8114617961</v>
      </c>
      <c r="E129" s="523">
        <f t="shared" si="26"/>
        <v>101043.02325581395</v>
      </c>
      <c r="F129" s="524">
        <f t="shared" si="27"/>
        <v>1252211.7882059822</v>
      </c>
      <c r="G129" s="524">
        <f t="shared" si="28"/>
        <v>1302733.2998338891</v>
      </c>
      <c r="H129" s="527">
        <f t="shared" si="29"/>
        <v>240488.30766857695</v>
      </c>
      <c r="I129" s="578">
        <f t="shared" si="30"/>
        <v>240488.30766857695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  <c r="Q129" s="269"/>
    </row>
    <row r="130" spans="2:17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1252211.7882059822</v>
      </c>
      <c r="E130" s="523">
        <f t="shared" si="26"/>
        <v>101043.02325581395</v>
      </c>
      <c r="F130" s="524">
        <f t="shared" si="27"/>
        <v>1151168.7649501683</v>
      </c>
      <c r="G130" s="524">
        <f t="shared" si="28"/>
        <v>1201690.2765780753</v>
      </c>
      <c r="H130" s="527">
        <f t="shared" si="29"/>
        <v>229672.6072350124</v>
      </c>
      <c r="I130" s="578">
        <f t="shared" si="30"/>
        <v>229672.6072350124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  <c r="Q130" s="269"/>
    </row>
    <row r="131" spans="2:17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1151168.7649501683</v>
      </c>
      <c r="E131" s="523">
        <f t="shared" si="26"/>
        <v>101043.02325581395</v>
      </c>
      <c r="F131" s="524">
        <f t="shared" si="27"/>
        <v>1050125.7416943545</v>
      </c>
      <c r="G131" s="524">
        <f t="shared" si="28"/>
        <v>1100647.2533222614</v>
      </c>
      <c r="H131" s="527">
        <f t="shared" si="29"/>
        <v>218856.90680144783</v>
      </c>
      <c r="I131" s="578">
        <f t="shared" si="30"/>
        <v>218856.90680144783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  <c r="Q131" s="269"/>
    </row>
    <row r="132" spans="2:17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1050125.7416943545</v>
      </c>
      <c r="E132" s="523">
        <f t="shared" si="26"/>
        <v>101043.02325581395</v>
      </c>
      <c r="F132" s="524">
        <f t="shared" si="27"/>
        <v>949082.71843854047</v>
      </c>
      <c r="G132" s="524">
        <f t="shared" si="28"/>
        <v>999604.23006644752</v>
      </c>
      <c r="H132" s="527">
        <f t="shared" si="29"/>
        <v>208041.20636788325</v>
      </c>
      <c r="I132" s="578">
        <f t="shared" si="30"/>
        <v>208041.20636788325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  <c r="Q132" s="269"/>
    </row>
    <row r="133" spans="2:17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949082.71843854047</v>
      </c>
      <c r="E133" s="523">
        <f t="shared" si="26"/>
        <v>101043.02325581395</v>
      </c>
      <c r="F133" s="524">
        <f t="shared" si="27"/>
        <v>848039.69518272649</v>
      </c>
      <c r="G133" s="524">
        <f t="shared" si="28"/>
        <v>898561.20681063342</v>
      </c>
      <c r="H133" s="527">
        <f t="shared" si="29"/>
        <v>197225.50593431864</v>
      </c>
      <c r="I133" s="578">
        <f t="shared" si="30"/>
        <v>197225.50593431864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  <c r="Q133" s="269"/>
    </row>
    <row r="134" spans="2:17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848039.69518272649</v>
      </c>
      <c r="E134" s="523">
        <f t="shared" si="26"/>
        <v>101043.02325581395</v>
      </c>
      <c r="F134" s="524">
        <f t="shared" si="27"/>
        <v>746996.6719269125</v>
      </c>
      <c r="G134" s="524">
        <f t="shared" si="28"/>
        <v>797518.18355481955</v>
      </c>
      <c r="H134" s="527">
        <f t="shared" si="29"/>
        <v>186409.8055007541</v>
      </c>
      <c r="I134" s="578">
        <f t="shared" si="30"/>
        <v>186409.8055007541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  <c r="Q134" s="269"/>
    </row>
    <row r="135" spans="2:17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746996.6719269125</v>
      </c>
      <c r="E135" s="523">
        <f t="shared" si="26"/>
        <v>101043.02325581395</v>
      </c>
      <c r="F135" s="524">
        <f t="shared" si="27"/>
        <v>645953.64867109852</v>
      </c>
      <c r="G135" s="524">
        <f t="shared" si="28"/>
        <v>696475.16029900545</v>
      </c>
      <c r="H135" s="527">
        <f t="shared" si="29"/>
        <v>175594.10506718949</v>
      </c>
      <c r="I135" s="578">
        <f t="shared" si="30"/>
        <v>175594.10506718949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  <c r="Q135" s="269"/>
    </row>
    <row r="136" spans="2:17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645953.64867109852</v>
      </c>
      <c r="E136" s="523">
        <f t="shared" si="26"/>
        <v>101043.02325581395</v>
      </c>
      <c r="F136" s="524">
        <f t="shared" si="27"/>
        <v>544910.62541528454</v>
      </c>
      <c r="G136" s="524">
        <f t="shared" si="28"/>
        <v>595432.13704319159</v>
      </c>
      <c r="H136" s="527">
        <f t="shared" si="29"/>
        <v>164778.40463362494</v>
      </c>
      <c r="I136" s="578">
        <f t="shared" si="30"/>
        <v>164778.40463362494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  <c r="Q136" s="269"/>
    </row>
    <row r="137" spans="2:17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544910.62541528454</v>
      </c>
      <c r="E137" s="523">
        <f t="shared" si="26"/>
        <v>101043.02325581395</v>
      </c>
      <c r="F137" s="524">
        <f t="shared" si="27"/>
        <v>443867.60215947055</v>
      </c>
      <c r="G137" s="524">
        <f t="shared" si="28"/>
        <v>494389.11378737754</v>
      </c>
      <c r="H137" s="527">
        <f t="shared" si="29"/>
        <v>153962.70420006037</v>
      </c>
      <c r="I137" s="578">
        <f t="shared" si="30"/>
        <v>153962.70420006037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  <c r="Q137" s="269"/>
    </row>
    <row r="138" spans="2:17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443867.60215947055</v>
      </c>
      <c r="E138" s="523">
        <f t="shared" si="26"/>
        <v>101043.02325581395</v>
      </c>
      <c r="F138" s="524">
        <f t="shared" si="27"/>
        <v>342824.57890365657</v>
      </c>
      <c r="G138" s="524">
        <f t="shared" si="28"/>
        <v>393346.09053156356</v>
      </c>
      <c r="H138" s="527">
        <f t="shared" si="29"/>
        <v>143147.00376649579</v>
      </c>
      <c r="I138" s="578">
        <f t="shared" si="30"/>
        <v>143147.00376649579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  <c r="Q138" s="269"/>
    </row>
    <row r="139" spans="2:17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342824.57890365657</v>
      </c>
      <c r="E139" s="523">
        <f t="shared" si="26"/>
        <v>101043.02325581395</v>
      </c>
      <c r="F139" s="524">
        <f t="shared" si="27"/>
        <v>241781.55564784262</v>
      </c>
      <c r="G139" s="524">
        <f t="shared" si="28"/>
        <v>292303.06727574958</v>
      </c>
      <c r="H139" s="527">
        <f t="shared" si="29"/>
        <v>132331.30333293122</v>
      </c>
      <c r="I139" s="578">
        <f t="shared" si="30"/>
        <v>132331.30333293122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  <c r="Q139" s="269"/>
    </row>
    <row r="140" spans="2:17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241781.55564784262</v>
      </c>
      <c r="E140" s="523">
        <f t="shared" si="26"/>
        <v>101043.02325581395</v>
      </c>
      <c r="F140" s="524">
        <f t="shared" si="27"/>
        <v>140738.53239202866</v>
      </c>
      <c r="G140" s="524">
        <f t="shared" si="28"/>
        <v>191260.04401993565</v>
      </c>
      <c r="H140" s="527">
        <f t="shared" si="29"/>
        <v>121515.60289936664</v>
      </c>
      <c r="I140" s="578">
        <f t="shared" si="30"/>
        <v>121515.60289936664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  <c r="Q140" s="269"/>
    </row>
    <row r="141" spans="2:17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140738.53239202866</v>
      </c>
      <c r="E141" s="523">
        <f t="shared" si="26"/>
        <v>101043.02325581395</v>
      </c>
      <c r="F141" s="524">
        <f t="shared" si="27"/>
        <v>39695.509136214707</v>
      </c>
      <c r="G141" s="524">
        <f t="shared" si="28"/>
        <v>90217.020764121684</v>
      </c>
      <c r="H141" s="527">
        <f t="shared" si="29"/>
        <v>110699.90246580206</v>
      </c>
      <c r="I141" s="578">
        <f t="shared" si="30"/>
        <v>110699.90246580206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  <c r="Q141" s="269"/>
    </row>
    <row r="142" spans="2:17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39695.509136214707</v>
      </c>
      <c r="E142" s="523">
        <f t="shared" si="26"/>
        <v>39695.509136214707</v>
      </c>
      <c r="F142" s="524">
        <f t="shared" si="27"/>
        <v>0</v>
      </c>
      <c r="G142" s="524">
        <f t="shared" si="28"/>
        <v>19847.754568107353</v>
      </c>
      <c r="H142" s="527">
        <f t="shared" si="29"/>
        <v>41820.023632817618</v>
      </c>
      <c r="I142" s="578">
        <f t="shared" si="30"/>
        <v>41820.023632817618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  <c r="Q142" s="269"/>
    </row>
    <row r="143" spans="2:17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  <c r="Q143" s="269"/>
    </row>
    <row r="144" spans="2:17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  <c r="Q144" s="269"/>
    </row>
    <row r="145" spans="2:17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  <c r="Q145" s="269"/>
    </row>
    <row r="146" spans="2:17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  <c r="Q146" s="269"/>
    </row>
    <row r="147" spans="2:17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  <c r="Q147" s="269"/>
    </row>
    <row r="148" spans="2:17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  <c r="Q148" s="269"/>
    </row>
    <row r="149" spans="2:17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  <c r="Q149" s="269"/>
    </row>
    <row r="150" spans="2:17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  <c r="Q150" s="269"/>
    </row>
    <row r="151" spans="2:17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  <c r="Q151" s="269"/>
    </row>
    <row r="152" spans="2:17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  <c r="Q152" s="269"/>
    </row>
    <row r="153" spans="2:17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  <c r="Q153" s="269"/>
    </row>
    <row r="154" spans="2:17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4344850</v>
      </c>
      <c r="F155" s="375"/>
      <c r="G155" s="375"/>
      <c r="H155" s="375">
        <f>SUM(H99:H154)</f>
        <v>14731500.281618211</v>
      </c>
      <c r="I155" s="375">
        <f>SUM(I99:I154)</f>
        <v>14731500.281618211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36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707805.11517162854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707805.11517162854</v>
      </c>
      <c r="O6" s="269"/>
      <c r="P6" s="269"/>
    </row>
    <row r="7" spans="1:17" ht="13.5" thickBot="1">
      <c r="C7" s="468" t="s">
        <v>48</v>
      </c>
      <c r="D7" s="625" t="s">
        <v>301</v>
      </c>
      <c r="E7" s="588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C9" s="477" t="s">
        <v>50</v>
      </c>
      <c r="D9" s="478" t="s">
        <v>263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6389739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9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155847.29268292684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27">
        <v>1750000</v>
      </c>
      <c r="E17" s="628">
        <v>17361.111111111109</v>
      </c>
      <c r="F17" s="627">
        <v>1732638.888888889</v>
      </c>
      <c r="G17" s="628">
        <v>259908.17345772672</v>
      </c>
      <c r="H17" s="611">
        <v>259908.17345772672</v>
      </c>
      <c r="I17" s="617">
        <v>0</v>
      </c>
      <c r="J17" s="512"/>
      <c r="K17" s="513">
        <f t="shared" ref="K17:K22" si="0">G17</f>
        <v>259908.17345772672</v>
      </c>
      <c r="L17" s="598">
        <f t="shared" ref="L17:L22" si="1">IF(K17&lt;&gt;0,+G17-K17,0)</f>
        <v>0</v>
      </c>
      <c r="M17" s="513">
        <f t="shared" ref="M17:M22" si="2">H17</f>
        <v>259908.17345772672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27">
        <v>1732638.888888889</v>
      </c>
      <c r="E18" s="610">
        <v>72336.119047619053</v>
      </c>
      <c r="F18" s="627">
        <v>1660302.7698412701</v>
      </c>
      <c r="G18" s="610">
        <v>296328.40957577864</v>
      </c>
      <c r="H18" s="611">
        <v>296328.40957577864</v>
      </c>
      <c r="I18" s="617">
        <v>0</v>
      </c>
      <c r="J18" s="512"/>
      <c r="K18" s="519">
        <f t="shared" si="0"/>
        <v>296328.40957577864</v>
      </c>
      <c r="L18" s="520">
        <f t="shared" si="1"/>
        <v>0</v>
      </c>
      <c r="M18" s="519">
        <f t="shared" si="2"/>
        <v>296328.40957577864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27">
        <v>1660302.7698412701</v>
      </c>
      <c r="E19" s="610">
        <v>152136.64285714287</v>
      </c>
      <c r="F19" s="627">
        <v>1508166.1269841271</v>
      </c>
      <c r="G19" s="610">
        <v>350769.36244899174</v>
      </c>
      <c r="H19" s="611">
        <v>350769.36244899174</v>
      </c>
      <c r="I19" s="512">
        <v>0</v>
      </c>
      <c r="J19" s="512"/>
      <c r="K19" s="519">
        <f t="shared" si="0"/>
        <v>350769.36244899174</v>
      </c>
      <c r="L19" s="520">
        <f t="shared" si="1"/>
        <v>0</v>
      </c>
      <c r="M19" s="519">
        <f t="shared" si="2"/>
        <v>350769.36244899174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27">
        <v>6147905.1269841269</v>
      </c>
      <c r="E20" s="610">
        <v>152136.64285714287</v>
      </c>
      <c r="F20" s="627">
        <v>5995768.4841269841</v>
      </c>
      <c r="G20" s="610">
        <v>932066.05749159923</v>
      </c>
      <c r="H20" s="611">
        <v>932066.05749159923</v>
      </c>
      <c r="I20" s="512">
        <f>H20-G20</f>
        <v>0</v>
      </c>
      <c r="J20" s="512"/>
      <c r="K20" s="519">
        <f t="shared" si="0"/>
        <v>932066.05749159923</v>
      </c>
      <c r="L20" s="520">
        <f t="shared" si="1"/>
        <v>0</v>
      </c>
      <c r="M20" s="519">
        <f t="shared" si="2"/>
        <v>932066.05749159923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27">
        <v>5995768.4841269841</v>
      </c>
      <c r="E21" s="610">
        <v>148598.58139534883</v>
      </c>
      <c r="F21" s="627">
        <v>5847169.9027316356</v>
      </c>
      <c r="G21" s="610">
        <v>882224.40250085481</v>
      </c>
      <c r="H21" s="611">
        <v>882224.40250085481</v>
      </c>
      <c r="I21" s="512">
        <f t="shared" ref="I21:I72" si="6">H21-G21</f>
        <v>0</v>
      </c>
      <c r="J21" s="512"/>
      <c r="K21" s="519">
        <f t="shared" si="0"/>
        <v>882224.40250085481</v>
      </c>
      <c r="L21" s="520">
        <f t="shared" si="1"/>
        <v>0</v>
      </c>
      <c r="M21" s="519">
        <f t="shared" si="2"/>
        <v>882224.40250085481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27">
        <v>5847169.9027316356</v>
      </c>
      <c r="E22" s="610">
        <v>155847.29268292684</v>
      </c>
      <c r="F22" s="627">
        <v>5691322.6100487085</v>
      </c>
      <c r="G22" s="610">
        <v>801334.85259778833</v>
      </c>
      <c r="H22" s="611">
        <v>801334.85259778833</v>
      </c>
      <c r="I22" s="512">
        <f t="shared" si="6"/>
        <v>0</v>
      </c>
      <c r="J22" s="512"/>
      <c r="K22" s="519">
        <f t="shared" si="0"/>
        <v>801334.85259778833</v>
      </c>
      <c r="L22" s="520">
        <f t="shared" si="1"/>
        <v>0</v>
      </c>
      <c r="M22" s="519">
        <f t="shared" si="2"/>
        <v>801334.85259778833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27">
        <v>5691322.6100487085</v>
      </c>
      <c r="E23" s="610">
        <v>148598.58139534883</v>
      </c>
      <c r="F23" s="627">
        <v>5542724.02865336</v>
      </c>
      <c r="G23" s="610">
        <v>707805.11517162854</v>
      </c>
      <c r="H23" s="611">
        <v>707805.11517162854</v>
      </c>
      <c r="I23" s="512">
        <f t="shared" si="6"/>
        <v>0</v>
      </c>
      <c r="J23" s="512"/>
      <c r="K23" s="519">
        <f t="shared" ref="K23" si="7">G23</f>
        <v>707805.11517162854</v>
      </c>
      <c r="L23" s="520">
        <f t="shared" ref="L23" si="8">IF(K23&lt;&gt;0,+G23-K23,0)</f>
        <v>0</v>
      </c>
      <c r="M23" s="519">
        <f t="shared" ref="M23" si="9">H23</f>
        <v>707805.11517162854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5542724.02865336</v>
      </c>
      <c r="E24" s="523">
        <f t="shared" ref="E24:E72" si="12">IF(+$I$14&lt;F23,$I$14,D24)</f>
        <v>155847.29268292684</v>
      </c>
      <c r="F24" s="524">
        <f t="shared" ref="F24:F72" si="13">+D24-E24</f>
        <v>5386876.7359704329</v>
      </c>
      <c r="G24" s="525">
        <f t="shared" ref="G24:G52" si="14">+I$12*((D24+F24)/2)+E24</f>
        <v>850391.17309566471</v>
      </c>
      <c r="H24" s="492">
        <f t="shared" ref="H24:H52" si="15">+I$13*((D24+F24)/2)+E24</f>
        <v>850391.17309566471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5386876.7359704329</v>
      </c>
      <c r="E25" s="523">
        <f t="shared" si="12"/>
        <v>155847.29268292684</v>
      </c>
      <c r="F25" s="524">
        <f t="shared" si="13"/>
        <v>5231029.4432875058</v>
      </c>
      <c r="G25" s="525">
        <f t="shared" si="14"/>
        <v>830583.90186171932</v>
      </c>
      <c r="H25" s="492">
        <f t="shared" si="15"/>
        <v>830583.90186171932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5231029.4432875058</v>
      </c>
      <c r="E26" s="523">
        <f t="shared" si="12"/>
        <v>155847.29268292684</v>
      </c>
      <c r="F26" s="524">
        <f t="shared" si="13"/>
        <v>5075182.1506045787</v>
      </c>
      <c r="G26" s="525">
        <f t="shared" si="14"/>
        <v>810776.63062777405</v>
      </c>
      <c r="H26" s="492">
        <f t="shared" si="15"/>
        <v>810776.63062777405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5075182.1506045787</v>
      </c>
      <c r="E27" s="523">
        <f t="shared" si="12"/>
        <v>155847.29268292684</v>
      </c>
      <c r="F27" s="524">
        <f t="shared" si="13"/>
        <v>4919334.8579216516</v>
      </c>
      <c r="G27" s="525">
        <f t="shared" si="14"/>
        <v>790969.35939382866</v>
      </c>
      <c r="H27" s="492">
        <f t="shared" si="15"/>
        <v>790969.35939382866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4919334.8579216516</v>
      </c>
      <c r="E28" s="523">
        <f t="shared" si="12"/>
        <v>155847.29268292684</v>
      </c>
      <c r="F28" s="524">
        <f t="shared" si="13"/>
        <v>4763487.5652387245</v>
      </c>
      <c r="G28" s="525">
        <f t="shared" si="14"/>
        <v>771162.08815988339</v>
      </c>
      <c r="H28" s="492">
        <f t="shared" si="15"/>
        <v>771162.08815988339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4763487.5652387245</v>
      </c>
      <c r="E29" s="523">
        <f t="shared" si="12"/>
        <v>155847.29268292684</v>
      </c>
      <c r="F29" s="524">
        <f t="shared" si="13"/>
        <v>4607640.2725557974</v>
      </c>
      <c r="G29" s="525">
        <f t="shared" si="14"/>
        <v>751354.81692593801</v>
      </c>
      <c r="H29" s="492">
        <f t="shared" si="15"/>
        <v>751354.81692593801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4607640.2725557974</v>
      </c>
      <c r="E30" s="523">
        <f t="shared" si="12"/>
        <v>155847.29268292684</v>
      </c>
      <c r="F30" s="524">
        <f t="shared" si="13"/>
        <v>4451792.9798728703</v>
      </c>
      <c r="G30" s="525">
        <f t="shared" si="14"/>
        <v>731547.54569199274</v>
      </c>
      <c r="H30" s="492">
        <f t="shared" si="15"/>
        <v>731547.54569199274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4451792.9798728703</v>
      </c>
      <c r="E31" s="523">
        <f t="shared" si="12"/>
        <v>155847.29268292684</v>
      </c>
      <c r="F31" s="524">
        <f t="shared" si="13"/>
        <v>4295945.6871899432</v>
      </c>
      <c r="G31" s="525">
        <f t="shared" si="14"/>
        <v>711740.27445804735</v>
      </c>
      <c r="H31" s="492">
        <f t="shared" si="15"/>
        <v>711740.27445804735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4295945.6871899432</v>
      </c>
      <c r="E32" s="523">
        <f t="shared" si="12"/>
        <v>155847.29268292684</v>
      </c>
      <c r="F32" s="524">
        <f t="shared" si="13"/>
        <v>4140098.3945070165</v>
      </c>
      <c r="G32" s="525">
        <f t="shared" si="14"/>
        <v>691933.00322410208</v>
      </c>
      <c r="H32" s="492">
        <f t="shared" si="15"/>
        <v>691933.00322410208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4140098.3945070165</v>
      </c>
      <c r="E33" s="523">
        <f t="shared" si="12"/>
        <v>155847.29268292684</v>
      </c>
      <c r="F33" s="524">
        <f t="shared" si="13"/>
        <v>3984251.1018240899</v>
      </c>
      <c r="G33" s="525">
        <f t="shared" si="14"/>
        <v>672125.73199015681</v>
      </c>
      <c r="H33" s="492">
        <f t="shared" si="15"/>
        <v>672125.73199015681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3984251.1018240899</v>
      </c>
      <c r="E34" s="523">
        <f t="shared" si="12"/>
        <v>155847.29268292684</v>
      </c>
      <c r="F34" s="524">
        <f t="shared" si="13"/>
        <v>3828403.8091411632</v>
      </c>
      <c r="G34" s="525">
        <f t="shared" si="14"/>
        <v>652318.46075621143</v>
      </c>
      <c r="H34" s="492">
        <f t="shared" si="15"/>
        <v>652318.46075621143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3828403.8091411632</v>
      </c>
      <c r="E35" s="523">
        <f t="shared" si="12"/>
        <v>155847.29268292684</v>
      </c>
      <c r="F35" s="524">
        <f t="shared" si="13"/>
        <v>3672556.5164582366</v>
      </c>
      <c r="G35" s="525">
        <f t="shared" si="14"/>
        <v>632511.18952226627</v>
      </c>
      <c r="H35" s="492">
        <f t="shared" si="15"/>
        <v>632511.18952226627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3672556.5164582366</v>
      </c>
      <c r="E36" s="523">
        <f t="shared" si="12"/>
        <v>155847.29268292684</v>
      </c>
      <c r="F36" s="524">
        <f t="shared" si="13"/>
        <v>3516709.22377531</v>
      </c>
      <c r="G36" s="525">
        <f t="shared" si="14"/>
        <v>612703.91828832089</v>
      </c>
      <c r="H36" s="492">
        <f t="shared" si="15"/>
        <v>612703.91828832089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/>
      </c>
      <c r="C37" s="508">
        <f>IF(D11="","-",+C36+1)</f>
        <v>2033</v>
      </c>
      <c r="D37" s="524">
        <f>IF(F36+SUM(E$17:E36)=D$10,F36,D$10-SUM(E$17:E36))</f>
        <v>3516709.22377531</v>
      </c>
      <c r="E37" s="523">
        <f t="shared" si="12"/>
        <v>155847.29268292684</v>
      </c>
      <c r="F37" s="524">
        <f t="shared" si="13"/>
        <v>3360861.9310923833</v>
      </c>
      <c r="G37" s="525">
        <f t="shared" si="14"/>
        <v>592896.64705437573</v>
      </c>
      <c r="H37" s="492">
        <f t="shared" si="15"/>
        <v>592896.64705437573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3360861.9310923833</v>
      </c>
      <c r="E38" s="523">
        <f t="shared" si="12"/>
        <v>155847.29268292684</v>
      </c>
      <c r="F38" s="524">
        <f t="shared" si="13"/>
        <v>3205014.6384094567</v>
      </c>
      <c r="G38" s="525">
        <f t="shared" si="14"/>
        <v>573089.37582043034</v>
      </c>
      <c r="H38" s="492">
        <f t="shared" si="15"/>
        <v>573089.37582043034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3205014.6384094567</v>
      </c>
      <c r="E39" s="523">
        <f t="shared" si="12"/>
        <v>155847.29268292684</v>
      </c>
      <c r="F39" s="524">
        <f t="shared" si="13"/>
        <v>3049167.3457265301</v>
      </c>
      <c r="G39" s="525">
        <f t="shared" si="14"/>
        <v>553282.10458648519</v>
      </c>
      <c r="H39" s="492">
        <f t="shared" si="15"/>
        <v>553282.10458648519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3049167.3457265301</v>
      </c>
      <c r="E40" s="523">
        <f t="shared" si="12"/>
        <v>155847.29268292684</v>
      </c>
      <c r="F40" s="524">
        <f t="shared" si="13"/>
        <v>2893320.0530436034</v>
      </c>
      <c r="G40" s="525">
        <f t="shared" si="14"/>
        <v>533474.8333525398</v>
      </c>
      <c r="H40" s="492">
        <f t="shared" si="15"/>
        <v>533474.8333525398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2893320.0530436034</v>
      </c>
      <c r="E41" s="523">
        <f t="shared" si="12"/>
        <v>155847.29268292684</v>
      </c>
      <c r="F41" s="524">
        <f t="shared" si="13"/>
        <v>2737472.7603606768</v>
      </c>
      <c r="G41" s="525">
        <f t="shared" si="14"/>
        <v>513667.56211859465</v>
      </c>
      <c r="H41" s="492">
        <f t="shared" si="15"/>
        <v>513667.56211859465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2737472.7603606768</v>
      </c>
      <c r="E42" s="523">
        <f t="shared" si="12"/>
        <v>155847.29268292684</v>
      </c>
      <c r="F42" s="524">
        <f t="shared" si="13"/>
        <v>2581625.4676777502</v>
      </c>
      <c r="G42" s="525">
        <f t="shared" si="14"/>
        <v>493860.29088464926</v>
      </c>
      <c r="H42" s="492">
        <f t="shared" si="15"/>
        <v>493860.29088464926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2581625.4676777502</v>
      </c>
      <c r="E43" s="523">
        <f t="shared" si="12"/>
        <v>155847.29268292684</v>
      </c>
      <c r="F43" s="524">
        <f t="shared" si="13"/>
        <v>2425778.1749948235</v>
      </c>
      <c r="G43" s="525">
        <f t="shared" si="14"/>
        <v>474053.01965070411</v>
      </c>
      <c r="H43" s="492">
        <f t="shared" si="15"/>
        <v>474053.01965070411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2425778.1749948235</v>
      </c>
      <c r="E44" s="523">
        <f t="shared" si="12"/>
        <v>155847.29268292684</v>
      </c>
      <c r="F44" s="524">
        <f t="shared" si="13"/>
        <v>2269930.8823118969</v>
      </c>
      <c r="G44" s="525">
        <f t="shared" si="14"/>
        <v>454245.74841675872</v>
      </c>
      <c r="H44" s="492">
        <f t="shared" si="15"/>
        <v>454245.74841675872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2269930.8823118969</v>
      </c>
      <c r="E45" s="523">
        <f t="shared" si="12"/>
        <v>155847.29268292684</v>
      </c>
      <c r="F45" s="524">
        <f t="shared" si="13"/>
        <v>2114083.5896289703</v>
      </c>
      <c r="G45" s="525">
        <f t="shared" si="14"/>
        <v>434438.47718281357</v>
      </c>
      <c r="H45" s="492">
        <f t="shared" si="15"/>
        <v>434438.47718281357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2114083.5896289703</v>
      </c>
      <c r="E46" s="523">
        <f t="shared" si="12"/>
        <v>155847.29268292684</v>
      </c>
      <c r="F46" s="524">
        <f t="shared" si="13"/>
        <v>1958236.2969460434</v>
      </c>
      <c r="G46" s="525">
        <f t="shared" si="14"/>
        <v>414631.20594886818</v>
      </c>
      <c r="H46" s="492">
        <f t="shared" si="15"/>
        <v>414631.20594886818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1958236.2969460434</v>
      </c>
      <c r="E47" s="523">
        <f t="shared" si="12"/>
        <v>155847.29268292684</v>
      </c>
      <c r="F47" s="524">
        <f t="shared" si="13"/>
        <v>1802389.0042631165</v>
      </c>
      <c r="G47" s="525">
        <f t="shared" si="14"/>
        <v>394823.93471492291</v>
      </c>
      <c r="H47" s="492">
        <f t="shared" si="15"/>
        <v>394823.93471492291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1802389.0042631165</v>
      </c>
      <c r="E48" s="523">
        <f t="shared" si="12"/>
        <v>155847.29268292684</v>
      </c>
      <c r="F48" s="524">
        <f t="shared" si="13"/>
        <v>1646541.7115801896</v>
      </c>
      <c r="G48" s="525">
        <f t="shared" si="14"/>
        <v>375016.66348097764</v>
      </c>
      <c r="H48" s="492">
        <f t="shared" si="15"/>
        <v>375016.66348097764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7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1646541.7115801896</v>
      </c>
      <c r="E49" s="523">
        <f t="shared" si="12"/>
        <v>155847.29268292684</v>
      </c>
      <c r="F49" s="524">
        <f t="shared" si="13"/>
        <v>1490694.4188972628</v>
      </c>
      <c r="G49" s="525">
        <f t="shared" si="14"/>
        <v>355209.39224703237</v>
      </c>
      <c r="H49" s="492">
        <f t="shared" si="15"/>
        <v>355209.39224703237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7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1490694.4188972628</v>
      </c>
      <c r="E50" s="523">
        <f t="shared" si="12"/>
        <v>155847.29268292684</v>
      </c>
      <c r="F50" s="524">
        <f t="shared" si="13"/>
        <v>1334847.1262143359</v>
      </c>
      <c r="G50" s="525">
        <f t="shared" si="14"/>
        <v>335402.12101308699</v>
      </c>
      <c r="H50" s="492">
        <f t="shared" si="15"/>
        <v>335402.12101308699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7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1334847.1262143359</v>
      </c>
      <c r="E51" s="523">
        <f t="shared" si="12"/>
        <v>155847.29268292684</v>
      </c>
      <c r="F51" s="524">
        <f t="shared" si="13"/>
        <v>1178999.833531409</v>
      </c>
      <c r="G51" s="525">
        <f t="shared" si="14"/>
        <v>315594.84977914172</v>
      </c>
      <c r="H51" s="492">
        <f t="shared" si="15"/>
        <v>315594.84977914172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7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1178999.833531409</v>
      </c>
      <c r="E52" s="523">
        <f t="shared" si="12"/>
        <v>155847.29268292684</v>
      </c>
      <c r="F52" s="524">
        <f t="shared" si="13"/>
        <v>1023152.5408484822</v>
      </c>
      <c r="G52" s="525">
        <f t="shared" si="14"/>
        <v>295787.57854519645</v>
      </c>
      <c r="H52" s="492">
        <f t="shared" si="15"/>
        <v>295787.57854519645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7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1023152.5408484822</v>
      </c>
      <c r="E53" s="523">
        <f t="shared" si="12"/>
        <v>155847.29268292684</v>
      </c>
      <c r="F53" s="524">
        <f t="shared" si="13"/>
        <v>867305.2481655553</v>
      </c>
      <c r="G53" s="525">
        <f t="shared" ref="G53:G72" si="17">+I$12*((D53+F53)/2)+E53</f>
        <v>275980.30731125112</v>
      </c>
      <c r="H53" s="492">
        <f t="shared" ref="H53:H72" si="18">+I$13*((D53+F53)/2)+E53</f>
        <v>275980.30731125112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7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867305.2481655553</v>
      </c>
      <c r="E54" s="523">
        <f t="shared" si="12"/>
        <v>155847.29268292684</v>
      </c>
      <c r="F54" s="524">
        <f t="shared" si="13"/>
        <v>711457.95548262843</v>
      </c>
      <c r="G54" s="525">
        <f t="shared" si="17"/>
        <v>256173.03607730582</v>
      </c>
      <c r="H54" s="492">
        <f t="shared" si="18"/>
        <v>256173.03607730582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7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711457.95548262843</v>
      </c>
      <c r="E55" s="523">
        <f t="shared" si="12"/>
        <v>155847.29268292684</v>
      </c>
      <c r="F55" s="524">
        <f t="shared" si="13"/>
        <v>555610.66279970156</v>
      </c>
      <c r="G55" s="525">
        <f t="shared" si="17"/>
        <v>236365.76484336052</v>
      </c>
      <c r="H55" s="492">
        <f t="shared" si="18"/>
        <v>236365.76484336052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7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555610.66279970156</v>
      </c>
      <c r="E56" s="523">
        <f t="shared" si="12"/>
        <v>155847.29268292684</v>
      </c>
      <c r="F56" s="524">
        <f t="shared" si="13"/>
        <v>399763.37011677469</v>
      </c>
      <c r="G56" s="525">
        <f t="shared" si="17"/>
        <v>216558.49360941522</v>
      </c>
      <c r="H56" s="492">
        <f t="shared" si="18"/>
        <v>216558.49360941522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7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399763.37011677469</v>
      </c>
      <c r="E57" s="523">
        <f t="shared" si="12"/>
        <v>155847.29268292684</v>
      </c>
      <c r="F57" s="524">
        <f t="shared" si="13"/>
        <v>243916.07743384785</v>
      </c>
      <c r="G57" s="525">
        <f t="shared" si="17"/>
        <v>196751.22237546992</v>
      </c>
      <c r="H57" s="492">
        <f t="shared" si="18"/>
        <v>196751.22237546992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7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243916.07743384785</v>
      </c>
      <c r="E58" s="523">
        <f t="shared" si="12"/>
        <v>155847.29268292684</v>
      </c>
      <c r="F58" s="524">
        <f t="shared" si="13"/>
        <v>88068.784750921011</v>
      </c>
      <c r="G58" s="525">
        <f t="shared" si="17"/>
        <v>176943.95114152462</v>
      </c>
      <c r="H58" s="492">
        <f t="shared" si="18"/>
        <v>176943.95114152462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88068.784750921011</v>
      </c>
      <c r="E59" s="523">
        <f t="shared" si="12"/>
        <v>88068.784750921011</v>
      </c>
      <c r="F59" s="524">
        <f t="shared" si="13"/>
        <v>0</v>
      </c>
      <c r="G59" s="525">
        <f t="shared" si="17"/>
        <v>93665.296171733586</v>
      </c>
      <c r="H59" s="492">
        <f t="shared" si="18"/>
        <v>93665.296171733586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7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7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7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7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7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4">
        <f>IF(F71+SUM(E$17:E71)=D$10,F71,D$10-SUM(E$17:E71))</f>
        <v>0</v>
      </c>
      <c r="E72" s="523">
        <f t="shared" si="12"/>
        <v>0</v>
      </c>
      <c r="F72" s="524">
        <f t="shared" si="13"/>
        <v>0</v>
      </c>
      <c r="G72" s="525">
        <f t="shared" si="17"/>
        <v>0</v>
      </c>
      <c r="H72" s="492">
        <f t="shared" si="18"/>
        <v>0</v>
      </c>
      <c r="I72" s="51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6389739.0000000019</v>
      </c>
      <c r="F73" s="375"/>
      <c r="G73" s="375">
        <f>SUM(G17:G72)</f>
        <v>22302466.343566909</v>
      </c>
      <c r="H73" s="375">
        <f>SUM(H17:H72)</f>
        <v>22302466.343566909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707805.11517162854</v>
      </c>
      <c r="N87" s="547">
        <f>IF(J92&lt;D11,0,VLOOKUP(J92,C17:O72,11))</f>
        <v>707805.11517162854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740335.26118023507</v>
      </c>
      <c r="N88" s="551">
        <f>IF(J92&lt;D11,0,VLOOKUP(J92,C99:P154,7))</f>
        <v>740335.26118023507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Osburn 161 kV Line Work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32530.146008606534</v>
      </c>
      <c r="N89" s="556">
        <f>+N88-N87</f>
        <v>32530.146008606534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TP______</v>
      </c>
      <c r="E91" s="561"/>
      <c r="F91" s="561"/>
      <c r="G91" s="561"/>
      <c r="H91" s="561"/>
      <c r="I91" s="561"/>
      <c r="J91" s="561"/>
      <c r="K91" s="563"/>
      <c r="P91" s="482"/>
      <c r="Q91" s="269"/>
    </row>
    <row r="92" spans="1:17" ht="13">
      <c r="C92" s="487" t="s">
        <v>51</v>
      </c>
      <c r="D92" s="629">
        <f>D10</f>
        <v>6389739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637" t="s">
        <v>373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D12</f>
        <v>9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148598.58139534883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 t="str">
        <f>IF(D93= "","-",D93)</f>
        <v>2013</v>
      </c>
      <c r="D99" s="630">
        <v>0</v>
      </c>
      <c r="E99" s="631">
        <v>30140.049603174608</v>
      </c>
      <c r="F99" s="632">
        <v>3007976.9503968256</v>
      </c>
      <c r="G99" s="633">
        <v>1503988.4751984128</v>
      </c>
      <c r="H99" s="634">
        <v>233617.21066655827</v>
      </c>
      <c r="I99" s="635">
        <v>233617.21066655827</v>
      </c>
      <c r="J99" s="614">
        <v>0</v>
      </c>
      <c r="K99" s="515"/>
      <c r="L99" s="519">
        <f t="shared" ref="L99:L104" si="19">H99</f>
        <v>233617.21066655827</v>
      </c>
      <c r="M99" s="520">
        <f t="shared" ref="M99:M104" si="20">IF(L99&lt;&gt;0,+H99-L99,0)</f>
        <v>0</v>
      </c>
      <c r="N99" s="519">
        <f t="shared" ref="N99:N104" si="21">I99</f>
        <v>233617.21066655827</v>
      </c>
      <c r="O99" s="515">
        <f>IF(N99&lt;&gt;0,+I99-N99,0)</f>
        <v>0</v>
      </c>
      <c r="P99" s="515">
        <f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2014</v>
      </c>
      <c r="D100" s="630">
        <v>3007976.9503968256</v>
      </c>
      <c r="E100" s="631">
        <v>152136.64285714287</v>
      </c>
      <c r="F100" s="632">
        <v>2855840.3075396828</v>
      </c>
      <c r="G100" s="632">
        <v>2931908.6289682542</v>
      </c>
      <c r="H100" s="634">
        <v>550651.80741983175</v>
      </c>
      <c r="I100" s="635">
        <v>550651.80741983175</v>
      </c>
      <c r="J100" s="515">
        <v>0</v>
      </c>
      <c r="K100" s="515"/>
      <c r="L100" s="519">
        <f t="shared" si="19"/>
        <v>550651.80741983175</v>
      </c>
      <c r="M100" s="520">
        <f t="shared" si="20"/>
        <v>0</v>
      </c>
      <c r="N100" s="519">
        <f t="shared" si="21"/>
        <v>550651.80741983175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ref="B101:B154" si="22">IF(D101=F100,"","IU")</f>
        <v>IU</v>
      </c>
      <c r="C101" s="508">
        <f>IF(D93="","-",+C100+1)</f>
        <v>2015</v>
      </c>
      <c r="D101" s="630">
        <v>6207462.3075396828</v>
      </c>
      <c r="E101" s="631">
        <v>152136.64285714287</v>
      </c>
      <c r="F101" s="632">
        <v>6055325.6646825401</v>
      </c>
      <c r="G101" s="632">
        <v>6131393.9861111119</v>
      </c>
      <c r="H101" s="634">
        <v>960063.54821647424</v>
      </c>
      <c r="I101" s="635">
        <v>960063.54821647424</v>
      </c>
      <c r="J101" s="515">
        <f>+I101-H101</f>
        <v>0</v>
      </c>
      <c r="K101" s="515"/>
      <c r="L101" s="519">
        <f t="shared" si="19"/>
        <v>960063.54821647424</v>
      </c>
      <c r="M101" s="520">
        <f t="shared" si="20"/>
        <v>0</v>
      </c>
      <c r="N101" s="519">
        <f t="shared" si="21"/>
        <v>960063.54821647424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2"/>
        <v/>
      </c>
      <c r="C102" s="508">
        <f>IF(D93="","-",+C101+1)</f>
        <v>2016</v>
      </c>
      <c r="D102" s="630">
        <v>6055325.6646825401</v>
      </c>
      <c r="E102" s="631">
        <v>148598.58139534883</v>
      </c>
      <c r="F102" s="632">
        <v>5906727.0832871916</v>
      </c>
      <c r="G102" s="632">
        <v>5981026.3739848658</v>
      </c>
      <c r="H102" s="634">
        <v>907889.80952511146</v>
      </c>
      <c r="I102" s="635">
        <v>907889.80952511146</v>
      </c>
      <c r="J102" s="515">
        <f t="shared" ref="J102:J154" si="23">+I102-H102</f>
        <v>0</v>
      </c>
      <c r="K102" s="515"/>
      <c r="L102" s="519">
        <f t="shared" si="19"/>
        <v>907889.80952511146</v>
      </c>
      <c r="M102" s="520">
        <f t="shared" si="20"/>
        <v>0</v>
      </c>
      <c r="N102" s="519">
        <f t="shared" si="21"/>
        <v>907889.80952511146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2"/>
        <v/>
      </c>
      <c r="C103" s="508">
        <f>IF(D93="","-",+C102+1)</f>
        <v>2017</v>
      </c>
      <c r="D103" s="630">
        <v>5906727.0832871916</v>
      </c>
      <c r="E103" s="631">
        <v>152136.64285714287</v>
      </c>
      <c r="F103" s="632">
        <v>5754590.4404300489</v>
      </c>
      <c r="G103" s="632">
        <v>5830658.7618586197</v>
      </c>
      <c r="H103" s="634">
        <v>860395.26191799133</v>
      </c>
      <c r="I103" s="635">
        <v>860395.26191799133</v>
      </c>
      <c r="J103" s="515">
        <f t="shared" si="23"/>
        <v>0</v>
      </c>
      <c r="K103" s="515"/>
      <c r="L103" s="519">
        <f t="shared" si="19"/>
        <v>860395.26191799133</v>
      </c>
      <c r="M103" s="520">
        <f t="shared" si="20"/>
        <v>0</v>
      </c>
      <c r="N103" s="519">
        <f t="shared" si="21"/>
        <v>860395.26191799133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2"/>
        <v/>
      </c>
      <c r="C104" s="508">
        <f>IF(D93="","-",+C103+1)</f>
        <v>2018</v>
      </c>
      <c r="D104" s="630">
        <v>5754590.4404300489</v>
      </c>
      <c r="E104" s="631">
        <v>152136.64285714287</v>
      </c>
      <c r="F104" s="632">
        <v>5602453.7975729061</v>
      </c>
      <c r="G104" s="632">
        <v>5678522.119001478</v>
      </c>
      <c r="H104" s="634">
        <v>751814.61930280633</v>
      </c>
      <c r="I104" s="635">
        <v>751814.61930280633</v>
      </c>
      <c r="J104" s="515">
        <f t="shared" si="23"/>
        <v>0</v>
      </c>
      <c r="K104" s="515"/>
      <c r="L104" s="519">
        <f t="shared" si="19"/>
        <v>751814.61930280633</v>
      </c>
      <c r="M104" s="520">
        <f t="shared" si="20"/>
        <v>0</v>
      </c>
      <c r="N104" s="519">
        <f t="shared" si="21"/>
        <v>751814.61930280633</v>
      </c>
      <c r="O104" s="515">
        <f t="shared" ref="O104:O130" si="24">IF(N104&lt;&gt;0,+I104-N104,0)</f>
        <v>0</v>
      </c>
      <c r="P104" s="515">
        <f t="shared" ref="P104:P130" si="25">+O104-M104</f>
        <v>0</v>
      </c>
      <c r="Q104" s="269"/>
    </row>
    <row r="105" spans="1:17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5602453.7975729061</v>
      </c>
      <c r="E105" s="523">
        <f t="shared" ref="E105:E154" si="26">IF(+$J$96&lt;F104,$J$96,D105)</f>
        <v>148598.58139534883</v>
      </c>
      <c r="F105" s="524">
        <f t="shared" ref="F105:F154" si="27">+D105-E105</f>
        <v>5453855.2161775576</v>
      </c>
      <c r="G105" s="524">
        <f t="shared" ref="G105:G154" si="28">+(F105+D105)/2</f>
        <v>5528154.5068752319</v>
      </c>
      <c r="H105" s="527">
        <f t="shared" ref="H105:H154" si="29">+J$94*G105+E105</f>
        <v>740335.26118023507</v>
      </c>
      <c r="I105" s="578">
        <f t="shared" ref="I105:I154" si="30">+J$95*G105+E105</f>
        <v>740335.26118023507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  <c r="Q105" s="269"/>
    </row>
    <row r="106" spans="1:17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5453855.2161775576</v>
      </c>
      <c r="E106" s="523">
        <f t="shared" si="26"/>
        <v>148598.58139534883</v>
      </c>
      <c r="F106" s="524">
        <f t="shared" si="27"/>
        <v>5305256.6347822091</v>
      </c>
      <c r="G106" s="524">
        <f t="shared" si="28"/>
        <v>5379555.9254798833</v>
      </c>
      <c r="H106" s="527">
        <f t="shared" si="29"/>
        <v>724429.18781230203</v>
      </c>
      <c r="I106" s="578">
        <f t="shared" si="30"/>
        <v>724429.18781230203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  <c r="Q106" s="269"/>
    </row>
    <row r="107" spans="1:17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5305256.6347822091</v>
      </c>
      <c r="E107" s="523">
        <f t="shared" si="26"/>
        <v>148598.58139534883</v>
      </c>
      <c r="F107" s="524">
        <f t="shared" si="27"/>
        <v>5156658.0533868605</v>
      </c>
      <c r="G107" s="524">
        <f t="shared" si="28"/>
        <v>5230957.3440845348</v>
      </c>
      <c r="H107" s="527">
        <f t="shared" si="29"/>
        <v>708523.11444436875</v>
      </c>
      <c r="I107" s="578">
        <f t="shared" si="30"/>
        <v>708523.11444436875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  <c r="Q107" s="269"/>
    </row>
    <row r="108" spans="1:17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5156658.0533868605</v>
      </c>
      <c r="E108" s="523">
        <f t="shared" si="26"/>
        <v>148598.58139534883</v>
      </c>
      <c r="F108" s="524">
        <f t="shared" si="27"/>
        <v>5008059.471991512</v>
      </c>
      <c r="G108" s="524">
        <f t="shared" si="28"/>
        <v>5082358.7626891863</v>
      </c>
      <c r="H108" s="527">
        <f t="shared" si="29"/>
        <v>692617.04107643571</v>
      </c>
      <c r="I108" s="578">
        <f t="shared" si="30"/>
        <v>692617.04107643571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  <c r="Q108" s="269"/>
    </row>
    <row r="109" spans="1:17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5008059.471991512</v>
      </c>
      <c r="E109" s="523">
        <f t="shared" si="26"/>
        <v>148598.58139534883</v>
      </c>
      <c r="F109" s="524">
        <f t="shared" si="27"/>
        <v>4859460.8905961635</v>
      </c>
      <c r="G109" s="524">
        <f t="shared" si="28"/>
        <v>4933760.1812938377</v>
      </c>
      <c r="H109" s="527">
        <f t="shared" si="29"/>
        <v>676710.96770850243</v>
      </c>
      <c r="I109" s="578">
        <f t="shared" si="30"/>
        <v>676710.96770850243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  <c r="Q109" s="269"/>
    </row>
    <row r="110" spans="1:17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4859460.8905961635</v>
      </c>
      <c r="E110" s="523">
        <f t="shared" si="26"/>
        <v>148598.58139534883</v>
      </c>
      <c r="F110" s="524">
        <f t="shared" si="27"/>
        <v>4710862.3092008149</v>
      </c>
      <c r="G110" s="524">
        <f t="shared" si="28"/>
        <v>4785161.5998984892</v>
      </c>
      <c r="H110" s="527">
        <f t="shared" si="29"/>
        <v>660804.89434056939</v>
      </c>
      <c r="I110" s="578">
        <f t="shared" si="30"/>
        <v>660804.89434056939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  <c r="Q110" s="269"/>
    </row>
    <row r="111" spans="1:17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4710862.3092008149</v>
      </c>
      <c r="E111" s="523">
        <f t="shared" si="26"/>
        <v>148598.58139534883</v>
      </c>
      <c r="F111" s="524">
        <f t="shared" si="27"/>
        <v>4562263.7278054664</v>
      </c>
      <c r="G111" s="524">
        <f t="shared" si="28"/>
        <v>4636563.0185031407</v>
      </c>
      <c r="H111" s="527">
        <f t="shared" si="29"/>
        <v>644898.82097263623</v>
      </c>
      <c r="I111" s="578">
        <f t="shared" si="30"/>
        <v>644898.82097263623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  <c r="Q111" s="269"/>
    </row>
    <row r="112" spans="1:17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4562263.7278054664</v>
      </c>
      <c r="E112" s="523">
        <f t="shared" si="26"/>
        <v>148598.58139534883</v>
      </c>
      <c r="F112" s="524">
        <f t="shared" si="27"/>
        <v>4413665.1464101179</v>
      </c>
      <c r="G112" s="524">
        <f t="shared" si="28"/>
        <v>4487964.4371077921</v>
      </c>
      <c r="H112" s="527">
        <f t="shared" si="29"/>
        <v>628992.74760470307</v>
      </c>
      <c r="I112" s="578">
        <f t="shared" si="30"/>
        <v>628992.74760470307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  <c r="Q112" s="269"/>
    </row>
    <row r="113" spans="2:17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4413665.1464101179</v>
      </c>
      <c r="E113" s="523">
        <f t="shared" si="26"/>
        <v>148598.58139534883</v>
      </c>
      <c r="F113" s="524">
        <f t="shared" si="27"/>
        <v>4265066.5650147693</v>
      </c>
      <c r="G113" s="524">
        <f t="shared" si="28"/>
        <v>4339365.8557124436</v>
      </c>
      <c r="H113" s="527">
        <f t="shared" si="29"/>
        <v>613086.6742367699</v>
      </c>
      <c r="I113" s="578">
        <f t="shared" si="30"/>
        <v>613086.6742367699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  <c r="Q113" s="269"/>
    </row>
    <row r="114" spans="2:17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4265066.5650147693</v>
      </c>
      <c r="E114" s="523">
        <f t="shared" si="26"/>
        <v>148598.58139534883</v>
      </c>
      <c r="F114" s="524">
        <f t="shared" si="27"/>
        <v>4116467.9836194203</v>
      </c>
      <c r="G114" s="524">
        <f t="shared" si="28"/>
        <v>4190767.2743170951</v>
      </c>
      <c r="H114" s="527">
        <f t="shared" si="29"/>
        <v>597180.60086883674</v>
      </c>
      <c r="I114" s="578">
        <f t="shared" si="30"/>
        <v>597180.60086883674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  <c r="Q114" s="269"/>
    </row>
    <row r="115" spans="2:17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4116467.9836194203</v>
      </c>
      <c r="E115" s="523">
        <f t="shared" si="26"/>
        <v>148598.58139534883</v>
      </c>
      <c r="F115" s="524">
        <f t="shared" si="27"/>
        <v>3967869.4022240713</v>
      </c>
      <c r="G115" s="524">
        <f t="shared" si="28"/>
        <v>4042168.6929217456</v>
      </c>
      <c r="H115" s="527">
        <f t="shared" si="29"/>
        <v>581274.52750090347</v>
      </c>
      <c r="I115" s="578">
        <f t="shared" si="30"/>
        <v>581274.52750090347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  <c r="Q115" s="269"/>
    </row>
    <row r="116" spans="2:17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3967869.4022240713</v>
      </c>
      <c r="E116" s="523">
        <f t="shared" si="26"/>
        <v>148598.58139534883</v>
      </c>
      <c r="F116" s="524">
        <f t="shared" si="27"/>
        <v>3819270.8208287223</v>
      </c>
      <c r="G116" s="524">
        <f t="shared" si="28"/>
        <v>3893570.1115263971</v>
      </c>
      <c r="H116" s="527">
        <f t="shared" si="29"/>
        <v>565368.45413297042</v>
      </c>
      <c r="I116" s="578">
        <f t="shared" si="30"/>
        <v>565368.45413297042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  <c r="Q116" s="269"/>
    </row>
    <row r="117" spans="2:17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3819270.8208287223</v>
      </c>
      <c r="E117" s="523">
        <f t="shared" si="26"/>
        <v>148598.58139534883</v>
      </c>
      <c r="F117" s="524">
        <f t="shared" si="27"/>
        <v>3670672.2394333733</v>
      </c>
      <c r="G117" s="524">
        <f t="shared" si="28"/>
        <v>3744971.5301310476</v>
      </c>
      <c r="H117" s="527">
        <f t="shared" si="29"/>
        <v>549462.38076503715</v>
      </c>
      <c r="I117" s="578">
        <f t="shared" si="30"/>
        <v>549462.38076503715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  <c r="Q117" s="269"/>
    </row>
    <row r="118" spans="2:17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3670672.2394333733</v>
      </c>
      <c r="E118" s="523">
        <f t="shared" si="26"/>
        <v>148598.58139534883</v>
      </c>
      <c r="F118" s="524">
        <f t="shared" si="27"/>
        <v>3522073.6580380243</v>
      </c>
      <c r="G118" s="524">
        <f t="shared" si="28"/>
        <v>3596372.9487356991</v>
      </c>
      <c r="H118" s="527">
        <f t="shared" si="29"/>
        <v>533556.30739710398</v>
      </c>
      <c r="I118" s="578">
        <f t="shared" si="30"/>
        <v>533556.30739710398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  <c r="Q118" s="269"/>
    </row>
    <row r="119" spans="2:17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3522073.6580380243</v>
      </c>
      <c r="E119" s="523">
        <f t="shared" si="26"/>
        <v>148598.58139534883</v>
      </c>
      <c r="F119" s="524">
        <f t="shared" si="27"/>
        <v>3373475.0766426753</v>
      </c>
      <c r="G119" s="524">
        <f t="shared" si="28"/>
        <v>3447774.3673403496</v>
      </c>
      <c r="H119" s="527">
        <f t="shared" si="29"/>
        <v>517650.23402917077</v>
      </c>
      <c r="I119" s="578">
        <f t="shared" si="30"/>
        <v>517650.23402917077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  <c r="Q119" s="269"/>
    </row>
    <row r="120" spans="2:17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3373475.0766426753</v>
      </c>
      <c r="E120" s="523">
        <f t="shared" si="26"/>
        <v>148598.58139534883</v>
      </c>
      <c r="F120" s="524">
        <f t="shared" si="27"/>
        <v>3224876.4952473263</v>
      </c>
      <c r="G120" s="524">
        <f t="shared" si="28"/>
        <v>3299175.7859450011</v>
      </c>
      <c r="H120" s="527">
        <f t="shared" si="29"/>
        <v>501744.16066123761</v>
      </c>
      <c r="I120" s="578">
        <f t="shared" si="30"/>
        <v>501744.16066123761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  <c r="Q120" s="269"/>
    </row>
    <row r="121" spans="2:17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3224876.4952473263</v>
      </c>
      <c r="E121" s="523">
        <f t="shared" si="26"/>
        <v>148598.58139534883</v>
      </c>
      <c r="F121" s="524">
        <f t="shared" si="27"/>
        <v>3076277.9138519773</v>
      </c>
      <c r="G121" s="524">
        <f t="shared" si="28"/>
        <v>3150577.2045496516</v>
      </c>
      <c r="H121" s="527">
        <f t="shared" si="29"/>
        <v>485838.08729330439</v>
      </c>
      <c r="I121" s="578">
        <f t="shared" si="30"/>
        <v>485838.08729330439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  <c r="Q121" s="269"/>
    </row>
    <row r="122" spans="2:17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3076277.9138519773</v>
      </c>
      <c r="E122" s="523">
        <f t="shared" si="26"/>
        <v>148598.58139534883</v>
      </c>
      <c r="F122" s="524">
        <f t="shared" si="27"/>
        <v>2927679.3324566283</v>
      </c>
      <c r="G122" s="524">
        <f t="shared" si="28"/>
        <v>3001978.6231543031</v>
      </c>
      <c r="H122" s="527">
        <f t="shared" si="29"/>
        <v>469932.01392537123</v>
      </c>
      <c r="I122" s="578">
        <f t="shared" si="30"/>
        <v>469932.01392537123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  <c r="Q122" s="269"/>
    </row>
    <row r="123" spans="2:17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2927679.3324566283</v>
      </c>
      <c r="E123" s="523">
        <f t="shared" si="26"/>
        <v>148598.58139534883</v>
      </c>
      <c r="F123" s="524">
        <f t="shared" si="27"/>
        <v>2779080.7510612793</v>
      </c>
      <c r="G123" s="524">
        <f t="shared" si="28"/>
        <v>2853380.0417589536</v>
      </c>
      <c r="H123" s="527">
        <f t="shared" si="29"/>
        <v>454025.94055743801</v>
      </c>
      <c r="I123" s="578">
        <f t="shared" si="30"/>
        <v>454025.94055743801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  <c r="Q123" s="269"/>
    </row>
    <row r="124" spans="2:17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2779080.7510612793</v>
      </c>
      <c r="E124" s="523">
        <f t="shared" si="26"/>
        <v>148598.58139534883</v>
      </c>
      <c r="F124" s="524">
        <f t="shared" si="27"/>
        <v>2630482.1696659303</v>
      </c>
      <c r="G124" s="524">
        <f t="shared" si="28"/>
        <v>2704781.4603636051</v>
      </c>
      <c r="H124" s="527">
        <f t="shared" si="29"/>
        <v>438119.86718950485</v>
      </c>
      <c r="I124" s="578">
        <f t="shared" si="30"/>
        <v>438119.86718950485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  <c r="Q124" s="269"/>
    </row>
    <row r="125" spans="2:17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2630482.1696659303</v>
      </c>
      <c r="E125" s="523">
        <f t="shared" si="26"/>
        <v>148598.58139534883</v>
      </c>
      <c r="F125" s="524">
        <f t="shared" si="27"/>
        <v>2481883.5882705813</v>
      </c>
      <c r="G125" s="524">
        <f t="shared" si="28"/>
        <v>2556182.8789682556</v>
      </c>
      <c r="H125" s="527">
        <f t="shared" si="29"/>
        <v>422213.79382157157</v>
      </c>
      <c r="I125" s="578">
        <f t="shared" si="30"/>
        <v>422213.79382157157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  <c r="Q125" s="269"/>
    </row>
    <row r="126" spans="2:17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2481883.5882705813</v>
      </c>
      <c r="E126" s="523">
        <f t="shared" si="26"/>
        <v>148598.58139534883</v>
      </c>
      <c r="F126" s="524">
        <f t="shared" si="27"/>
        <v>2333285.0068752323</v>
      </c>
      <c r="G126" s="524">
        <f t="shared" si="28"/>
        <v>2407584.2975729071</v>
      </c>
      <c r="H126" s="527">
        <f t="shared" si="29"/>
        <v>406307.72045363847</v>
      </c>
      <c r="I126" s="578">
        <f t="shared" si="30"/>
        <v>406307.72045363847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  <c r="Q126" s="269"/>
    </row>
    <row r="127" spans="2:17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2333285.0068752323</v>
      </c>
      <c r="E127" s="523">
        <f t="shared" si="26"/>
        <v>148598.58139534883</v>
      </c>
      <c r="F127" s="524">
        <f t="shared" si="27"/>
        <v>2184686.4254798833</v>
      </c>
      <c r="G127" s="524">
        <f t="shared" si="28"/>
        <v>2258985.7161775576</v>
      </c>
      <c r="H127" s="527">
        <f t="shared" si="29"/>
        <v>390401.64708570519</v>
      </c>
      <c r="I127" s="578">
        <f t="shared" si="30"/>
        <v>390401.64708570519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  <c r="Q127" s="269"/>
    </row>
    <row r="128" spans="2:17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2184686.4254798833</v>
      </c>
      <c r="E128" s="523">
        <f t="shared" si="26"/>
        <v>148598.58139534883</v>
      </c>
      <c r="F128" s="524">
        <f t="shared" si="27"/>
        <v>2036087.8440845346</v>
      </c>
      <c r="G128" s="524">
        <f t="shared" si="28"/>
        <v>2110387.1347822091</v>
      </c>
      <c r="H128" s="527">
        <f t="shared" si="29"/>
        <v>374495.57371777203</v>
      </c>
      <c r="I128" s="578">
        <f t="shared" si="30"/>
        <v>374495.57371777203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  <c r="Q128" s="269"/>
    </row>
    <row r="129" spans="2:17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2036087.8440845346</v>
      </c>
      <c r="E129" s="523">
        <f t="shared" si="26"/>
        <v>148598.58139534883</v>
      </c>
      <c r="F129" s="524">
        <f t="shared" si="27"/>
        <v>1887489.2626891858</v>
      </c>
      <c r="G129" s="524">
        <f t="shared" si="28"/>
        <v>1961788.5533868601</v>
      </c>
      <c r="H129" s="527">
        <f t="shared" si="29"/>
        <v>358589.50034983887</v>
      </c>
      <c r="I129" s="578">
        <f t="shared" si="30"/>
        <v>358589.50034983887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  <c r="Q129" s="269"/>
    </row>
    <row r="130" spans="2:17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1887489.2626891858</v>
      </c>
      <c r="E130" s="523">
        <f t="shared" si="26"/>
        <v>148598.58139534883</v>
      </c>
      <c r="F130" s="524">
        <f t="shared" si="27"/>
        <v>1738890.681293837</v>
      </c>
      <c r="G130" s="524">
        <f t="shared" si="28"/>
        <v>1813189.9719915115</v>
      </c>
      <c r="H130" s="527">
        <f t="shared" si="29"/>
        <v>342683.42698190571</v>
      </c>
      <c r="I130" s="578">
        <f t="shared" si="30"/>
        <v>342683.42698190571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  <c r="Q130" s="269"/>
    </row>
    <row r="131" spans="2:17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1738890.681293837</v>
      </c>
      <c r="E131" s="523">
        <f t="shared" si="26"/>
        <v>148598.58139534883</v>
      </c>
      <c r="F131" s="524">
        <f t="shared" si="27"/>
        <v>1590292.0998984883</v>
      </c>
      <c r="G131" s="524">
        <f t="shared" si="28"/>
        <v>1664591.3905961625</v>
      </c>
      <c r="H131" s="527">
        <f t="shared" si="29"/>
        <v>326777.35361397255</v>
      </c>
      <c r="I131" s="578">
        <f t="shared" si="30"/>
        <v>326777.35361397255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  <c r="Q131" s="269"/>
    </row>
    <row r="132" spans="2:17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1590292.0998984883</v>
      </c>
      <c r="E132" s="523">
        <f t="shared" si="26"/>
        <v>148598.58139534883</v>
      </c>
      <c r="F132" s="524">
        <f t="shared" si="27"/>
        <v>1441693.5185031395</v>
      </c>
      <c r="G132" s="524">
        <f t="shared" si="28"/>
        <v>1515992.809200814</v>
      </c>
      <c r="H132" s="527">
        <f t="shared" si="29"/>
        <v>310871.28024603939</v>
      </c>
      <c r="I132" s="578">
        <f t="shared" si="30"/>
        <v>310871.28024603939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  <c r="Q132" s="269"/>
    </row>
    <row r="133" spans="2:17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1441693.5185031395</v>
      </c>
      <c r="E133" s="523">
        <f t="shared" si="26"/>
        <v>148598.58139534883</v>
      </c>
      <c r="F133" s="524">
        <f t="shared" si="27"/>
        <v>1293094.9371077907</v>
      </c>
      <c r="G133" s="524">
        <f t="shared" si="28"/>
        <v>1367394.227805465</v>
      </c>
      <c r="H133" s="527">
        <f t="shared" si="29"/>
        <v>294965.20687810623</v>
      </c>
      <c r="I133" s="578">
        <f t="shared" si="30"/>
        <v>294965.20687810623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  <c r="Q133" s="269"/>
    </row>
    <row r="134" spans="2:17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1293094.9371077907</v>
      </c>
      <c r="E134" s="523">
        <f t="shared" si="26"/>
        <v>148598.58139534883</v>
      </c>
      <c r="F134" s="524">
        <f t="shared" si="27"/>
        <v>1144496.355712442</v>
      </c>
      <c r="G134" s="524">
        <f t="shared" si="28"/>
        <v>1218795.6464101165</v>
      </c>
      <c r="H134" s="527">
        <f t="shared" si="29"/>
        <v>279059.13351017307</v>
      </c>
      <c r="I134" s="578">
        <f t="shared" si="30"/>
        <v>279059.13351017307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  <c r="Q134" s="269"/>
    </row>
    <row r="135" spans="2:17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1144496.355712442</v>
      </c>
      <c r="E135" s="523">
        <f t="shared" si="26"/>
        <v>148598.58139534883</v>
      </c>
      <c r="F135" s="524">
        <f t="shared" si="27"/>
        <v>995897.77431709319</v>
      </c>
      <c r="G135" s="524">
        <f t="shared" si="28"/>
        <v>1070197.0650147675</v>
      </c>
      <c r="H135" s="527">
        <f t="shared" si="29"/>
        <v>263153.06014223985</v>
      </c>
      <c r="I135" s="578">
        <f t="shared" si="30"/>
        <v>263153.06014223985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  <c r="Q135" s="269"/>
    </row>
    <row r="136" spans="2:17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995897.77431709319</v>
      </c>
      <c r="E136" s="523">
        <f t="shared" si="26"/>
        <v>148598.58139534883</v>
      </c>
      <c r="F136" s="524">
        <f t="shared" si="27"/>
        <v>847299.19292174443</v>
      </c>
      <c r="G136" s="524">
        <f t="shared" si="28"/>
        <v>921598.48361941881</v>
      </c>
      <c r="H136" s="527">
        <f t="shared" si="29"/>
        <v>247246.98677430669</v>
      </c>
      <c r="I136" s="578">
        <f t="shared" si="30"/>
        <v>247246.98677430669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  <c r="Q136" s="269"/>
    </row>
    <row r="137" spans="2:17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847299.19292174443</v>
      </c>
      <c r="E137" s="523">
        <f t="shared" si="26"/>
        <v>148598.58139534883</v>
      </c>
      <c r="F137" s="524">
        <f t="shared" si="27"/>
        <v>698700.61152639566</v>
      </c>
      <c r="G137" s="524">
        <f t="shared" si="28"/>
        <v>772999.90222407004</v>
      </c>
      <c r="H137" s="527">
        <f t="shared" si="29"/>
        <v>231340.91340637353</v>
      </c>
      <c r="I137" s="578">
        <f t="shared" si="30"/>
        <v>231340.91340637353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  <c r="Q137" s="269"/>
    </row>
    <row r="138" spans="2:17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698700.61152639566</v>
      </c>
      <c r="E138" s="523">
        <f t="shared" si="26"/>
        <v>148598.58139534883</v>
      </c>
      <c r="F138" s="524">
        <f t="shared" si="27"/>
        <v>550102.03013104689</v>
      </c>
      <c r="G138" s="524">
        <f t="shared" si="28"/>
        <v>624401.32082872128</v>
      </c>
      <c r="H138" s="527">
        <f t="shared" si="29"/>
        <v>215434.84003844036</v>
      </c>
      <c r="I138" s="578">
        <f t="shared" si="30"/>
        <v>215434.84003844036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  <c r="Q138" s="269"/>
    </row>
    <row r="139" spans="2:17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550102.03013104689</v>
      </c>
      <c r="E139" s="523">
        <f t="shared" si="26"/>
        <v>148598.58139534883</v>
      </c>
      <c r="F139" s="524">
        <f t="shared" si="27"/>
        <v>401503.44873569807</v>
      </c>
      <c r="G139" s="524">
        <f t="shared" si="28"/>
        <v>475802.73943337251</v>
      </c>
      <c r="H139" s="527">
        <f t="shared" si="29"/>
        <v>199528.76667050718</v>
      </c>
      <c r="I139" s="578">
        <f t="shared" si="30"/>
        <v>199528.76667050718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  <c r="Q139" s="269"/>
    </row>
    <row r="140" spans="2:17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401503.44873569807</v>
      </c>
      <c r="E140" s="523">
        <f t="shared" si="26"/>
        <v>148598.58139534883</v>
      </c>
      <c r="F140" s="524">
        <f t="shared" si="27"/>
        <v>252904.86734034924</v>
      </c>
      <c r="G140" s="524">
        <f t="shared" si="28"/>
        <v>327204.15803802363</v>
      </c>
      <c r="H140" s="527">
        <f t="shared" si="29"/>
        <v>183622.69330257399</v>
      </c>
      <c r="I140" s="578">
        <f t="shared" si="30"/>
        <v>183622.69330257399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  <c r="Q140" s="269"/>
    </row>
    <row r="141" spans="2:17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252904.86734034924</v>
      </c>
      <c r="E141" s="523">
        <f t="shared" si="26"/>
        <v>148598.58139534883</v>
      </c>
      <c r="F141" s="524">
        <f t="shared" si="27"/>
        <v>104306.28594500042</v>
      </c>
      <c r="G141" s="524">
        <f t="shared" si="28"/>
        <v>178605.57664267483</v>
      </c>
      <c r="H141" s="527">
        <f t="shared" si="29"/>
        <v>167716.61993464082</v>
      </c>
      <c r="I141" s="578">
        <f t="shared" si="30"/>
        <v>167716.61993464082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  <c r="Q141" s="269"/>
    </row>
    <row r="142" spans="2:17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104306.28594500042</v>
      </c>
      <c r="E142" s="523">
        <f t="shared" si="26"/>
        <v>104306.28594500042</v>
      </c>
      <c r="F142" s="524">
        <f t="shared" si="27"/>
        <v>0</v>
      </c>
      <c r="G142" s="524">
        <f t="shared" si="28"/>
        <v>52153.142972500209</v>
      </c>
      <c r="H142" s="527">
        <f t="shared" si="29"/>
        <v>109888.78687266313</v>
      </c>
      <c r="I142" s="578">
        <f t="shared" si="30"/>
        <v>109888.78687266313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  <c r="Q142" s="269"/>
    </row>
    <row r="143" spans="2:17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  <c r="Q143" s="269"/>
    </row>
    <row r="144" spans="2:17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  <c r="Q144" s="269"/>
    </row>
    <row r="145" spans="2:17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  <c r="Q145" s="269"/>
    </row>
    <row r="146" spans="2:17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  <c r="Q146" s="269"/>
    </row>
    <row r="147" spans="2:17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  <c r="Q147" s="269"/>
    </row>
    <row r="148" spans="2:17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  <c r="Q148" s="269"/>
    </row>
    <row r="149" spans="2:17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  <c r="Q149" s="269"/>
    </row>
    <row r="150" spans="2:17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  <c r="Q150" s="269"/>
    </row>
    <row r="151" spans="2:17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  <c r="Q151" s="269"/>
    </row>
    <row r="152" spans="2:17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  <c r="Q152" s="269"/>
    </row>
    <row r="153" spans="2:17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  <c r="Q153" s="269"/>
    </row>
    <row r="154" spans="2:17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6389738.9999999991</v>
      </c>
      <c r="F155" s="375"/>
      <c r="G155" s="375"/>
      <c r="H155" s="375">
        <f>SUM(H99:H154)</f>
        <v>21173280.844546646</v>
      </c>
      <c r="I155" s="375">
        <f>SUM(I99:I154)</f>
        <v>21173280.844546646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1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1767151.5501136736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1767151.5501136736</v>
      </c>
      <c r="O6" s="269"/>
      <c r="P6" s="269"/>
    </row>
    <row r="7" spans="1:17" ht="13.5" thickBot="1">
      <c r="C7" s="468" t="s">
        <v>48</v>
      </c>
      <c r="D7" s="469" t="s">
        <v>225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140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17671482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431011.75609756098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9057179</v>
      </c>
      <c r="E17" s="510">
        <v>0</v>
      </c>
      <c r="F17" s="509">
        <v>9057179</v>
      </c>
      <c r="G17" s="510">
        <v>115677</v>
      </c>
      <c r="H17" s="511">
        <v>115677</v>
      </c>
      <c r="I17" s="512">
        <f t="shared" ref="I17:I48" si="0">H17-G17</f>
        <v>0</v>
      </c>
      <c r="J17" s="512"/>
      <c r="K17" s="513">
        <v>115677</v>
      </c>
      <c r="L17" s="514">
        <f t="shared" ref="L17:L48" si="1">IF(K17&lt;&gt;0,+G17-K17,0)</f>
        <v>0</v>
      </c>
      <c r="M17" s="513">
        <v>115677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17740954</v>
      </c>
      <c r="E18" s="517">
        <v>466867</v>
      </c>
      <c r="F18" s="516">
        <v>17274087</v>
      </c>
      <c r="G18" s="517">
        <v>2950276</v>
      </c>
      <c r="H18" s="511">
        <v>2950276</v>
      </c>
      <c r="I18" s="518">
        <v>0</v>
      </c>
      <c r="J18" s="512"/>
      <c r="K18" s="519">
        <f t="shared" ref="K18:K23" si="4">G18</f>
        <v>2950276</v>
      </c>
      <c r="L18" s="520">
        <f t="shared" si="1"/>
        <v>0</v>
      </c>
      <c r="M18" s="519">
        <f t="shared" ref="M18:M23" si="5">H18</f>
        <v>2950276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17204615</v>
      </c>
      <c r="E19" s="517">
        <v>431011.75609756098</v>
      </c>
      <c r="F19" s="516">
        <v>16773603.243902439</v>
      </c>
      <c r="G19" s="517">
        <v>3050917.4869010281</v>
      </c>
      <c r="H19" s="511">
        <v>3050917.4869010281</v>
      </c>
      <c r="I19" s="518">
        <v>0</v>
      </c>
      <c r="J19" s="512"/>
      <c r="K19" s="519">
        <f t="shared" si="4"/>
        <v>3050917.4869010281</v>
      </c>
      <c r="L19" s="520">
        <f t="shared" si="1"/>
        <v>0</v>
      </c>
      <c r="M19" s="519">
        <f t="shared" si="5"/>
        <v>3050917.4869010281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2012</v>
      </c>
      <c r="D20" s="516">
        <v>16773603.243902439</v>
      </c>
      <c r="E20" s="521">
        <v>420749.57142857142</v>
      </c>
      <c r="F20" s="516">
        <v>16352853.672473868</v>
      </c>
      <c r="G20" s="517">
        <v>2852748.2601002851</v>
      </c>
      <c r="H20" s="511">
        <v>2852748.2601002851</v>
      </c>
      <c r="I20" s="518">
        <v>0</v>
      </c>
      <c r="J20" s="512"/>
      <c r="K20" s="519">
        <f t="shared" si="4"/>
        <v>2852748.2601002851</v>
      </c>
      <c r="L20" s="520">
        <f t="shared" si="1"/>
        <v>0</v>
      </c>
      <c r="M20" s="519">
        <f t="shared" si="5"/>
        <v>2852748.2601002851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2013</v>
      </c>
      <c r="D21" s="516">
        <v>16352853.672473868</v>
      </c>
      <c r="E21" s="521">
        <v>420749.57142857142</v>
      </c>
      <c r="F21" s="516">
        <v>15932104.101045297</v>
      </c>
      <c r="G21" s="517">
        <v>2651038.335861824</v>
      </c>
      <c r="H21" s="511">
        <v>2651038.335861824</v>
      </c>
      <c r="I21" s="512">
        <v>0</v>
      </c>
      <c r="J21" s="512"/>
      <c r="K21" s="519">
        <f t="shared" si="4"/>
        <v>2651038.335861824</v>
      </c>
      <c r="L21" s="520">
        <f t="shared" ref="L21:L26" si="7">IF(K21&lt;&gt;0,+G21-K21,0)</f>
        <v>0</v>
      </c>
      <c r="M21" s="519">
        <f t="shared" si="5"/>
        <v>2651038.335861824</v>
      </c>
      <c r="N21" s="515">
        <f t="shared" ref="N21:N26" si="8">IF(M21&lt;&gt;0,+H21-M21,0)</f>
        <v>0</v>
      </c>
      <c r="O21" s="515">
        <f t="shared" ref="O21:O26" si="9">+N21-L21</f>
        <v>0</v>
      </c>
      <c r="P21" s="272"/>
    </row>
    <row r="22" spans="2:16" ht="12.5">
      <c r="B22" s="195" t="str">
        <f t="shared" si="6"/>
        <v/>
      </c>
      <c r="C22" s="508">
        <f>IF(D11="","-",+C21+1)</f>
        <v>2014</v>
      </c>
      <c r="D22" s="516">
        <v>15932104.101045297</v>
      </c>
      <c r="E22" s="521">
        <v>420749.57142857142</v>
      </c>
      <c r="F22" s="516">
        <v>15511354.529616727</v>
      </c>
      <c r="G22" s="517">
        <v>2513394.2946650204</v>
      </c>
      <c r="H22" s="511">
        <v>2513394.2946650204</v>
      </c>
      <c r="I22" s="512">
        <v>0</v>
      </c>
      <c r="J22" s="512"/>
      <c r="K22" s="519">
        <f t="shared" si="4"/>
        <v>2513394.2946650204</v>
      </c>
      <c r="L22" s="520">
        <f t="shared" si="7"/>
        <v>0</v>
      </c>
      <c r="M22" s="519">
        <f t="shared" si="5"/>
        <v>2513394.2946650204</v>
      </c>
      <c r="N22" s="515">
        <f t="shared" si="8"/>
        <v>0</v>
      </c>
      <c r="O22" s="515">
        <f t="shared" si="9"/>
        <v>0</v>
      </c>
      <c r="P22" s="272"/>
    </row>
    <row r="23" spans="2:16" ht="12.5">
      <c r="B23" s="195" t="str">
        <f t="shared" si="6"/>
        <v/>
      </c>
      <c r="C23" s="508">
        <f>IF(D11="","-",+C22+1)</f>
        <v>2015</v>
      </c>
      <c r="D23" s="516">
        <v>15511354.529616727</v>
      </c>
      <c r="E23" s="521">
        <v>420749.57142857142</v>
      </c>
      <c r="F23" s="516">
        <v>15090604.958188156</v>
      </c>
      <c r="G23" s="517">
        <v>2408254.6940407706</v>
      </c>
      <c r="H23" s="511">
        <v>2408254.6940407706</v>
      </c>
      <c r="I23" s="512">
        <v>0</v>
      </c>
      <c r="J23" s="512"/>
      <c r="K23" s="519">
        <f t="shared" si="4"/>
        <v>2408254.6940407706</v>
      </c>
      <c r="L23" s="520">
        <f t="shared" si="7"/>
        <v>0</v>
      </c>
      <c r="M23" s="519">
        <f t="shared" si="5"/>
        <v>2408254.6940407706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/>
      </c>
      <c r="C24" s="508">
        <f>IF(D11="","-",+C23+1)</f>
        <v>2016</v>
      </c>
      <c r="D24" s="516">
        <v>15090604.958188156</v>
      </c>
      <c r="E24" s="521">
        <v>420749.57142857142</v>
      </c>
      <c r="F24" s="516">
        <v>14669855.386759585</v>
      </c>
      <c r="G24" s="517">
        <v>2329003.9936694037</v>
      </c>
      <c r="H24" s="511">
        <v>2329003.9936694037</v>
      </c>
      <c r="I24" s="512">
        <f t="shared" si="0"/>
        <v>0</v>
      </c>
      <c r="J24" s="512"/>
      <c r="K24" s="519">
        <f>G24</f>
        <v>2329003.9936694037</v>
      </c>
      <c r="L24" s="520">
        <f t="shared" si="7"/>
        <v>0</v>
      </c>
      <c r="M24" s="519">
        <f>H24</f>
        <v>2329003.9936694037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14669855.386759585</v>
      </c>
      <c r="E25" s="521">
        <v>410964.69767441862</v>
      </c>
      <c r="F25" s="516">
        <v>14258890.689085167</v>
      </c>
      <c r="G25" s="517">
        <v>2202992.5205155816</v>
      </c>
      <c r="H25" s="511">
        <v>2202992.5205155816</v>
      </c>
      <c r="I25" s="512">
        <f t="shared" si="0"/>
        <v>0</v>
      </c>
      <c r="J25" s="512"/>
      <c r="K25" s="519">
        <f>G25</f>
        <v>2202992.5205155816</v>
      </c>
      <c r="L25" s="520">
        <f t="shared" si="7"/>
        <v>0</v>
      </c>
      <c r="M25" s="519">
        <f>H25</f>
        <v>2202992.5205155816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14258890.689085167</v>
      </c>
      <c r="E26" s="521">
        <v>431011.75609756098</v>
      </c>
      <c r="F26" s="516">
        <v>13827878.932987606</v>
      </c>
      <c r="G26" s="517">
        <v>2215843.0945590343</v>
      </c>
      <c r="H26" s="511">
        <v>2215843.0945590343</v>
      </c>
      <c r="I26" s="512">
        <f t="shared" si="0"/>
        <v>0</v>
      </c>
      <c r="J26" s="512"/>
      <c r="K26" s="519">
        <f>G26</f>
        <v>2215843.0945590343</v>
      </c>
      <c r="L26" s="520">
        <f t="shared" si="7"/>
        <v>0</v>
      </c>
      <c r="M26" s="519">
        <f>H26</f>
        <v>2215843.0945590343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13827878.932987606</v>
      </c>
      <c r="E27" s="521">
        <v>410964.69767441862</v>
      </c>
      <c r="F27" s="516">
        <v>13416914.235313188</v>
      </c>
      <c r="G27" s="517">
        <v>1767151.5501136736</v>
      </c>
      <c r="H27" s="511">
        <v>1767151.5501136736</v>
      </c>
      <c r="I27" s="512">
        <f t="shared" si="0"/>
        <v>0</v>
      </c>
      <c r="J27" s="512"/>
      <c r="K27" s="519">
        <f>G27</f>
        <v>1767151.5501136736</v>
      </c>
      <c r="L27" s="520">
        <f t="shared" ref="L27" si="10">IF(K27&lt;&gt;0,+G27-K27,0)</f>
        <v>0</v>
      </c>
      <c r="M27" s="519">
        <f>H27</f>
        <v>1767151.5501136736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13416914.235313188</v>
      </c>
      <c r="E28" s="523">
        <f>IF(+I14&lt;F27,I14,D28)</f>
        <v>431011.75609756098</v>
      </c>
      <c r="F28" s="524">
        <f t="shared" ref="F28:F48" si="11">+D28-E28</f>
        <v>12985902.479215628</v>
      </c>
      <c r="G28" s="525">
        <f t="shared" ref="G28:G72" si="12">+I$12*((D28+F28)/2)+E28</f>
        <v>2108832.8558480735</v>
      </c>
      <c r="H28" s="492">
        <f t="shared" ref="H28:H72" si="13">+I$13*((D28+F28)/2)+E28</f>
        <v>2108832.8558480735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12985902.479215628</v>
      </c>
      <c r="E29" s="523">
        <f>IF(+I14&lt;F28,I14,D29)</f>
        <v>431011.75609756098</v>
      </c>
      <c r="F29" s="524">
        <f t="shared" si="11"/>
        <v>12554890.723118067</v>
      </c>
      <c r="G29" s="525">
        <f t="shared" si="12"/>
        <v>2054053.8050793677</v>
      </c>
      <c r="H29" s="492">
        <f t="shared" si="13"/>
        <v>2054053.8050793677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12554890.723118067</v>
      </c>
      <c r="E30" s="523">
        <f>IF(+I14&lt;F29,I14,D30)</f>
        <v>431011.75609756098</v>
      </c>
      <c r="F30" s="524">
        <f t="shared" si="11"/>
        <v>12123878.967020506</v>
      </c>
      <c r="G30" s="525">
        <f t="shared" si="12"/>
        <v>1999274.7543106612</v>
      </c>
      <c r="H30" s="492">
        <f t="shared" si="13"/>
        <v>1999274.7543106612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12123878.967020506</v>
      </c>
      <c r="E31" s="523">
        <f>IF(+I14&lt;F30,I14,D31)</f>
        <v>431011.75609756098</v>
      </c>
      <c r="F31" s="524">
        <f t="shared" si="11"/>
        <v>11692867.210922945</v>
      </c>
      <c r="G31" s="525">
        <f t="shared" si="12"/>
        <v>1944495.7035419552</v>
      </c>
      <c r="H31" s="492">
        <f t="shared" si="13"/>
        <v>1944495.7035419552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11692867.210922945</v>
      </c>
      <c r="E32" s="523">
        <f>IF(+I14&lt;F31,I14,D32)</f>
        <v>431011.75609756098</v>
      </c>
      <c r="F32" s="524">
        <f t="shared" si="11"/>
        <v>11261855.454825385</v>
      </c>
      <c r="G32" s="525">
        <f t="shared" si="12"/>
        <v>1889716.652773249</v>
      </c>
      <c r="H32" s="492">
        <f t="shared" si="13"/>
        <v>1889716.652773249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11261855.454825385</v>
      </c>
      <c r="E33" s="523">
        <f>IF(+I14&lt;F32,I14,D33)</f>
        <v>431011.75609756098</v>
      </c>
      <c r="F33" s="524">
        <f t="shared" si="11"/>
        <v>10830843.698727824</v>
      </c>
      <c r="G33" s="525">
        <f t="shared" si="12"/>
        <v>1834937.6020045429</v>
      </c>
      <c r="H33" s="492">
        <f t="shared" si="13"/>
        <v>1834937.6020045429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10830843.698727824</v>
      </c>
      <c r="E34" s="523">
        <f>IF(+I14&lt;F33,I14,D34)</f>
        <v>431011.75609756098</v>
      </c>
      <c r="F34" s="524">
        <f t="shared" si="11"/>
        <v>10399831.942630263</v>
      </c>
      <c r="G34" s="525">
        <f t="shared" si="12"/>
        <v>1780158.5512358365</v>
      </c>
      <c r="H34" s="492">
        <f t="shared" si="13"/>
        <v>1780158.5512358365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10399831.942630263</v>
      </c>
      <c r="E35" s="523">
        <f>IF(+I14&lt;F34,I14,D35)</f>
        <v>431011.75609756098</v>
      </c>
      <c r="F35" s="524">
        <f t="shared" si="11"/>
        <v>9968820.1865327023</v>
      </c>
      <c r="G35" s="525">
        <f t="shared" si="12"/>
        <v>1725379.5004671304</v>
      </c>
      <c r="H35" s="492">
        <f t="shared" si="13"/>
        <v>1725379.5004671304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9968820.1865327023</v>
      </c>
      <c r="E36" s="523">
        <f>IF(+I14&lt;F35,I14,D36)</f>
        <v>431011.75609756098</v>
      </c>
      <c r="F36" s="524">
        <f t="shared" si="11"/>
        <v>9537808.4304351415</v>
      </c>
      <c r="G36" s="525">
        <f t="shared" si="12"/>
        <v>1670600.4496984242</v>
      </c>
      <c r="H36" s="492">
        <f t="shared" si="13"/>
        <v>1670600.4496984242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9537808.4304351415</v>
      </c>
      <c r="E37" s="523">
        <f>IF(+I14&lt;F36,I14,D37)</f>
        <v>431011.75609756098</v>
      </c>
      <c r="F37" s="524">
        <f t="shared" si="11"/>
        <v>9106796.6743375808</v>
      </c>
      <c r="G37" s="525">
        <f t="shared" si="12"/>
        <v>1615821.3989297182</v>
      </c>
      <c r="H37" s="492">
        <f t="shared" si="13"/>
        <v>1615821.3989297182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9106796.6743375808</v>
      </c>
      <c r="E38" s="523">
        <f>IF(+I14&lt;F37,I14,D38)</f>
        <v>431011.75609756098</v>
      </c>
      <c r="F38" s="524">
        <f t="shared" si="11"/>
        <v>8675784.9182400201</v>
      </c>
      <c r="G38" s="525">
        <f t="shared" si="12"/>
        <v>1561042.3481610117</v>
      </c>
      <c r="H38" s="492">
        <f t="shared" si="13"/>
        <v>1561042.3481610117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8675784.9182400201</v>
      </c>
      <c r="E39" s="523">
        <f>IF(+I14&lt;F38,I14,D39)</f>
        <v>431011.75609756098</v>
      </c>
      <c r="F39" s="524">
        <f t="shared" si="11"/>
        <v>8244773.1621424593</v>
      </c>
      <c r="G39" s="525">
        <f t="shared" si="12"/>
        <v>1506263.2973923057</v>
      </c>
      <c r="H39" s="492">
        <f t="shared" si="13"/>
        <v>1506263.2973923057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8244773.1621424593</v>
      </c>
      <c r="E40" s="523">
        <f>IF(+I14&lt;F39,I14,D40)</f>
        <v>431011.75609756098</v>
      </c>
      <c r="F40" s="524">
        <f t="shared" si="11"/>
        <v>7813761.4060448986</v>
      </c>
      <c r="G40" s="525">
        <f t="shared" si="12"/>
        <v>1451484.2466235994</v>
      </c>
      <c r="H40" s="492">
        <f t="shared" si="13"/>
        <v>1451484.2466235994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7813761.4060448986</v>
      </c>
      <c r="E41" s="523">
        <f>IF(+I14&lt;F40,I14,D41)</f>
        <v>431011.75609756098</v>
      </c>
      <c r="F41" s="524">
        <f t="shared" si="11"/>
        <v>7382749.6499473378</v>
      </c>
      <c r="G41" s="525">
        <f t="shared" si="12"/>
        <v>1396705.1958548934</v>
      </c>
      <c r="H41" s="492">
        <f t="shared" si="13"/>
        <v>1396705.1958548934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7382749.6499473378</v>
      </c>
      <c r="E42" s="523">
        <f>IF(+I14&lt;F41,I14,D42)</f>
        <v>431011.75609756098</v>
      </c>
      <c r="F42" s="524">
        <f t="shared" si="11"/>
        <v>6951737.8938497771</v>
      </c>
      <c r="G42" s="525">
        <f t="shared" si="12"/>
        <v>1341926.1450861869</v>
      </c>
      <c r="H42" s="492">
        <f t="shared" si="13"/>
        <v>1341926.1450861869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6951737.8938497771</v>
      </c>
      <c r="E43" s="523">
        <f>IF(+I14&lt;F42,I14,D43)</f>
        <v>431011.75609756098</v>
      </c>
      <c r="F43" s="524">
        <f t="shared" si="11"/>
        <v>6520726.1377522163</v>
      </c>
      <c r="G43" s="525">
        <f t="shared" si="12"/>
        <v>1287147.0943174809</v>
      </c>
      <c r="H43" s="492">
        <f t="shared" si="13"/>
        <v>1287147.0943174809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6520726.1377522163</v>
      </c>
      <c r="E44" s="523">
        <f>IF(+I14&lt;F43,I14,D44)</f>
        <v>431011.75609756098</v>
      </c>
      <c r="F44" s="524">
        <f t="shared" si="11"/>
        <v>6089714.3816546556</v>
      </c>
      <c r="G44" s="525">
        <f t="shared" si="12"/>
        <v>1232368.0435487749</v>
      </c>
      <c r="H44" s="492">
        <f t="shared" si="13"/>
        <v>1232368.0435487749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6089714.3816546556</v>
      </c>
      <c r="E45" s="523">
        <f>IF(+I14&lt;F44,I14,D45)</f>
        <v>431011.75609756098</v>
      </c>
      <c r="F45" s="524">
        <f t="shared" si="11"/>
        <v>5658702.6255570948</v>
      </c>
      <c r="G45" s="525">
        <f t="shared" si="12"/>
        <v>1177588.9927800684</v>
      </c>
      <c r="H45" s="492">
        <f t="shared" si="13"/>
        <v>1177588.9927800684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5658702.6255570948</v>
      </c>
      <c r="E46" s="523">
        <f>IF(+I14&lt;F45,I14,D46)</f>
        <v>431011.75609756098</v>
      </c>
      <c r="F46" s="524">
        <f t="shared" si="11"/>
        <v>5227690.8694595341</v>
      </c>
      <c r="G46" s="525">
        <f t="shared" si="12"/>
        <v>1122809.9420113624</v>
      </c>
      <c r="H46" s="492">
        <f t="shared" si="13"/>
        <v>1122809.9420113624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5227690.8694595341</v>
      </c>
      <c r="E47" s="523">
        <f>IF(+I14&lt;F46,I14,D47)</f>
        <v>431011.75609756098</v>
      </c>
      <c r="F47" s="524">
        <f t="shared" si="11"/>
        <v>4796679.1133619733</v>
      </c>
      <c r="G47" s="525">
        <f t="shared" si="12"/>
        <v>1068030.8912426562</v>
      </c>
      <c r="H47" s="492">
        <f t="shared" si="13"/>
        <v>1068030.8912426562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4796679.1133619733</v>
      </c>
      <c r="E48" s="523">
        <f>IF(+I14&lt;F47,I14,D48)</f>
        <v>431011.75609756098</v>
      </c>
      <c r="F48" s="524">
        <f t="shared" si="11"/>
        <v>4365667.3572644126</v>
      </c>
      <c r="G48" s="525">
        <f t="shared" si="12"/>
        <v>1013251.84047395</v>
      </c>
      <c r="H48" s="492">
        <f t="shared" si="13"/>
        <v>1013251.84047395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4365667.3572644126</v>
      </c>
      <c r="E49" s="523">
        <f>IF(+I14&lt;F48,I14,D49)</f>
        <v>431011.75609756098</v>
      </c>
      <c r="F49" s="524">
        <f t="shared" ref="F49:F72" si="14">+D49-E49</f>
        <v>3934655.6011668518</v>
      </c>
      <c r="G49" s="525">
        <f t="shared" si="12"/>
        <v>958472.78970524378</v>
      </c>
      <c r="H49" s="492">
        <f t="shared" si="13"/>
        <v>958472.78970524378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3934655.6011668518</v>
      </c>
      <c r="E50" s="523">
        <f>IF(+I14&lt;F49,I14,D50)</f>
        <v>431011.75609756098</v>
      </c>
      <c r="F50" s="524">
        <f t="shared" si="14"/>
        <v>3503643.8450692911</v>
      </c>
      <c r="G50" s="525">
        <f t="shared" si="12"/>
        <v>903693.73893653764</v>
      </c>
      <c r="H50" s="492">
        <f t="shared" si="13"/>
        <v>903693.73893653764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3503643.8450692911</v>
      </c>
      <c r="E51" s="523">
        <f>IF(+I14&lt;F50,I14,D51)</f>
        <v>431011.75609756098</v>
      </c>
      <c r="F51" s="524">
        <f t="shared" si="14"/>
        <v>3072632.0889717303</v>
      </c>
      <c r="G51" s="525">
        <f t="shared" si="12"/>
        <v>848914.68816783139</v>
      </c>
      <c r="H51" s="492">
        <f t="shared" si="13"/>
        <v>848914.68816783139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3072632.0889717303</v>
      </c>
      <c r="E52" s="523">
        <f>IF(+I14&lt;F51,I14,D52)</f>
        <v>431011.75609756098</v>
      </c>
      <c r="F52" s="524">
        <f t="shared" si="14"/>
        <v>2641620.3328741696</v>
      </c>
      <c r="G52" s="525">
        <f t="shared" si="12"/>
        <v>794135.63739912526</v>
      </c>
      <c r="H52" s="492">
        <f t="shared" si="13"/>
        <v>794135.63739912526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2641620.3328741696</v>
      </c>
      <c r="E53" s="523">
        <f>IF(+I14&lt;F52,I14,D53)</f>
        <v>431011.75609756098</v>
      </c>
      <c r="F53" s="524">
        <f t="shared" si="14"/>
        <v>2210608.5767766088</v>
      </c>
      <c r="G53" s="525">
        <f t="shared" si="12"/>
        <v>739356.58663041913</v>
      </c>
      <c r="H53" s="492">
        <f t="shared" si="13"/>
        <v>739356.58663041913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2210608.5767766088</v>
      </c>
      <c r="E54" s="523">
        <f>IF(+I14&lt;F53,I14,D54)</f>
        <v>431011.75609756098</v>
      </c>
      <c r="F54" s="524">
        <f t="shared" si="14"/>
        <v>1779596.8206790478</v>
      </c>
      <c r="G54" s="525">
        <f t="shared" si="12"/>
        <v>684577.53586171288</v>
      </c>
      <c r="H54" s="492">
        <f t="shared" si="13"/>
        <v>684577.53586171288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1779596.8206790478</v>
      </c>
      <c r="E55" s="523">
        <f>IF(+I14&lt;F54,I14,D55)</f>
        <v>431011.75609756098</v>
      </c>
      <c r="F55" s="524">
        <f t="shared" si="14"/>
        <v>1348585.0645814869</v>
      </c>
      <c r="G55" s="525">
        <f t="shared" si="12"/>
        <v>629798.48509300663</v>
      </c>
      <c r="H55" s="492">
        <f t="shared" si="13"/>
        <v>629798.48509300663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1348585.0645814869</v>
      </c>
      <c r="E56" s="523">
        <f>IF(+I14&lt;F55,I14,D56)</f>
        <v>431011.75609756098</v>
      </c>
      <c r="F56" s="524">
        <f t="shared" si="14"/>
        <v>917573.30848392588</v>
      </c>
      <c r="G56" s="525">
        <f t="shared" si="12"/>
        <v>575019.43432430038</v>
      </c>
      <c r="H56" s="492">
        <f t="shared" si="13"/>
        <v>575019.43432430038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917573.30848392588</v>
      </c>
      <c r="E57" s="523">
        <f>IF(+I14&lt;F56,I14,D57)</f>
        <v>431011.75609756098</v>
      </c>
      <c r="F57" s="524">
        <f t="shared" si="14"/>
        <v>486561.5523863649</v>
      </c>
      <c r="G57" s="525">
        <f t="shared" si="12"/>
        <v>520240.38355559419</v>
      </c>
      <c r="H57" s="492">
        <f t="shared" si="13"/>
        <v>520240.38355559419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2050</v>
      </c>
      <c r="D58" s="524">
        <f>IF(F57+SUM(E$17:E57)=D$10,F57,D$10-SUM(E$17:E57))</f>
        <v>486561.5523863649</v>
      </c>
      <c r="E58" s="523">
        <f>IF(+I14&lt;F57,I14,D58)</f>
        <v>431011.75609756098</v>
      </c>
      <c r="F58" s="524">
        <f t="shared" si="14"/>
        <v>55549.796288803918</v>
      </c>
      <c r="G58" s="525">
        <f t="shared" si="12"/>
        <v>465461.332786888</v>
      </c>
      <c r="H58" s="492">
        <f t="shared" si="13"/>
        <v>465461.332786888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55549.796288803918</v>
      </c>
      <c r="E59" s="523">
        <f>IF(+I14&lt;F58,I14,D59)</f>
        <v>55549.796288803918</v>
      </c>
      <c r="F59" s="524">
        <f t="shared" si="14"/>
        <v>0</v>
      </c>
      <c r="G59" s="525">
        <f t="shared" si="12"/>
        <v>59079.821941290866</v>
      </c>
      <c r="H59" s="492">
        <f t="shared" si="13"/>
        <v>59079.821941290866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17671482.000000007</v>
      </c>
      <c r="F73" s="375"/>
      <c r="G73" s="375">
        <f>SUM(G17:G72)</f>
        <v>65017936.976209827</v>
      </c>
      <c r="H73" s="375">
        <f>SUM(H17:H72)</f>
        <v>65017936.976209827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1767151.5501136736</v>
      </c>
      <c r="N87" s="547">
        <f>IF(J92&lt;D11,0,VLOOKUP(J92,C17:O72,11))</f>
        <v>1767151.5501136736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1875148.3778696754</v>
      </c>
      <c r="N88" s="551">
        <f>IF(J92&lt;D11,0,VLOOKUP(J92,C99:P154,7))</f>
        <v>1875148.3778696754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107996.82775600185</v>
      </c>
      <c r="N89" s="556">
        <f>+N88-N87</f>
        <v>107996.82775600185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TP2007057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17671482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410964.69767441862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0</v>
      </c>
      <c r="F99" s="516">
        <v>12134740</v>
      </c>
      <c r="G99" s="575">
        <v>6067370</v>
      </c>
      <c r="H99" s="576">
        <v>878177</v>
      </c>
      <c r="I99" s="577">
        <v>878177</v>
      </c>
      <c r="J99" s="515">
        <f t="shared" ref="J99:J130" si="19">+I99-H99</f>
        <v>0</v>
      </c>
      <c r="K99" s="515"/>
      <c r="L99" s="513">
        <f t="shared" ref="L99:L104" si="20">H99</f>
        <v>878177</v>
      </c>
      <c r="M99" s="514">
        <f t="shared" ref="M99:M130" si="21">IF(L99&lt;&gt;0,+H99-L99,0)</f>
        <v>0</v>
      </c>
      <c r="N99" s="513">
        <f t="shared" ref="N99:N104" si="22">I99</f>
        <v>878177</v>
      </c>
      <c r="O99" s="514">
        <f t="shared" ref="O99:O130" si="23">IF(N99&lt;&gt;0,+I99-N99,0)</f>
        <v>0</v>
      </c>
      <c r="P99" s="514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17671482</v>
      </c>
      <c r="E100" s="517">
        <v>431011.75609756098</v>
      </c>
      <c r="F100" s="516">
        <v>17240470.243902437</v>
      </c>
      <c r="G100" s="516">
        <v>17455976.121951219</v>
      </c>
      <c r="H100" s="517">
        <v>3312750.4635227108</v>
      </c>
      <c r="I100" s="511">
        <v>3312750.4635227108</v>
      </c>
      <c r="J100" s="515">
        <f t="shared" si="19"/>
        <v>0</v>
      </c>
      <c r="K100" s="515"/>
      <c r="L100" s="519">
        <f t="shared" si="20"/>
        <v>3312750.4635227108</v>
      </c>
      <c r="M100" s="520">
        <f t="shared" si="21"/>
        <v>0</v>
      </c>
      <c r="N100" s="519">
        <f t="shared" si="22"/>
        <v>3312750.4635227108</v>
      </c>
      <c r="O100" s="515">
        <f t="shared" si="23"/>
        <v>0</v>
      </c>
      <c r="P100" s="515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509">
        <v>17240470.243902437</v>
      </c>
      <c r="E101" s="521">
        <v>420749.57142857142</v>
      </c>
      <c r="F101" s="516">
        <v>16819720.672473866</v>
      </c>
      <c r="G101" s="516">
        <v>17030095.458188154</v>
      </c>
      <c r="H101" s="517">
        <v>2981733.6450111624</v>
      </c>
      <c r="I101" s="511">
        <v>2981733.6450111624</v>
      </c>
      <c r="J101" s="515">
        <f t="shared" si="19"/>
        <v>0</v>
      </c>
      <c r="K101" s="515"/>
      <c r="L101" s="519">
        <f t="shared" si="20"/>
        <v>2981733.6450111624</v>
      </c>
      <c r="M101" s="520">
        <f t="shared" si="21"/>
        <v>0</v>
      </c>
      <c r="N101" s="519">
        <f t="shared" si="22"/>
        <v>2981733.6450111624</v>
      </c>
      <c r="O101" s="515">
        <f t="shared" si="23"/>
        <v>0</v>
      </c>
      <c r="P101" s="515">
        <f t="shared" si="24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509">
        <v>16819720.672473866</v>
      </c>
      <c r="E102" s="521">
        <v>420749.57142857142</v>
      </c>
      <c r="F102" s="516">
        <v>16398971.101045296</v>
      </c>
      <c r="G102" s="516">
        <v>16609345.886759581</v>
      </c>
      <c r="H102" s="517">
        <v>2864880.1232274803</v>
      </c>
      <c r="I102" s="511">
        <v>2864880.1232274803</v>
      </c>
      <c r="J102" s="515">
        <v>0</v>
      </c>
      <c r="K102" s="515"/>
      <c r="L102" s="519">
        <f t="shared" si="20"/>
        <v>2864880.1232274803</v>
      </c>
      <c r="M102" s="520">
        <f t="shared" ref="M102:M107" si="26">IF(L102&lt;&gt;0,+H102-L102,0)</f>
        <v>0</v>
      </c>
      <c r="N102" s="519">
        <f t="shared" si="22"/>
        <v>2864880.1232274803</v>
      </c>
      <c r="O102" s="515">
        <f t="shared" ref="O102:O107" si="27">IF(N102&lt;&gt;0,+I102-N102,0)</f>
        <v>0</v>
      </c>
      <c r="P102" s="515">
        <f t="shared" ref="P102:P107" si="28">+O102-M102</f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509">
        <v>16398971.101045296</v>
      </c>
      <c r="E103" s="521">
        <v>420749.57142857142</v>
      </c>
      <c r="F103" s="516">
        <v>15978221.529616725</v>
      </c>
      <c r="G103" s="516">
        <v>16188596.31533101</v>
      </c>
      <c r="H103" s="517">
        <v>2610932.3249301547</v>
      </c>
      <c r="I103" s="511">
        <v>2610932.3249301547</v>
      </c>
      <c r="J103" s="515">
        <v>0</v>
      </c>
      <c r="K103" s="515"/>
      <c r="L103" s="519">
        <f t="shared" si="20"/>
        <v>2610932.3249301547</v>
      </c>
      <c r="M103" s="520">
        <f t="shared" si="26"/>
        <v>0</v>
      </c>
      <c r="N103" s="519">
        <f t="shared" si="22"/>
        <v>2610932.3249301547</v>
      </c>
      <c r="O103" s="515">
        <f t="shared" si="27"/>
        <v>0</v>
      </c>
      <c r="P103" s="515">
        <f t="shared" si="28"/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509">
        <v>15978221.529616725</v>
      </c>
      <c r="E104" s="521">
        <v>420749.57142857142</v>
      </c>
      <c r="F104" s="516">
        <v>15557471.958188154</v>
      </c>
      <c r="G104" s="516">
        <v>15767846.743902439</v>
      </c>
      <c r="H104" s="517">
        <v>2563969.8538958314</v>
      </c>
      <c r="I104" s="511">
        <v>2563969.8538958314</v>
      </c>
      <c r="J104" s="515">
        <v>0</v>
      </c>
      <c r="K104" s="515"/>
      <c r="L104" s="519">
        <f t="shared" si="20"/>
        <v>2563969.8538958314</v>
      </c>
      <c r="M104" s="520">
        <f t="shared" si="26"/>
        <v>0</v>
      </c>
      <c r="N104" s="519">
        <f t="shared" si="22"/>
        <v>2563969.8538958314</v>
      </c>
      <c r="O104" s="515">
        <f t="shared" si="27"/>
        <v>0</v>
      </c>
      <c r="P104" s="515">
        <f t="shared" si="28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2015</v>
      </c>
      <c r="D105" s="509">
        <v>15557471.958188154</v>
      </c>
      <c r="E105" s="521">
        <v>420749.57142857142</v>
      </c>
      <c r="F105" s="516">
        <v>15136722.386759583</v>
      </c>
      <c r="G105" s="516">
        <v>15347097.172473868</v>
      </c>
      <c r="H105" s="517">
        <v>2443019.3444839055</v>
      </c>
      <c r="I105" s="511">
        <v>2443019.3444839055</v>
      </c>
      <c r="J105" s="515">
        <f t="shared" si="19"/>
        <v>0</v>
      </c>
      <c r="K105" s="515"/>
      <c r="L105" s="519">
        <f>H105</f>
        <v>2443019.3444839055</v>
      </c>
      <c r="M105" s="520">
        <f t="shared" si="26"/>
        <v>0</v>
      </c>
      <c r="N105" s="519">
        <f>I105</f>
        <v>2443019.3444839055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509">
        <v>15136722.386759583</v>
      </c>
      <c r="E106" s="521">
        <v>410964.69767441862</v>
      </c>
      <c r="F106" s="516">
        <v>14725757.689085165</v>
      </c>
      <c r="G106" s="516">
        <v>14931240.037922375</v>
      </c>
      <c r="H106" s="517">
        <v>2306485.4456193848</v>
      </c>
      <c r="I106" s="511">
        <v>2306485.4456193848</v>
      </c>
      <c r="J106" s="515">
        <f t="shared" si="19"/>
        <v>0</v>
      </c>
      <c r="K106" s="515"/>
      <c r="L106" s="519">
        <f>H106</f>
        <v>2306485.4456193848</v>
      </c>
      <c r="M106" s="520">
        <f t="shared" si="26"/>
        <v>0</v>
      </c>
      <c r="N106" s="519">
        <f>I106</f>
        <v>2306485.4456193848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509">
        <v>14725757.689085165</v>
      </c>
      <c r="E107" s="521">
        <v>420749.57142857142</v>
      </c>
      <c r="F107" s="516">
        <v>14305008.117656594</v>
      </c>
      <c r="G107" s="516">
        <v>14515382.90337088</v>
      </c>
      <c r="H107" s="517">
        <v>2183954.2915421841</v>
      </c>
      <c r="I107" s="511">
        <v>2183954.2915421841</v>
      </c>
      <c r="J107" s="515">
        <f t="shared" si="19"/>
        <v>0</v>
      </c>
      <c r="K107" s="515"/>
      <c r="L107" s="519">
        <f>H107</f>
        <v>2183954.2915421841</v>
      </c>
      <c r="M107" s="520">
        <f t="shared" si="26"/>
        <v>0</v>
      </c>
      <c r="N107" s="519">
        <f>I107</f>
        <v>2183954.2915421841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509">
        <v>14305008.117656594</v>
      </c>
      <c r="E108" s="521">
        <v>420749.57142857142</v>
      </c>
      <c r="F108" s="516">
        <v>13884258.546228023</v>
      </c>
      <c r="G108" s="516">
        <v>14094633.331942309</v>
      </c>
      <c r="H108" s="517">
        <v>1909207.486730136</v>
      </c>
      <c r="I108" s="511">
        <v>1909207.486730136</v>
      </c>
      <c r="J108" s="515">
        <f t="shared" si="19"/>
        <v>0</v>
      </c>
      <c r="K108" s="515"/>
      <c r="L108" s="519">
        <f>H108</f>
        <v>1909207.486730136</v>
      </c>
      <c r="M108" s="520">
        <f t="shared" ref="M108" si="29">IF(L108&lt;&gt;0,+H108-L108,0)</f>
        <v>0</v>
      </c>
      <c r="N108" s="519">
        <f>I108</f>
        <v>1909207.486730136</v>
      </c>
      <c r="O108" s="515">
        <f t="shared" ref="O108" si="30">IF(N108&lt;&gt;0,+I108-N108,0)</f>
        <v>0</v>
      </c>
      <c r="P108" s="515">
        <f t="shared" si="24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>IF(F108+SUM(E$99:E108)=D$92,F108,D$92-SUM(E$99:E108))</f>
        <v>13884258.546228023</v>
      </c>
      <c r="E109" s="523">
        <f>IF(+J96&lt;F108,J96,D109)</f>
        <v>410964.69767441862</v>
      </c>
      <c r="F109" s="524">
        <f t="shared" ref="F109:F130" si="31">+D109-E109</f>
        <v>13473293.848553605</v>
      </c>
      <c r="G109" s="524">
        <f t="shared" ref="G109:G130" si="32">+(F109+D109)/2</f>
        <v>13678776.197390813</v>
      </c>
      <c r="H109" s="527">
        <f>+J$94*G109+E109</f>
        <v>1875148.3778696754</v>
      </c>
      <c r="I109" s="578">
        <f>+J$95*G109+E109</f>
        <v>1875148.3778696754</v>
      </c>
      <c r="J109" s="515">
        <f t="shared" si="19"/>
        <v>0</v>
      </c>
      <c r="K109" s="515"/>
      <c r="L109" s="526"/>
      <c r="M109" s="515">
        <f t="shared" si="21"/>
        <v>0</v>
      </c>
      <c r="N109" s="526"/>
      <c r="O109" s="515">
        <f t="shared" si="23"/>
        <v>0</v>
      </c>
      <c r="P109" s="515">
        <f t="shared" si="24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13473293.848553605</v>
      </c>
      <c r="E110" s="523">
        <f>IF(+J96&lt;F109,J96,D110)</f>
        <v>410964.69767441862</v>
      </c>
      <c r="F110" s="524">
        <f t="shared" si="31"/>
        <v>13062329.150879188</v>
      </c>
      <c r="G110" s="524">
        <f t="shared" si="32"/>
        <v>13267811.499716397</v>
      </c>
      <c r="H110" s="527">
        <f>+J$94*G110+E110</f>
        <v>1831158.4920211127</v>
      </c>
      <c r="I110" s="578">
        <f>+J$95*G110+E110</f>
        <v>1831158.4920211127</v>
      </c>
      <c r="J110" s="515">
        <f t="shared" si="19"/>
        <v>0</v>
      </c>
      <c r="K110" s="515"/>
      <c r="L110" s="526"/>
      <c r="M110" s="515">
        <f t="shared" si="21"/>
        <v>0</v>
      </c>
      <c r="N110" s="526"/>
      <c r="O110" s="515">
        <f t="shared" si="23"/>
        <v>0</v>
      </c>
      <c r="P110" s="515">
        <f t="shared" si="24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13062329.150879188</v>
      </c>
      <c r="E111" s="523">
        <f>IF(+J96&lt;F110,J96,D111)</f>
        <v>410964.69767441862</v>
      </c>
      <c r="F111" s="524">
        <f t="shared" si="31"/>
        <v>12651364.45320477</v>
      </c>
      <c r="G111" s="524">
        <f t="shared" si="32"/>
        <v>12856846.802041978</v>
      </c>
      <c r="H111" s="527">
        <f>+J$94*G111+E111</f>
        <v>1787168.6061725498</v>
      </c>
      <c r="I111" s="578">
        <f>+J$95*G111+E111</f>
        <v>1787168.6061725498</v>
      </c>
      <c r="J111" s="515">
        <f t="shared" si="19"/>
        <v>0</v>
      </c>
      <c r="K111" s="515"/>
      <c r="L111" s="526"/>
      <c r="M111" s="515">
        <f t="shared" si="21"/>
        <v>0</v>
      </c>
      <c r="N111" s="526"/>
      <c r="O111" s="515">
        <f t="shared" si="23"/>
        <v>0</v>
      </c>
      <c r="P111" s="515">
        <f t="shared" si="24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2022</v>
      </c>
      <c r="D112" s="374">
        <f>IF(F111+SUM(E$99:E111)=D$92,F111,D$92-SUM(E$99:E111))</f>
        <v>12651364.45320477</v>
      </c>
      <c r="E112" s="523">
        <f>IF(+J96&lt;F111,J96,D112)</f>
        <v>410964.69767441862</v>
      </c>
      <c r="F112" s="524">
        <f t="shared" si="31"/>
        <v>12240399.755530352</v>
      </c>
      <c r="G112" s="524">
        <f t="shared" si="32"/>
        <v>12445882.104367562</v>
      </c>
      <c r="H112" s="527">
        <f>+J$94*G112+E112</f>
        <v>1743178.7203239871</v>
      </c>
      <c r="I112" s="578">
        <f>+J$95*G112+E112</f>
        <v>1743178.7203239871</v>
      </c>
      <c r="J112" s="515">
        <f t="shared" si="19"/>
        <v>0</v>
      </c>
      <c r="K112" s="515"/>
      <c r="L112" s="526"/>
      <c r="M112" s="515">
        <f t="shared" si="21"/>
        <v>0</v>
      </c>
      <c r="N112" s="526"/>
      <c r="O112" s="515">
        <f t="shared" si="23"/>
        <v>0</v>
      </c>
      <c r="P112" s="515">
        <f t="shared" si="24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12240399.755530352</v>
      </c>
      <c r="E113" s="523">
        <f>IF(+J96&lt;F112,J96,D113)</f>
        <v>410964.69767441862</v>
      </c>
      <c r="F113" s="524">
        <f t="shared" si="31"/>
        <v>11829435.057855934</v>
      </c>
      <c r="G113" s="524">
        <f t="shared" si="32"/>
        <v>12034917.406693142</v>
      </c>
      <c r="H113" s="527">
        <f t="shared" ref="H113:H154" si="33">+J$94*G113+E113</f>
        <v>1699188.8344754239</v>
      </c>
      <c r="I113" s="578">
        <f t="shared" ref="I113:I154" si="34">+J$95*G113+E113</f>
        <v>1699188.8344754239</v>
      </c>
      <c r="J113" s="515">
        <f t="shared" si="19"/>
        <v>0</v>
      </c>
      <c r="K113" s="515"/>
      <c r="L113" s="526"/>
      <c r="M113" s="515">
        <f t="shared" si="21"/>
        <v>0</v>
      </c>
      <c r="N113" s="526"/>
      <c r="O113" s="515">
        <f t="shared" si="23"/>
        <v>0</v>
      </c>
      <c r="P113" s="515">
        <f t="shared" si="24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11829435.057855934</v>
      </c>
      <c r="E114" s="523">
        <f>IF(+J96&lt;F113,J96,D114)</f>
        <v>410964.69767441862</v>
      </c>
      <c r="F114" s="524">
        <f t="shared" si="31"/>
        <v>11418470.360181516</v>
      </c>
      <c r="G114" s="524">
        <f t="shared" si="32"/>
        <v>11623952.709018726</v>
      </c>
      <c r="H114" s="527">
        <f t="shared" si="33"/>
        <v>1655198.9486268614</v>
      </c>
      <c r="I114" s="578">
        <f t="shared" si="34"/>
        <v>1655198.9486268614</v>
      </c>
      <c r="J114" s="515">
        <f t="shared" si="19"/>
        <v>0</v>
      </c>
      <c r="K114" s="515"/>
      <c r="L114" s="526"/>
      <c r="M114" s="515">
        <f t="shared" si="21"/>
        <v>0</v>
      </c>
      <c r="N114" s="526"/>
      <c r="O114" s="515">
        <f t="shared" si="23"/>
        <v>0</v>
      </c>
      <c r="P114" s="515">
        <f t="shared" si="24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11418470.360181516</v>
      </c>
      <c r="E115" s="523">
        <f>IF(+J96&lt;F114,J96,D115)</f>
        <v>410964.69767441862</v>
      </c>
      <c r="F115" s="524">
        <f t="shared" si="31"/>
        <v>11007505.662507098</v>
      </c>
      <c r="G115" s="524">
        <f t="shared" si="32"/>
        <v>11212988.011344306</v>
      </c>
      <c r="H115" s="527">
        <f t="shared" si="33"/>
        <v>1611209.0627782983</v>
      </c>
      <c r="I115" s="578">
        <f t="shared" si="34"/>
        <v>1611209.0627782983</v>
      </c>
      <c r="J115" s="515">
        <f t="shared" si="19"/>
        <v>0</v>
      </c>
      <c r="K115" s="515"/>
      <c r="L115" s="526"/>
      <c r="M115" s="515">
        <f t="shared" si="21"/>
        <v>0</v>
      </c>
      <c r="N115" s="526"/>
      <c r="O115" s="515">
        <f t="shared" si="23"/>
        <v>0</v>
      </c>
      <c r="P115" s="515">
        <f t="shared" si="24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11007505.662507098</v>
      </c>
      <c r="E116" s="523">
        <f>IF(+J96&lt;F115,J96,D116)</f>
        <v>410964.69767441862</v>
      </c>
      <c r="F116" s="524">
        <f t="shared" si="31"/>
        <v>10596540.96483268</v>
      </c>
      <c r="G116" s="524">
        <f t="shared" si="32"/>
        <v>10802023.31366989</v>
      </c>
      <c r="H116" s="527">
        <f t="shared" si="33"/>
        <v>1567219.1769297358</v>
      </c>
      <c r="I116" s="578">
        <f t="shared" si="34"/>
        <v>1567219.1769297358</v>
      </c>
      <c r="J116" s="515">
        <f t="shared" si="19"/>
        <v>0</v>
      </c>
      <c r="K116" s="515"/>
      <c r="L116" s="526"/>
      <c r="M116" s="515">
        <f t="shared" si="21"/>
        <v>0</v>
      </c>
      <c r="N116" s="526"/>
      <c r="O116" s="515">
        <f t="shared" si="23"/>
        <v>0</v>
      </c>
      <c r="P116" s="515">
        <f t="shared" si="24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10596540.96483268</v>
      </c>
      <c r="E117" s="523">
        <f>IF(+J96&lt;F116,J96,D117)</f>
        <v>410964.69767441862</v>
      </c>
      <c r="F117" s="524">
        <f t="shared" si="31"/>
        <v>10185576.267158262</v>
      </c>
      <c r="G117" s="524">
        <f t="shared" si="32"/>
        <v>10391058.61599547</v>
      </c>
      <c r="H117" s="527">
        <f t="shared" si="33"/>
        <v>1523229.2910811726</v>
      </c>
      <c r="I117" s="578">
        <f t="shared" si="34"/>
        <v>1523229.2910811726</v>
      </c>
      <c r="J117" s="515">
        <f t="shared" si="19"/>
        <v>0</v>
      </c>
      <c r="K117" s="515"/>
      <c r="L117" s="526"/>
      <c r="M117" s="515">
        <f t="shared" si="21"/>
        <v>0</v>
      </c>
      <c r="N117" s="526"/>
      <c r="O117" s="515">
        <f t="shared" si="23"/>
        <v>0</v>
      </c>
      <c r="P117" s="515">
        <f t="shared" si="24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10185576.267158262</v>
      </c>
      <c r="E118" s="523">
        <f>IF(+J96&lt;F117,J96,D118)</f>
        <v>410964.69767441862</v>
      </c>
      <c r="F118" s="524">
        <f t="shared" si="31"/>
        <v>9774611.5694838446</v>
      </c>
      <c r="G118" s="524">
        <f t="shared" si="32"/>
        <v>9980093.9183210544</v>
      </c>
      <c r="H118" s="527">
        <f t="shared" si="33"/>
        <v>1479239.4052326099</v>
      </c>
      <c r="I118" s="578">
        <f t="shared" si="34"/>
        <v>1479239.4052326099</v>
      </c>
      <c r="J118" s="515">
        <f t="shared" si="19"/>
        <v>0</v>
      </c>
      <c r="K118" s="515"/>
      <c r="L118" s="526"/>
      <c r="M118" s="515">
        <f t="shared" si="21"/>
        <v>0</v>
      </c>
      <c r="N118" s="526"/>
      <c r="O118" s="515">
        <f t="shared" si="23"/>
        <v>0</v>
      </c>
      <c r="P118" s="515">
        <f t="shared" si="24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9774611.5694838446</v>
      </c>
      <c r="E119" s="523">
        <f>IF(+J96&lt;F118,J96,D119)</f>
        <v>410964.69767441862</v>
      </c>
      <c r="F119" s="524">
        <f t="shared" si="31"/>
        <v>9363646.8718094267</v>
      </c>
      <c r="G119" s="524">
        <f t="shared" si="32"/>
        <v>9569129.2206466347</v>
      </c>
      <c r="H119" s="527">
        <f t="shared" si="33"/>
        <v>1435249.519384047</v>
      </c>
      <c r="I119" s="578">
        <f t="shared" si="34"/>
        <v>1435249.519384047</v>
      </c>
      <c r="J119" s="515">
        <f t="shared" si="19"/>
        <v>0</v>
      </c>
      <c r="K119" s="515"/>
      <c r="L119" s="526"/>
      <c r="M119" s="515">
        <f t="shared" si="21"/>
        <v>0</v>
      </c>
      <c r="N119" s="526"/>
      <c r="O119" s="515">
        <f t="shared" si="23"/>
        <v>0</v>
      </c>
      <c r="P119" s="515">
        <f t="shared" si="24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9363646.8718094267</v>
      </c>
      <c r="E120" s="523">
        <f>IF(+J96&lt;F119,J96,D120)</f>
        <v>410964.69767441862</v>
      </c>
      <c r="F120" s="524">
        <f t="shared" si="31"/>
        <v>8952682.1741350088</v>
      </c>
      <c r="G120" s="524">
        <f t="shared" si="32"/>
        <v>9158164.5229722187</v>
      </c>
      <c r="H120" s="527">
        <f t="shared" si="33"/>
        <v>1391259.6335354846</v>
      </c>
      <c r="I120" s="578">
        <f t="shared" si="34"/>
        <v>1391259.6335354846</v>
      </c>
      <c r="J120" s="515">
        <f t="shared" si="19"/>
        <v>0</v>
      </c>
      <c r="K120" s="515"/>
      <c r="L120" s="526"/>
      <c r="M120" s="515">
        <f t="shared" si="21"/>
        <v>0</v>
      </c>
      <c r="N120" s="526"/>
      <c r="O120" s="515">
        <f t="shared" si="23"/>
        <v>0</v>
      </c>
      <c r="P120" s="515">
        <f t="shared" si="24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8952682.1741350088</v>
      </c>
      <c r="E121" s="523">
        <f>IF(+J96&lt;F120,J96,D121)</f>
        <v>410964.69767441862</v>
      </c>
      <c r="F121" s="524">
        <f t="shared" si="31"/>
        <v>8541717.476460591</v>
      </c>
      <c r="G121" s="524">
        <f t="shared" si="32"/>
        <v>8747199.825297799</v>
      </c>
      <c r="H121" s="527">
        <f t="shared" si="33"/>
        <v>1347269.7476869214</v>
      </c>
      <c r="I121" s="578">
        <f t="shared" si="34"/>
        <v>1347269.7476869214</v>
      </c>
      <c r="J121" s="515">
        <f t="shared" si="19"/>
        <v>0</v>
      </c>
      <c r="K121" s="515"/>
      <c r="L121" s="526"/>
      <c r="M121" s="515">
        <f t="shared" si="21"/>
        <v>0</v>
      </c>
      <c r="N121" s="526"/>
      <c r="O121" s="515">
        <f t="shared" si="23"/>
        <v>0</v>
      </c>
      <c r="P121" s="515">
        <f t="shared" si="24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8541717.476460591</v>
      </c>
      <c r="E122" s="523">
        <f>IF(+J96&lt;F121,J96,D122)</f>
        <v>410964.69767441862</v>
      </c>
      <c r="F122" s="524">
        <f t="shared" si="31"/>
        <v>8130752.7787861722</v>
      </c>
      <c r="G122" s="524">
        <f t="shared" si="32"/>
        <v>8336235.1276233811</v>
      </c>
      <c r="H122" s="527">
        <f t="shared" si="33"/>
        <v>1303279.8618383587</v>
      </c>
      <c r="I122" s="578">
        <f t="shared" si="34"/>
        <v>1303279.8618383587</v>
      </c>
      <c r="J122" s="515">
        <f t="shared" si="19"/>
        <v>0</v>
      </c>
      <c r="K122" s="515"/>
      <c r="L122" s="526"/>
      <c r="M122" s="515">
        <f t="shared" si="21"/>
        <v>0</v>
      </c>
      <c r="N122" s="526"/>
      <c r="O122" s="515">
        <f t="shared" si="23"/>
        <v>0</v>
      </c>
      <c r="P122" s="515">
        <f t="shared" si="24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8130752.7787861722</v>
      </c>
      <c r="E123" s="523">
        <f>IF(+J96&lt;F122,J96,D123)</f>
        <v>410964.69767441862</v>
      </c>
      <c r="F123" s="524">
        <f t="shared" si="31"/>
        <v>7719788.0811117534</v>
      </c>
      <c r="G123" s="524">
        <f t="shared" si="32"/>
        <v>7925270.4299489632</v>
      </c>
      <c r="H123" s="527">
        <f t="shared" si="33"/>
        <v>1259289.9759897958</v>
      </c>
      <c r="I123" s="578">
        <f t="shared" si="34"/>
        <v>1259289.9759897958</v>
      </c>
      <c r="J123" s="515">
        <f t="shared" si="19"/>
        <v>0</v>
      </c>
      <c r="K123" s="515"/>
      <c r="L123" s="526"/>
      <c r="M123" s="515">
        <f t="shared" si="21"/>
        <v>0</v>
      </c>
      <c r="N123" s="526"/>
      <c r="O123" s="515">
        <f t="shared" si="23"/>
        <v>0</v>
      </c>
      <c r="P123" s="515">
        <f t="shared" si="24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7719788.0811117534</v>
      </c>
      <c r="E124" s="523">
        <f>IF(+J96&lt;F123,J96,D124)</f>
        <v>410964.69767441862</v>
      </c>
      <c r="F124" s="524">
        <f t="shared" si="31"/>
        <v>7308823.3834373346</v>
      </c>
      <c r="G124" s="524">
        <f t="shared" si="32"/>
        <v>7514305.7322745435</v>
      </c>
      <c r="H124" s="527">
        <f t="shared" si="33"/>
        <v>1215300.0901412328</v>
      </c>
      <c r="I124" s="578">
        <f t="shared" si="34"/>
        <v>1215300.0901412328</v>
      </c>
      <c r="J124" s="515">
        <f t="shared" si="19"/>
        <v>0</v>
      </c>
      <c r="K124" s="515"/>
      <c r="L124" s="526"/>
      <c r="M124" s="515">
        <f t="shared" si="21"/>
        <v>0</v>
      </c>
      <c r="N124" s="526"/>
      <c r="O124" s="515">
        <f t="shared" si="23"/>
        <v>0</v>
      </c>
      <c r="P124" s="515">
        <f t="shared" si="24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7308823.3834373346</v>
      </c>
      <c r="E125" s="523">
        <f>IF(+J96&lt;F124,J96,D125)</f>
        <v>410964.69767441862</v>
      </c>
      <c r="F125" s="524">
        <f t="shared" si="31"/>
        <v>6897858.6857629158</v>
      </c>
      <c r="G125" s="524">
        <f t="shared" si="32"/>
        <v>7103341.0346001256</v>
      </c>
      <c r="H125" s="527">
        <f t="shared" si="33"/>
        <v>1171310.2042926699</v>
      </c>
      <c r="I125" s="578">
        <f t="shared" si="34"/>
        <v>1171310.2042926699</v>
      </c>
      <c r="J125" s="515">
        <f t="shared" si="19"/>
        <v>0</v>
      </c>
      <c r="K125" s="515"/>
      <c r="L125" s="526"/>
      <c r="M125" s="515">
        <f t="shared" si="21"/>
        <v>0</v>
      </c>
      <c r="N125" s="526"/>
      <c r="O125" s="515">
        <f t="shared" si="23"/>
        <v>0</v>
      </c>
      <c r="P125" s="515">
        <f t="shared" si="24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6897858.6857629158</v>
      </c>
      <c r="E126" s="523">
        <f>IF(+J96&lt;F125,J96,D126)</f>
        <v>410964.69767441862</v>
      </c>
      <c r="F126" s="524">
        <f t="shared" si="31"/>
        <v>6486893.988088497</v>
      </c>
      <c r="G126" s="524">
        <f t="shared" si="32"/>
        <v>6692376.3369257059</v>
      </c>
      <c r="H126" s="527">
        <f t="shared" si="33"/>
        <v>1127320.318444107</v>
      </c>
      <c r="I126" s="578">
        <f t="shared" si="34"/>
        <v>1127320.318444107</v>
      </c>
      <c r="J126" s="515">
        <f t="shared" si="19"/>
        <v>0</v>
      </c>
      <c r="K126" s="515"/>
      <c r="L126" s="526"/>
      <c r="M126" s="515">
        <f t="shared" si="21"/>
        <v>0</v>
      </c>
      <c r="N126" s="526"/>
      <c r="O126" s="515">
        <f t="shared" si="23"/>
        <v>0</v>
      </c>
      <c r="P126" s="515">
        <f t="shared" si="24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6486893.988088497</v>
      </c>
      <c r="E127" s="523">
        <f>IF(+J96&lt;F126,J96,D127)</f>
        <v>410964.69767441862</v>
      </c>
      <c r="F127" s="524">
        <f t="shared" si="31"/>
        <v>6075929.2904140782</v>
      </c>
      <c r="G127" s="524">
        <f t="shared" si="32"/>
        <v>6281411.639251288</v>
      </c>
      <c r="H127" s="527">
        <f t="shared" si="33"/>
        <v>1083330.432595544</v>
      </c>
      <c r="I127" s="578">
        <f t="shared" si="34"/>
        <v>1083330.432595544</v>
      </c>
      <c r="J127" s="515">
        <f t="shared" si="19"/>
        <v>0</v>
      </c>
      <c r="K127" s="515"/>
      <c r="L127" s="526"/>
      <c r="M127" s="515">
        <f t="shared" si="21"/>
        <v>0</v>
      </c>
      <c r="N127" s="526"/>
      <c r="O127" s="515">
        <f t="shared" si="23"/>
        <v>0</v>
      </c>
      <c r="P127" s="515">
        <f t="shared" si="24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6075929.2904140782</v>
      </c>
      <c r="E128" s="523">
        <f>IF(+J96&lt;F127,J96,D128)</f>
        <v>410964.69767441862</v>
      </c>
      <c r="F128" s="524">
        <f t="shared" si="31"/>
        <v>5664964.5927396594</v>
      </c>
      <c r="G128" s="524">
        <f t="shared" si="32"/>
        <v>5870446.9415768683</v>
      </c>
      <c r="H128" s="527">
        <f t="shared" si="33"/>
        <v>1039340.5467469811</v>
      </c>
      <c r="I128" s="578">
        <f t="shared" si="34"/>
        <v>1039340.5467469811</v>
      </c>
      <c r="J128" s="515">
        <f t="shared" si="19"/>
        <v>0</v>
      </c>
      <c r="K128" s="515"/>
      <c r="L128" s="526"/>
      <c r="M128" s="515">
        <f t="shared" si="21"/>
        <v>0</v>
      </c>
      <c r="N128" s="526"/>
      <c r="O128" s="515">
        <f t="shared" si="23"/>
        <v>0</v>
      </c>
      <c r="P128" s="515">
        <f t="shared" si="24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5664964.5927396594</v>
      </c>
      <c r="E129" s="523">
        <f>IF(+J96&lt;F128,J96,D129)</f>
        <v>410964.69767441862</v>
      </c>
      <c r="F129" s="524">
        <f t="shared" si="31"/>
        <v>5253999.8950652406</v>
      </c>
      <c r="G129" s="524">
        <f t="shared" si="32"/>
        <v>5459482.2439024504</v>
      </c>
      <c r="H129" s="527">
        <f t="shared" si="33"/>
        <v>995350.66089841817</v>
      </c>
      <c r="I129" s="578">
        <f t="shared" si="34"/>
        <v>995350.66089841817</v>
      </c>
      <c r="J129" s="515">
        <f t="shared" si="19"/>
        <v>0</v>
      </c>
      <c r="K129" s="515"/>
      <c r="L129" s="526"/>
      <c r="M129" s="515">
        <f t="shared" si="21"/>
        <v>0</v>
      </c>
      <c r="N129" s="526"/>
      <c r="O129" s="515">
        <f t="shared" si="23"/>
        <v>0</v>
      </c>
      <c r="P129" s="515">
        <f t="shared" si="24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5253999.8950652406</v>
      </c>
      <c r="E130" s="523">
        <f>IF(+J96&lt;F129,J96,D130)</f>
        <v>410964.69767441862</v>
      </c>
      <c r="F130" s="524">
        <f t="shared" si="31"/>
        <v>4843035.1973908218</v>
      </c>
      <c r="G130" s="524">
        <f t="shared" si="32"/>
        <v>5048517.5462280307</v>
      </c>
      <c r="H130" s="527">
        <f t="shared" si="33"/>
        <v>951360.77504985523</v>
      </c>
      <c r="I130" s="578">
        <f t="shared" si="34"/>
        <v>951360.77504985523</v>
      </c>
      <c r="J130" s="515">
        <f t="shared" si="19"/>
        <v>0</v>
      </c>
      <c r="K130" s="515"/>
      <c r="L130" s="526"/>
      <c r="M130" s="515">
        <f t="shared" si="21"/>
        <v>0</v>
      </c>
      <c r="N130" s="526"/>
      <c r="O130" s="515">
        <f t="shared" si="23"/>
        <v>0</v>
      </c>
      <c r="P130" s="515">
        <f t="shared" si="24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4843035.1973908218</v>
      </c>
      <c r="E131" s="523">
        <f>IF(+J96&lt;F130,J96,D131)</f>
        <v>410964.69767441862</v>
      </c>
      <c r="F131" s="524">
        <f t="shared" ref="F131:F154" si="35">+D131-E131</f>
        <v>4432070.499716403</v>
      </c>
      <c r="G131" s="524">
        <f t="shared" ref="G131:G154" si="36">+(F131+D131)/2</f>
        <v>4637552.8485536128</v>
      </c>
      <c r="H131" s="527">
        <f t="shared" si="33"/>
        <v>907370.8892012923</v>
      </c>
      <c r="I131" s="578">
        <f t="shared" si="34"/>
        <v>907370.8892012923</v>
      </c>
      <c r="J131" s="515">
        <f t="shared" ref="J131:J154" si="37">+I131-H131</f>
        <v>0</v>
      </c>
      <c r="K131" s="515"/>
      <c r="L131" s="526"/>
      <c r="M131" s="515">
        <f t="shared" ref="M131:M154" si="38">IF(L131&lt;&gt;0,+H131-L131,0)</f>
        <v>0</v>
      </c>
      <c r="N131" s="526"/>
      <c r="O131" s="515">
        <f t="shared" ref="O131:O154" si="39">IF(N131&lt;&gt;0,+I131-N131,0)</f>
        <v>0</v>
      </c>
      <c r="P131" s="515">
        <f t="shared" ref="P131:P154" si="40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4432070.499716403</v>
      </c>
      <c r="E132" s="523">
        <f>IF(+J96&lt;F131,J96,D132)</f>
        <v>410964.69767441862</v>
      </c>
      <c r="F132" s="524">
        <f t="shared" si="35"/>
        <v>4021105.8020419842</v>
      </c>
      <c r="G132" s="524">
        <f t="shared" si="36"/>
        <v>4226588.1508791931</v>
      </c>
      <c r="H132" s="527">
        <f t="shared" si="33"/>
        <v>863381.00335272925</v>
      </c>
      <c r="I132" s="578">
        <f t="shared" si="34"/>
        <v>863381.00335272925</v>
      </c>
      <c r="J132" s="515">
        <f t="shared" si="37"/>
        <v>0</v>
      </c>
      <c r="K132" s="515"/>
      <c r="L132" s="526"/>
      <c r="M132" s="515">
        <f t="shared" si="38"/>
        <v>0</v>
      </c>
      <c r="N132" s="526"/>
      <c r="O132" s="515">
        <f t="shared" si="39"/>
        <v>0</v>
      </c>
      <c r="P132" s="515">
        <f t="shared" si="40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4021105.8020419842</v>
      </c>
      <c r="E133" s="523">
        <f>IF(+J96&lt;F132,J96,D133)</f>
        <v>410964.69767441862</v>
      </c>
      <c r="F133" s="524">
        <f t="shared" si="35"/>
        <v>3610141.1043675654</v>
      </c>
      <c r="G133" s="524">
        <f t="shared" si="36"/>
        <v>3815623.4532047748</v>
      </c>
      <c r="H133" s="527">
        <f t="shared" si="33"/>
        <v>819391.11750416644</v>
      </c>
      <c r="I133" s="578">
        <f t="shared" si="34"/>
        <v>819391.11750416644</v>
      </c>
      <c r="J133" s="515">
        <f t="shared" si="37"/>
        <v>0</v>
      </c>
      <c r="K133" s="515"/>
      <c r="L133" s="526"/>
      <c r="M133" s="515">
        <f t="shared" si="38"/>
        <v>0</v>
      </c>
      <c r="N133" s="526"/>
      <c r="O133" s="515">
        <f t="shared" si="39"/>
        <v>0</v>
      </c>
      <c r="P133" s="515">
        <f t="shared" si="40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3610141.1043675654</v>
      </c>
      <c r="E134" s="523">
        <f>IF(+J96&lt;F133,J96,D134)</f>
        <v>410964.69767441862</v>
      </c>
      <c r="F134" s="524">
        <f t="shared" si="35"/>
        <v>3199176.4066931466</v>
      </c>
      <c r="G134" s="524">
        <f t="shared" si="36"/>
        <v>3404658.755530356</v>
      </c>
      <c r="H134" s="527">
        <f t="shared" si="33"/>
        <v>775401.23165560351</v>
      </c>
      <c r="I134" s="578">
        <f t="shared" si="34"/>
        <v>775401.23165560351</v>
      </c>
      <c r="J134" s="515">
        <f t="shared" si="37"/>
        <v>0</v>
      </c>
      <c r="K134" s="515"/>
      <c r="L134" s="526"/>
      <c r="M134" s="515">
        <f t="shared" si="38"/>
        <v>0</v>
      </c>
      <c r="N134" s="526"/>
      <c r="O134" s="515">
        <f t="shared" si="39"/>
        <v>0</v>
      </c>
      <c r="P134" s="515">
        <f t="shared" si="40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3199176.4066931466</v>
      </c>
      <c r="E135" s="523">
        <f>IF(+J96&lt;F134,J96,D135)</f>
        <v>410964.69767441862</v>
      </c>
      <c r="F135" s="524">
        <f t="shared" si="35"/>
        <v>2788211.7090187278</v>
      </c>
      <c r="G135" s="524">
        <f t="shared" si="36"/>
        <v>2993694.0578559372</v>
      </c>
      <c r="H135" s="527">
        <f t="shared" si="33"/>
        <v>731411.34580704058</v>
      </c>
      <c r="I135" s="578">
        <f t="shared" si="34"/>
        <v>731411.34580704058</v>
      </c>
      <c r="J135" s="515">
        <f t="shared" si="37"/>
        <v>0</v>
      </c>
      <c r="K135" s="515"/>
      <c r="L135" s="526"/>
      <c r="M135" s="515">
        <f t="shared" si="38"/>
        <v>0</v>
      </c>
      <c r="N135" s="526"/>
      <c r="O135" s="515">
        <f t="shared" si="39"/>
        <v>0</v>
      </c>
      <c r="P135" s="515">
        <f t="shared" si="40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2046</v>
      </c>
      <c r="D136" s="374">
        <f>IF(F135+SUM(E$99:E135)=D$92,F135,D$92-SUM(E$99:E135))</f>
        <v>2788211.7090187278</v>
      </c>
      <c r="E136" s="523">
        <f>IF(+J96&lt;F135,J96,D136)</f>
        <v>410964.69767441862</v>
      </c>
      <c r="F136" s="524">
        <f t="shared" si="35"/>
        <v>2377247.011344309</v>
      </c>
      <c r="G136" s="524">
        <f t="shared" si="36"/>
        <v>2582729.3601815184</v>
      </c>
      <c r="H136" s="527">
        <f t="shared" si="33"/>
        <v>687421.45995847764</v>
      </c>
      <c r="I136" s="578">
        <f t="shared" si="34"/>
        <v>687421.45995847764</v>
      </c>
      <c r="J136" s="515">
        <f t="shared" si="37"/>
        <v>0</v>
      </c>
      <c r="K136" s="515"/>
      <c r="L136" s="526"/>
      <c r="M136" s="515">
        <f t="shared" si="38"/>
        <v>0</v>
      </c>
      <c r="N136" s="526"/>
      <c r="O136" s="515">
        <f t="shared" si="39"/>
        <v>0</v>
      </c>
      <c r="P136" s="515">
        <f t="shared" si="40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2377247.011344309</v>
      </c>
      <c r="E137" s="523">
        <f>IF(+J96&lt;F136,J96,D137)</f>
        <v>410964.69767441862</v>
      </c>
      <c r="F137" s="524">
        <f t="shared" si="35"/>
        <v>1966282.3136698904</v>
      </c>
      <c r="G137" s="524">
        <f t="shared" si="36"/>
        <v>2171764.6625070996</v>
      </c>
      <c r="H137" s="527">
        <f t="shared" si="33"/>
        <v>643431.57410991471</v>
      </c>
      <c r="I137" s="578">
        <f t="shared" si="34"/>
        <v>643431.57410991471</v>
      </c>
      <c r="J137" s="515">
        <f t="shared" si="37"/>
        <v>0</v>
      </c>
      <c r="K137" s="515"/>
      <c r="L137" s="526"/>
      <c r="M137" s="515">
        <f t="shared" si="38"/>
        <v>0</v>
      </c>
      <c r="N137" s="526"/>
      <c r="O137" s="515">
        <f t="shared" si="39"/>
        <v>0</v>
      </c>
      <c r="P137" s="515">
        <f t="shared" si="40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1966282.3136698904</v>
      </c>
      <c r="E138" s="523">
        <f>IF(+J96&lt;F137,J96,D138)</f>
        <v>410964.69767441862</v>
      </c>
      <c r="F138" s="524">
        <f t="shared" si="35"/>
        <v>1555317.6159954718</v>
      </c>
      <c r="G138" s="524">
        <f t="shared" si="36"/>
        <v>1760799.9648326812</v>
      </c>
      <c r="H138" s="527">
        <f t="shared" si="33"/>
        <v>599441.68826135178</v>
      </c>
      <c r="I138" s="578">
        <f t="shared" si="34"/>
        <v>599441.68826135178</v>
      </c>
      <c r="J138" s="515">
        <f t="shared" si="37"/>
        <v>0</v>
      </c>
      <c r="K138" s="515"/>
      <c r="L138" s="526"/>
      <c r="M138" s="515">
        <f t="shared" si="38"/>
        <v>0</v>
      </c>
      <c r="N138" s="526"/>
      <c r="O138" s="515">
        <f t="shared" si="39"/>
        <v>0</v>
      </c>
      <c r="P138" s="515">
        <f t="shared" si="40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2049</v>
      </c>
      <c r="D139" s="374">
        <f>IF(F138+SUM(E$99:E138)=D$92,F138,D$92-SUM(E$99:E138))</f>
        <v>1555317.6159954718</v>
      </c>
      <c r="E139" s="523">
        <f>IF(+J96&lt;F138,J96,D139)</f>
        <v>410964.69767441862</v>
      </c>
      <c r="F139" s="524">
        <f t="shared" si="35"/>
        <v>1144352.9183210533</v>
      </c>
      <c r="G139" s="524">
        <f t="shared" si="36"/>
        <v>1349835.2671582624</v>
      </c>
      <c r="H139" s="527">
        <f t="shared" si="33"/>
        <v>555451.80241278885</v>
      </c>
      <c r="I139" s="578">
        <f t="shared" si="34"/>
        <v>555451.80241278885</v>
      </c>
      <c r="J139" s="515">
        <f t="shared" si="37"/>
        <v>0</v>
      </c>
      <c r="K139" s="515"/>
      <c r="L139" s="526"/>
      <c r="M139" s="515">
        <f t="shared" si="38"/>
        <v>0</v>
      </c>
      <c r="N139" s="526"/>
      <c r="O139" s="515">
        <f t="shared" si="39"/>
        <v>0</v>
      </c>
      <c r="P139" s="515">
        <f t="shared" si="40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2050</v>
      </c>
      <c r="D140" s="374">
        <f>IF(F139+SUM(E$99:E139)=D$92,F139,D$92-SUM(E$99:E139))</f>
        <v>1144352.9183210533</v>
      </c>
      <c r="E140" s="523">
        <f>IF(+J96&lt;F139,J96,D140)</f>
        <v>410964.69767441862</v>
      </c>
      <c r="F140" s="524">
        <f t="shared" si="35"/>
        <v>733388.2206466347</v>
      </c>
      <c r="G140" s="524">
        <f t="shared" si="36"/>
        <v>938870.56948384398</v>
      </c>
      <c r="H140" s="527">
        <f t="shared" si="33"/>
        <v>511461.91656422598</v>
      </c>
      <c r="I140" s="578">
        <f t="shared" si="34"/>
        <v>511461.91656422598</v>
      </c>
      <c r="J140" s="515">
        <f t="shared" si="37"/>
        <v>0</v>
      </c>
      <c r="K140" s="515"/>
      <c r="L140" s="526"/>
      <c r="M140" s="515">
        <f t="shared" si="38"/>
        <v>0</v>
      </c>
      <c r="N140" s="526"/>
      <c r="O140" s="515">
        <f t="shared" si="39"/>
        <v>0</v>
      </c>
      <c r="P140" s="515">
        <f t="shared" si="40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733388.2206466347</v>
      </c>
      <c r="E141" s="523">
        <f>IF(+J96&lt;F140,J96,D141)</f>
        <v>410964.69767441862</v>
      </c>
      <c r="F141" s="524">
        <f t="shared" si="35"/>
        <v>322423.52297221607</v>
      </c>
      <c r="G141" s="524">
        <f t="shared" si="36"/>
        <v>527905.87180942541</v>
      </c>
      <c r="H141" s="527">
        <f t="shared" si="33"/>
        <v>467472.03071566304</v>
      </c>
      <c r="I141" s="578">
        <f t="shared" si="34"/>
        <v>467472.03071566304</v>
      </c>
      <c r="J141" s="515">
        <f t="shared" si="37"/>
        <v>0</v>
      </c>
      <c r="K141" s="515"/>
      <c r="L141" s="526"/>
      <c r="M141" s="515">
        <f t="shared" si="38"/>
        <v>0</v>
      </c>
      <c r="N141" s="526"/>
      <c r="O141" s="515">
        <f t="shared" si="39"/>
        <v>0</v>
      </c>
      <c r="P141" s="515">
        <f t="shared" si="40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322423.52297221607</v>
      </c>
      <c r="E142" s="523">
        <f>IF(+J96&lt;F141,J96,D142)</f>
        <v>322423.52297221607</v>
      </c>
      <c r="F142" s="524">
        <f t="shared" si="35"/>
        <v>0</v>
      </c>
      <c r="G142" s="524">
        <f t="shared" si="36"/>
        <v>161211.76148610804</v>
      </c>
      <c r="H142" s="527">
        <f t="shared" si="33"/>
        <v>339679.71803069755</v>
      </c>
      <c r="I142" s="578">
        <f t="shared" si="34"/>
        <v>339679.71803069755</v>
      </c>
      <c r="J142" s="515">
        <f t="shared" si="37"/>
        <v>0</v>
      </c>
      <c r="K142" s="515"/>
      <c r="L142" s="526"/>
      <c r="M142" s="515">
        <f t="shared" si="38"/>
        <v>0</v>
      </c>
      <c r="N142" s="526"/>
      <c r="O142" s="515">
        <f t="shared" si="39"/>
        <v>0</v>
      </c>
      <c r="P142" s="515">
        <f t="shared" si="40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5"/>
        <v>0</v>
      </c>
      <c r="G143" s="524">
        <f t="shared" si="36"/>
        <v>0</v>
      </c>
      <c r="H143" s="527">
        <f t="shared" si="33"/>
        <v>0</v>
      </c>
      <c r="I143" s="578">
        <f t="shared" si="34"/>
        <v>0</v>
      </c>
      <c r="J143" s="515">
        <f t="shared" si="37"/>
        <v>0</v>
      </c>
      <c r="K143" s="515"/>
      <c r="L143" s="526"/>
      <c r="M143" s="515">
        <f t="shared" si="38"/>
        <v>0</v>
      </c>
      <c r="N143" s="526"/>
      <c r="O143" s="515">
        <f t="shared" si="39"/>
        <v>0</v>
      </c>
      <c r="P143" s="515">
        <f t="shared" si="40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5"/>
        <v>0</v>
      </c>
      <c r="G144" s="524">
        <f t="shared" si="36"/>
        <v>0</v>
      </c>
      <c r="H144" s="527">
        <f t="shared" si="33"/>
        <v>0</v>
      </c>
      <c r="I144" s="578">
        <f t="shared" si="34"/>
        <v>0</v>
      </c>
      <c r="J144" s="515">
        <f t="shared" si="37"/>
        <v>0</v>
      </c>
      <c r="K144" s="515"/>
      <c r="L144" s="526"/>
      <c r="M144" s="515">
        <f t="shared" si="38"/>
        <v>0</v>
      </c>
      <c r="N144" s="526"/>
      <c r="O144" s="515">
        <f t="shared" si="39"/>
        <v>0</v>
      </c>
      <c r="P144" s="515">
        <f t="shared" si="40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5"/>
        <v>0</v>
      </c>
      <c r="G145" s="524">
        <f t="shared" si="36"/>
        <v>0</v>
      </c>
      <c r="H145" s="527">
        <f t="shared" si="33"/>
        <v>0</v>
      </c>
      <c r="I145" s="578">
        <f t="shared" si="34"/>
        <v>0</v>
      </c>
      <c r="J145" s="515">
        <f t="shared" si="37"/>
        <v>0</v>
      </c>
      <c r="K145" s="515"/>
      <c r="L145" s="526"/>
      <c r="M145" s="515">
        <f t="shared" si="38"/>
        <v>0</v>
      </c>
      <c r="N145" s="526"/>
      <c r="O145" s="515">
        <f t="shared" si="39"/>
        <v>0</v>
      </c>
      <c r="P145" s="515">
        <f t="shared" si="40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5"/>
        <v>0</v>
      </c>
      <c r="G146" s="524">
        <f t="shared" si="36"/>
        <v>0</v>
      </c>
      <c r="H146" s="527">
        <f t="shared" si="33"/>
        <v>0</v>
      </c>
      <c r="I146" s="578">
        <f t="shared" si="34"/>
        <v>0</v>
      </c>
      <c r="J146" s="515">
        <f t="shared" si="37"/>
        <v>0</v>
      </c>
      <c r="K146" s="515"/>
      <c r="L146" s="526"/>
      <c r="M146" s="515">
        <f t="shared" si="38"/>
        <v>0</v>
      </c>
      <c r="N146" s="526"/>
      <c r="O146" s="515">
        <f t="shared" si="39"/>
        <v>0</v>
      </c>
      <c r="P146" s="515">
        <f t="shared" si="40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5"/>
        <v>0</v>
      </c>
      <c r="G147" s="524">
        <f t="shared" si="36"/>
        <v>0</v>
      </c>
      <c r="H147" s="527">
        <f t="shared" si="33"/>
        <v>0</v>
      </c>
      <c r="I147" s="578">
        <f t="shared" si="34"/>
        <v>0</v>
      </c>
      <c r="J147" s="515">
        <f t="shared" si="37"/>
        <v>0</v>
      </c>
      <c r="K147" s="515"/>
      <c r="L147" s="526"/>
      <c r="M147" s="515">
        <f t="shared" si="38"/>
        <v>0</v>
      </c>
      <c r="N147" s="526"/>
      <c r="O147" s="515">
        <f t="shared" si="39"/>
        <v>0</v>
      </c>
      <c r="P147" s="515">
        <f t="shared" si="40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5"/>
        <v>0</v>
      </c>
      <c r="G148" s="524">
        <f t="shared" si="36"/>
        <v>0</v>
      </c>
      <c r="H148" s="527">
        <f t="shared" si="33"/>
        <v>0</v>
      </c>
      <c r="I148" s="578">
        <f t="shared" si="34"/>
        <v>0</v>
      </c>
      <c r="J148" s="515">
        <f t="shared" si="37"/>
        <v>0</v>
      </c>
      <c r="K148" s="515"/>
      <c r="L148" s="526"/>
      <c r="M148" s="515">
        <f t="shared" si="38"/>
        <v>0</v>
      </c>
      <c r="N148" s="526"/>
      <c r="O148" s="515">
        <f t="shared" si="39"/>
        <v>0</v>
      </c>
      <c r="P148" s="515">
        <f t="shared" si="40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5"/>
        <v>0</v>
      </c>
      <c r="G149" s="524">
        <f t="shared" si="36"/>
        <v>0</v>
      </c>
      <c r="H149" s="527">
        <f t="shared" si="33"/>
        <v>0</v>
      </c>
      <c r="I149" s="578">
        <f t="shared" si="34"/>
        <v>0</v>
      </c>
      <c r="J149" s="515">
        <f t="shared" si="37"/>
        <v>0</v>
      </c>
      <c r="K149" s="515"/>
      <c r="L149" s="526"/>
      <c r="M149" s="515">
        <f t="shared" si="38"/>
        <v>0</v>
      </c>
      <c r="N149" s="526"/>
      <c r="O149" s="515">
        <f t="shared" si="39"/>
        <v>0</v>
      </c>
      <c r="P149" s="515">
        <f t="shared" si="40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5"/>
        <v>0</v>
      </c>
      <c r="G150" s="524">
        <f t="shared" si="36"/>
        <v>0</v>
      </c>
      <c r="H150" s="527">
        <f t="shared" si="33"/>
        <v>0</v>
      </c>
      <c r="I150" s="578">
        <f t="shared" si="34"/>
        <v>0</v>
      </c>
      <c r="J150" s="515">
        <f t="shared" si="37"/>
        <v>0</v>
      </c>
      <c r="K150" s="515"/>
      <c r="L150" s="526"/>
      <c r="M150" s="515">
        <f t="shared" si="38"/>
        <v>0</v>
      </c>
      <c r="N150" s="526"/>
      <c r="O150" s="515">
        <f t="shared" si="39"/>
        <v>0</v>
      </c>
      <c r="P150" s="515">
        <f t="shared" si="40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5"/>
        <v>0</v>
      </c>
      <c r="G151" s="524">
        <f t="shared" si="36"/>
        <v>0</v>
      </c>
      <c r="H151" s="527">
        <f t="shared" si="33"/>
        <v>0</v>
      </c>
      <c r="I151" s="578">
        <f t="shared" si="34"/>
        <v>0</v>
      </c>
      <c r="J151" s="515">
        <f t="shared" si="37"/>
        <v>0</v>
      </c>
      <c r="K151" s="515"/>
      <c r="L151" s="526"/>
      <c r="M151" s="515">
        <f t="shared" si="38"/>
        <v>0</v>
      </c>
      <c r="N151" s="526"/>
      <c r="O151" s="515">
        <f t="shared" si="39"/>
        <v>0</v>
      </c>
      <c r="P151" s="515">
        <f t="shared" si="40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5"/>
        <v>0</v>
      </c>
      <c r="G152" s="524">
        <f t="shared" si="36"/>
        <v>0</v>
      </c>
      <c r="H152" s="527">
        <f t="shared" si="33"/>
        <v>0</v>
      </c>
      <c r="I152" s="578">
        <f t="shared" si="34"/>
        <v>0</v>
      </c>
      <c r="J152" s="515">
        <f t="shared" si="37"/>
        <v>0</v>
      </c>
      <c r="K152" s="515"/>
      <c r="L152" s="526"/>
      <c r="M152" s="515">
        <f t="shared" si="38"/>
        <v>0</v>
      </c>
      <c r="N152" s="526"/>
      <c r="O152" s="515">
        <f t="shared" si="39"/>
        <v>0</v>
      </c>
      <c r="P152" s="515">
        <f t="shared" si="40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5"/>
        <v>0</v>
      </c>
      <c r="G153" s="524">
        <f t="shared" si="36"/>
        <v>0</v>
      </c>
      <c r="H153" s="527">
        <f t="shared" si="33"/>
        <v>0</v>
      </c>
      <c r="I153" s="578">
        <f t="shared" si="34"/>
        <v>0</v>
      </c>
      <c r="J153" s="515">
        <f t="shared" si="37"/>
        <v>0</v>
      </c>
      <c r="K153" s="515"/>
      <c r="L153" s="526"/>
      <c r="M153" s="515">
        <f t="shared" si="38"/>
        <v>0</v>
      </c>
      <c r="N153" s="526"/>
      <c r="O153" s="515">
        <f t="shared" si="39"/>
        <v>0</v>
      </c>
      <c r="P153" s="515">
        <f t="shared" si="40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5"/>
        <v>0</v>
      </c>
      <c r="G154" s="529">
        <f t="shared" si="36"/>
        <v>0</v>
      </c>
      <c r="H154" s="531">
        <f t="shared" si="33"/>
        <v>0</v>
      </c>
      <c r="I154" s="580">
        <f t="shared" si="34"/>
        <v>0</v>
      </c>
      <c r="J154" s="534">
        <f t="shared" si="37"/>
        <v>0</v>
      </c>
      <c r="K154" s="515"/>
      <c r="L154" s="533"/>
      <c r="M154" s="534">
        <f t="shared" si="38"/>
        <v>0</v>
      </c>
      <c r="N154" s="533"/>
      <c r="O154" s="534">
        <f t="shared" si="39"/>
        <v>0</v>
      </c>
      <c r="P154" s="534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17671481.999999996</v>
      </c>
      <c r="F155" s="375"/>
      <c r="G155" s="375"/>
      <c r="H155" s="375">
        <f>SUM(H99:H154)</f>
        <v>63048026.438651755</v>
      </c>
      <c r="I155" s="375">
        <f>SUM(I99:I154)</f>
        <v>63048026.438651755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37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548891.14961656136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548891.14961656136</v>
      </c>
      <c r="O6" s="269"/>
      <c r="P6" s="269"/>
    </row>
    <row r="7" spans="1:17" ht="13.5" thickBot="1">
      <c r="C7" s="468" t="s">
        <v>48</v>
      </c>
      <c r="D7" s="625" t="s">
        <v>303</v>
      </c>
      <c r="E7" s="588"/>
      <c r="F7" s="588"/>
      <c r="G7" s="588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C9" s="477" t="s">
        <v>50</v>
      </c>
      <c r="D9" s="478" t="s">
        <v>302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5048526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123134.78048780488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27">
        <v>4585200</v>
      </c>
      <c r="E17" s="628">
        <v>54585.71428571429</v>
      </c>
      <c r="F17" s="627">
        <v>4530614.2857142854</v>
      </c>
      <c r="G17" s="628">
        <v>688813.18815380184</v>
      </c>
      <c r="H17" s="611">
        <v>688813.18815380184</v>
      </c>
      <c r="I17" s="617">
        <v>0</v>
      </c>
      <c r="J17" s="512"/>
      <c r="K17" s="513">
        <f t="shared" ref="K17:K22" si="0">G17</f>
        <v>688813.18815380184</v>
      </c>
      <c r="L17" s="598">
        <f t="shared" ref="L17:L22" si="1">IF(K17&lt;&gt;0,+G17-K17,0)</f>
        <v>0</v>
      </c>
      <c r="M17" s="513">
        <f t="shared" ref="M17:M22" si="2">H17</f>
        <v>688813.18815380184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27">
        <v>4530614.2857142854</v>
      </c>
      <c r="E18" s="610">
        <v>120194.88095238095</v>
      </c>
      <c r="F18" s="627">
        <v>4410419.4047619049</v>
      </c>
      <c r="G18" s="610">
        <v>715206.80444444832</v>
      </c>
      <c r="H18" s="611">
        <v>715206.80444444832</v>
      </c>
      <c r="I18" s="617">
        <v>0</v>
      </c>
      <c r="J18" s="512"/>
      <c r="K18" s="519">
        <f t="shared" si="0"/>
        <v>715206.80444444832</v>
      </c>
      <c r="L18" s="520">
        <f t="shared" si="1"/>
        <v>0</v>
      </c>
      <c r="M18" s="519">
        <f t="shared" si="2"/>
        <v>715206.80444444832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27">
        <v>4410419.4047619049</v>
      </c>
      <c r="E19" s="610">
        <v>120203</v>
      </c>
      <c r="F19" s="627">
        <v>4290216.4047619049</v>
      </c>
      <c r="G19" s="610">
        <v>685245.09772932425</v>
      </c>
      <c r="H19" s="611">
        <v>685245.09772932425</v>
      </c>
      <c r="I19" s="512">
        <v>0</v>
      </c>
      <c r="J19" s="512"/>
      <c r="K19" s="519">
        <f t="shared" si="0"/>
        <v>685245.09772932425</v>
      </c>
      <c r="L19" s="520">
        <f t="shared" si="1"/>
        <v>0</v>
      </c>
      <c r="M19" s="519">
        <f t="shared" si="2"/>
        <v>685245.09772932425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27">
        <v>4753542.4047619049</v>
      </c>
      <c r="E20" s="610">
        <v>120203</v>
      </c>
      <c r="F20" s="627">
        <v>4633339.4047619049</v>
      </c>
      <c r="G20" s="610">
        <v>722907.67402559891</v>
      </c>
      <c r="H20" s="611">
        <v>722907.67402559891</v>
      </c>
      <c r="I20" s="512">
        <f>H20-G20</f>
        <v>0</v>
      </c>
      <c r="J20" s="512"/>
      <c r="K20" s="519">
        <f t="shared" si="0"/>
        <v>722907.67402559891</v>
      </c>
      <c r="L20" s="520">
        <f t="shared" si="1"/>
        <v>0</v>
      </c>
      <c r="M20" s="519">
        <f t="shared" si="2"/>
        <v>722907.67402559891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27">
        <v>4633339.4047619049</v>
      </c>
      <c r="E21" s="610">
        <v>117407.58139534884</v>
      </c>
      <c r="F21" s="627">
        <v>4515931.8233665563</v>
      </c>
      <c r="G21" s="610">
        <v>684170.77799365029</v>
      </c>
      <c r="H21" s="611">
        <v>684170.77799365029</v>
      </c>
      <c r="I21" s="512">
        <f t="shared" ref="I21:I72" si="6">H21-G21</f>
        <v>0</v>
      </c>
      <c r="J21" s="512"/>
      <c r="K21" s="519">
        <f t="shared" si="0"/>
        <v>684170.77799365029</v>
      </c>
      <c r="L21" s="520">
        <f t="shared" si="1"/>
        <v>0</v>
      </c>
      <c r="M21" s="519">
        <f t="shared" si="2"/>
        <v>684170.77799365029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27">
        <v>4515931.8233665563</v>
      </c>
      <c r="E22" s="610">
        <v>123134.78048780488</v>
      </c>
      <c r="F22" s="627">
        <v>4392797.0428787516</v>
      </c>
      <c r="G22" s="610">
        <v>621507.82631215279</v>
      </c>
      <c r="H22" s="611">
        <v>621507.82631215279</v>
      </c>
      <c r="I22" s="512">
        <f t="shared" si="6"/>
        <v>0</v>
      </c>
      <c r="J22" s="512"/>
      <c r="K22" s="519">
        <f t="shared" si="0"/>
        <v>621507.82631215279</v>
      </c>
      <c r="L22" s="520">
        <f t="shared" si="1"/>
        <v>0</v>
      </c>
      <c r="M22" s="519">
        <f t="shared" si="2"/>
        <v>621507.82631215279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27">
        <v>4392797.0428787516</v>
      </c>
      <c r="E23" s="610">
        <v>117407.58139534884</v>
      </c>
      <c r="F23" s="627">
        <v>4275389.4614834031</v>
      </c>
      <c r="G23" s="610">
        <v>548891.14961656136</v>
      </c>
      <c r="H23" s="611">
        <v>548891.14961656136</v>
      </c>
      <c r="I23" s="512">
        <f t="shared" si="6"/>
        <v>0</v>
      </c>
      <c r="J23" s="512"/>
      <c r="K23" s="519">
        <f t="shared" ref="K23" si="7">G23</f>
        <v>548891.14961656136</v>
      </c>
      <c r="L23" s="520">
        <f t="shared" ref="L23" si="8">IF(K23&lt;&gt;0,+G23-K23,0)</f>
        <v>0</v>
      </c>
      <c r="M23" s="519">
        <f t="shared" ref="M23" si="9">H23</f>
        <v>548891.14961656136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4275389.4614834031</v>
      </c>
      <c r="E24" s="523">
        <f t="shared" ref="E24:E72" si="12">IF(+$I$14&lt;F23,$I$14,D24)</f>
        <v>123134.78048780488</v>
      </c>
      <c r="F24" s="524">
        <f t="shared" ref="F24:F72" si="13">+D24-E24</f>
        <v>4152254.6809955984</v>
      </c>
      <c r="G24" s="525">
        <f t="shared" ref="G24:G52" si="14">+I$12*((D24+F24)/2)+E24</f>
        <v>658686.69967600086</v>
      </c>
      <c r="H24" s="492">
        <f t="shared" ref="H24:H52" si="15">+I$13*((D24+F24)/2)+E24</f>
        <v>658686.69967600086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4152254.6809955984</v>
      </c>
      <c r="E25" s="523">
        <f t="shared" si="12"/>
        <v>123134.78048780488</v>
      </c>
      <c r="F25" s="524">
        <f t="shared" si="13"/>
        <v>4029119.9005077938</v>
      </c>
      <c r="G25" s="525">
        <f t="shared" si="14"/>
        <v>643036.99570317427</v>
      </c>
      <c r="H25" s="492">
        <f t="shared" si="15"/>
        <v>643036.99570317427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4029119.9005077938</v>
      </c>
      <c r="E26" s="523">
        <f t="shared" si="12"/>
        <v>123134.78048780488</v>
      </c>
      <c r="F26" s="524">
        <f t="shared" si="13"/>
        <v>3905985.1200199891</v>
      </c>
      <c r="G26" s="525">
        <f t="shared" si="14"/>
        <v>627387.29173034767</v>
      </c>
      <c r="H26" s="492">
        <f t="shared" si="15"/>
        <v>627387.29173034767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3905985.1200199891</v>
      </c>
      <c r="E27" s="523">
        <f t="shared" si="12"/>
        <v>123134.78048780488</v>
      </c>
      <c r="F27" s="524">
        <f t="shared" si="13"/>
        <v>3782850.3395321844</v>
      </c>
      <c r="G27" s="525">
        <f t="shared" si="14"/>
        <v>611737.58775752119</v>
      </c>
      <c r="H27" s="492">
        <f t="shared" si="15"/>
        <v>611737.58775752119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3782850.3395321844</v>
      </c>
      <c r="E28" s="523">
        <f t="shared" si="12"/>
        <v>123134.78048780488</v>
      </c>
      <c r="F28" s="524">
        <f t="shared" si="13"/>
        <v>3659715.5590443797</v>
      </c>
      <c r="G28" s="525">
        <f t="shared" si="14"/>
        <v>596087.8837846946</v>
      </c>
      <c r="H28" s="492">
        <f t="shared" si="15"/>
        <v>596087.8837846946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3659715.5590443797</v>
      </c>
      <c r="E29" s="523">
        <f t="shared" si="12"/>
        <v>123134.78048780488</v>
      </c>
      <c r="F29" s="524">
        <f t="shared" si="13"/>
        <v>3536580.7785565751</v>
      </c>
      <c r="G29" s="525">
        <f t="shared" si="14"/>
        <v>580438.17981186812</v>
      </c>
      <c r="H29" s="492">
        <f t="shared" si="15"/>
        <v>580438.17981186812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3536580.7785565751</v>
      </c>
      <c r="E30" s="523">
        <f t="shared" si="12"/>
        <v>123134.78048780488</v>
      </c>
      <c r="F30" s="524">
        <f t="shared" si="13"/>
        <v>3413445.9980687704</v>
      </c>
      <c r="G30" s="525">
        <f t="shared" si="14"/>
        <v>564788.47583904152</v>
      </c>
      <c r="H30" s="492">
        <f t="shared" si="15"/>
        <v>564788.47583904152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3413445.9980687704</v>
      </c>
      <c r="E31" s="523">
        <f t="shared" si="12"/>
        <v>123134.78048780488</v>
      </c>
      <c r="F31" s="524">
        <f t="shared" si="13"/>
        <v>3290311.2175809657</v>
      </c>
      <c r="G31" s="525">
        <f t="shared" si="14"/>
        <v>549138.77186621493</v>
      </c>
      <c r="H31" s="492">
        <f t="shared" si="15"/>
        <v>549138.77186621493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3290311.2175809657</v>
      </c>
      <c r="E32" s="523">
        <f t="shared" si="12"/>
        <v>123134.78048780488</v>
      </c>
      <c r="F32" s="524">
        <f t="shared" si="13"/>
        <v>3167176.437093161</v>
      </c>
      <c r="G32" s="525">
        <f t="shared" si="14"/>
        <v>533489.06789338845</v>
      </c>
      <c r="H32" s="492">
        <f t="shared" si="15"/>
        <v>533489.06789338845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3167176.437093161</v>
      </c>
      <c r="E33" s="523">
        <f t="shared" si="12"/>
        <v>123134.78048780488</v>
      </c>
      <c r="F33" s="524">
        <f t="shared" si="13"/>
        <v>3044041.6566053564</v>
      </c>
      <c r="G33" s="525">
        <f t="shared" si="14"/>
        <v>517839.36392056185</v>
      </c>
      <c r="H33" s="492">
        <f t="shared" si="15"/>
        <v>517839.36392056185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3044041.6566053564</v>
      </c>
      <c r="E34" s="523">
        <f t="shared" si="12"/>
        <v>123134.78048780488</v>
      </c>
      <c r="F34" s="524">
        <f t="shared" si="13"/>
        <v>2920906.8761175517</v>
      </c>
      <c r="G34" s="525">
        <f t="shared" si="14"/>
        <v>502189.65994773537</v>
      </c>
      <c r="H34" s="492">
        <f t="shared" si="15"/>
        <v>502189.65994773537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2920906.8761175517</v>
      </c>
      <c r="E35" s="523">
        <f t="shared" si="12"/>
        <v>123134.78048780488</v>
      </c>
      <c r="F35" s="524">
        <f t="shared" si="13"/>
        <v>2797772.095629747</v>
      </c>
      <c r="G35" s="525">
        <f t="shared" si="14"/>
        <v>486539.95597490878</v>
      </c>
      <c r="H35" s="492">
        <f t="shared" si="15"/>
        <v>486539.95597490878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2797772.095629747</v>
      </c>
      <c r="E36" s="523">
        <f t="shared" si="12"/>
        <v>123134.78048780488</v>
      </c>
      <c r="F36" s="524">
        <f t="shared" si="13"/>
        <v>2674637.3151419424</v>
      </c>
      <c r="G36" s="525">
        <f t="shared" si="14"/>
        <v>470890.25200208218</v>
      </c>
      <c r="H36" s="492">
        <f t="shared" si="15"/>
        <v>470890.25200208218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/>
      </c>
      <c r="C37" s="508">
        <f>IF(D11="","-",+C36+1)</f>
        <v>2033</v>
      </c>
      <c r="D37" s="524">
        <f>IF(F36+SUM(E$17:E36)=D$10,F36,D$10-SUM(E$17:E36))</f>
        <v>2674637.3151419424</v>
      </c>
      <c r="E37" s="523">
        <f t="shared" si="12"/>
        <v>123134.78048780488</v>
      </c>
      <c r="F37" s="524">
        <f t="shared" si="13"/>
        <v>2551502.5346541377</v>
      </c>
      <c r="G37" s="525">
        <f t="shared" si="14"/>
        <v>455240.5480292557</v>
      </c>
      <c r="H37" s="492">
        <f t="shared" si="15"/>
        <v>455240.5480292557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2551502.5346541377</v>
      </c>
      <c r="E38" s="523">
        <f t="shared" si="12"/>
        <v>123134.78048780488</v>
      </c>
      <c r="F38" s="524">
        <f t="shared" si="13"/>
        <v>2428367.754166333</v>
      </c>
      <c r="G38" s="525">
        <f t="shared" si="14"/>
        <v>439590.84405642911</v>
      </c>
      <c r="H38" s="492">
        <f t="shared" si="15"/>
        <v>439590.84405642911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2428367.754166333</v>
      </c>
      <c r="E39" s="523">
        <f t="shared" si="12"/>
        <v>123134.78048780488</v>
      </c>
      <c r="F39" s="524">
        <f t="shared" si="13"/>
        <v>2305232.9736785283</v>
      </c>
      <c r="G39" s="525">
        <f t="shared" si="14"/>
        <v>423941.14008360251</v>
      </c>
      <c r="H39" s="492">
        <f t="shared" si="15"/>
        <v>423941.14008360251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2305232.9736785283</v>
      </c>
      <c r="E40" s="523">
        <f t="shared" si="12"/>
        <v>123134.78048780488</v>
      </c>
      <c r="F40" s="524">
        <f t="shared" si="13"/>
        <v>2182098.1931907237</v>
      </c>
      <c r="G40" s="525">
        <f t="shared" si="14"/>
        <v>408291.43611077603</v>
      </c>
      <c r="H40" s="492">
        <f t="shared" si="15"/>
        <v>408291.43611077603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2182098.1931907237</v>
      </c>
      <c r="E41" s="523">
        <f t="shared" si="12"/>
        <v>123134.78048780488</v>
      </c>
      <c r="F41" s="524">
        <f t="shared" si="13"/>
        <v>2058963.4127029188</v>
      </c>
      <c r="G41" s="525">
        <f t="shared" si="14"/>
        <v>392641.73213794944</v>
      </c>
      <c r="H41" s="492">
        <f t="shared" si="15"/>
        <v>392641.73213794944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2058963.4127029188</v>
      </c>
      <c r="E42" s="523">
        <f t="shared" si="12"/>
        <v>123134.78048780488</v>
      </c>
      <c r="F42" s="524">
        <f t="shared" si="13"/>
        <v>1935828.6322151138</v>
      </c>
      <c r="G42" s="525">
        <f t="shared" si="14"/>
        <v>376992.02816512284</v>
      </c>
      <c r="H42" s="492">
        <f t="shared" si="15"/>
        <v>376992.02816512284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1935828.6322151138</v>
      </c>
      <c r="E43" s="523">
        <f t="shared" si="12"/>
        <v>123134.78048780488</v>
      </c>
      <c r="F43" s="524">
        <f t="shared" si="13"/>
        <v>1812693.8517273089</v>
      </c>
      <c r="G43" s="525">
        <f t="shared" si="14"/>
        <v>361342.32419229631</v>
      </c>
      <c r="H43" s="492">
        <f t="shared" si="15"/>
        <v>361342.32419229631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1812693.8517273089</v>
      </c>
      <c r="E44" s="523">
        <f t="shared" si="12"/>
        <v>123134.78048780488</v>
      </c>
      <c r="F44" s="524">
        <f t="shared" si="13"/>
        <v>1689559.071239504</v>
      </c>
      <c r="G44" s="525">
        <f t="shared" si="14"/>
        <v>345692.62021946971</v>
      </c>
      <c r="H44" s="492">
        <f t="shared" si="15"/>
        <v>345692.62021946971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1689559.071239504</v>
      </c>
      <c r="E45" s="523">
        <f t="shared" si="12"/>
        <v>123134.78048780488</v>
      </c>
      <c r="F45" s="524">
        <f t="shared" si="13"/>
        <v>1566424.2907516991</v>
      </c>
      <c r="G45" s="525">
        <f t="shared" si="14"/>
        <v>330042.91624664317</v>
      </c>
      <c r="H45" s="492">
        <f t="shared" si="15"/>
        <v>330042.91624664317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1566424.2907516991</v>
      </c>
      <c r="E46" s="523">
        <f t="shared" si="12"/>
        <v>123134.78048780488</v>
      </c>
      <c r="F46" s="524">
        <f t="shared" si="13"/>
        <v>1443289.5102638942</v>
      </c>
      <c r="G46" s="525">
        <f t="shared" si="14"/>
        <v>314393.21227381658</v>
      </c>
      <c r="H46" s="492">
        <f t="shared" si="15"/>
        <v>314393.21227381658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1443289.5102638942</v>
      </c>
      <c r="E47" s="523">
        <f t="shared" si="12"/>
        <v>123134.78048780488</v>
      </c>
      <c r="F47" s="524">
        <f t="shared" si="13"/>
        <v>1320154.7297760893</v>
      </c>
      <c r="G47" s="525">
        <f t="shared" si="14"/>
        <v>298743.50830098998</v>
      </c>
      <c r="H47" s="492">
        <f t="shared" si="15"/>
        <v>298743.50830098998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1320154.7297760893</v>
      </c>
      <c r="E48" s="523">
        <f t="shared" si="12"/>
        <v>123134.78048780488</v>
      </c>
      <c r="F48" s="524">
        <f t="shared" si="13"/>
        <v>1197019.9492882844</v>
      </c>
      <c r="G48" s="525">
        <f t="shared" si="14"/>
        <v>283093.80432816339</v>
      </c>
      <c r="H48" s="492">
        <f t="shared" si="15"/>
        <v>283093.80432816339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7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1197019.9492882844</v>
      </c>
      <c r="E49" s="523">
        <f t="shared" si="12"/>
        <v>123134.78048780488</v>
      </c>
      <c r="F49" s="524">
        <f t="shared" si="13"/>
        <v>1073885.1688004795</v>
      </c>
      <c r="G49" s="525">
        <f t="shared" si="14"/>
        <v>267444.10035533685</v>
      </c>
      <c r="H49" s="492">
        <f t="shared" si="15"/>
        <v>267444.10035533685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7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1073885.1688004795</v>
      </c>
      <c r="E50" s="523">
        <f t="shared" si="12"/>
        <v>123134.78048780488</v>
      </c>
      <c r="F50" s="524">
        <f t="shared" si="13"/>
        <v>950750.38831267459</v>
      </c>
      <c r="G50" s="525">
        <f t="shared" si="14"/>
        <v>251794.39638251025</v>
      </c>
      <c r="H50" s="492">
        <f t="shared" si="15"/>
        <v>251794.39638251025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7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950750.38831267459</v>
      </c>
      <c r="E51" s="523">
        <f t="shared" si="12"/>
        <v>123134.78048780488</v>
      </c>
      <c r="F51" s="524">
        <f t="shared" si="13"/>
        <v>827615.60782486969</v>
      </c>
      <c r="G51" s="525">
        <f t="shared" si="14"/>
        <v>236144.69240968366</v>
      </c>
      <c r="H51" s="492">
        <f t="shared" si="15"/>
        <v>236144.69240968366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7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827615.60782486969</v>
      </c>
      <c r="E52" s="523">
        <f t="shared" si="12"/>
        <v>123134.78048780488</v>
      </c>
      <c r="F52" s="524">
        <f t="shared" si="13"/>
        <v>704480.82733706478</v>
      </c>
      <c r="G52" s="525">
        <f t="shared" si="14"/>
        <v>220494.98843685709</v>
      </c>
      <c r="H52" s="492">
        <f t="shared" si="15"/>
        <v>220494.98843685709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7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704480.82733706478</v>
      </c>
      <c r="E53" s="523">
        <f t="shared" si="12"/>
        <v>123134.78048780488</v>
      </c>
      <c r="F53" s="524">
        <f t="shared" si="13"/>
        <v>581346.04684925987</v>
      </c>
      <c r="G53" s="525">
        <f t="shared" ref="G53:G72" si="17">+I$12*((D53+F53)/2)+E53</f>
        <v>204845.28446403053</v>
      </c>
      <c r="H53" s="492">
        <f t="shared" ref="H53:H72" si="18">+I$13*((D53+F53)/2)+E53</f>
        <v>204845.28446403053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7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581346.04684925987</v>
      </c>
      <c r="E54" s="523">
        <f t="shared" si="12"/>
        <v>123134.78048780488</v>
      </c>
      <c r="F54" s="524">
        <f t="shared" si="13"/>
        <v>458211.26636145497</v>
      </c>
      <c r="G54" s="525">
        <f t="shared" si="17"/>
        <v>189195.58049120393</v>
      </c>
      <c r="H54" s="492">
        <f t="shared" si="18"/>
        <v>189195.58049120393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7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458211.26636145497</v>
      </c>
      <c r="E55" s="523">
        <f t="shared" si="12"/>
        <v>123134.78048780488</v>
      </c>
      <c r="F55" s="524">
        <f t="shared" si="13"/>
        <v>335076.48587365006</v>
      </c>
      <c r="G55" s="525">
        <f t="shared" si="17"/>
        <v>173545.87651837734</v>
      </c>
      <c r="H55" s="492">
        <f t="shared" si="18"/>
        <v>173545.87651837734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7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335076.48587365006</v>
      </c>
      <c r="E56" s="523">
        <f t="shared" si="12"/>
        <v>123134.78048780488</v>
      </c>
      <c r="F56" s="524">
        <f t="shared" si="13"/>
        <v>211941.70538584518</v>
      </c>
      <c r="G56" s="525">
        <f t="shared" si="17"/>
        <v>157896.17254555077</v>
      </c>
      <c r="H56" s="492">
        <f t="shared" si="18"/>
        <v>157896.17254555077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7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211941.70538584518</v>
      </c>
      <c r="E57" s="523">
        <f t="shared" si="12"/>
        <v>123134.78048780488</v>
      </c>
      <c r="F57" s="524">
        <f t="shared" si="13"/>
        <v>88806.924898040306</v>
      </c>
      <c r="G57" s="525">
        <f t="shared" si="17"/>
        <v>142246.4685727242</v>
      </c>
      <c r="H57" s="492">
        <f t="shared" si="18"/>
        <v>142246.4685727242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7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88806.924898040306</v>
      </c>
      <c r="E58" s="523">
        <f t="shared" si="12"/>
        <v>88806.924898040306</v>
      </c>
      <c r="F58" s="524">
        <f t="shared" si="13"/>
        <v>0</v>
      </c>
      <c r="G58" s="525">
        <f t="shared" si="17"/>
        <v>94450.34294729332</v>
      </c>
      <c r="H58" s="492">
        <f t="shared" si="18"/>
        <v>94450.34294729332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7"/>
        <v>0</v>
      </c>
      <c r="H59" s="492">
        <f t="shared" si="18"/>
        <v>0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7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7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7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7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7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4">
        <f>IF(F71+SUM(E$17:E71)=D$10,F71,D$10-SUM(E$17:E71))</f>
        <v>0</v>
      </c>
      <c r="E72" s="523">
        <f t="shared" si="12"/>
        <v>0</v>
      </c>
      <c r="F72" s="524">
        <f t="shared" si="13"/>
        <v>0</v>
      </c>
      <c r="G72" s="525">
        <f t="shared" si="17"/>
        <v>0</v>
      </c>
      <c r="H72" s="492">
        <f t="shared" si="18"/>
        <v>0</v>
      </c>
      <c r="I72" s="51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</v>
      </c>
      <c r="F73" s="375"/>
      <c r="G73" s="375">
        <f>SUM(G17:G72)</f>
        <v>18377056.72145116</v>
      </c>
      <c r="H73" s="375">
        <f>SUM(H17:H72)</f>
        <v>18377056.72145116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548891.14961656136</v>
      </c>
      <c r="N87" s="547">
        <f>IF(J92&lt;D11,0,VLOOKUP(J92,C17:O72,11))</f>
        <v>548891.14961656136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581054.26400771562</v>
      </c>
      <c r="N88" s="551">
        <f>IF(J92&lt;D11,0,VLOOKUP(J92,C99:P154,7))</f>
        <v>581054.26400771562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32163.11439115426</v>
      </c>
      <c r="N89" s="556">
        <f>+N88-N87</f>
        <v>32163.11439115426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TP2010066</v>
      </c>
      <c r="E91" s="561"/>
      <c r="F91" s="561"/>
      <c r="G91" s="561"/>
      <c r="H91" s="561"/>
      <c r="I91" s="561"/>
      <c r="J91" s="561"/>
      <c r="K91" s="563"/>
      <c r="P91" s="482"/>
      <c r="Q91" s="269"/>
    </row>
    <row r="92" spans="1:17" ht="13">
      <c r="C92" s="487" t="s">
        <v>51</v>
      </c>
      <c r="D92" s="629">
        <f>D10</f>
        <v>5048526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637" t="s">
        <v>373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D12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117407.58139534884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 t="str">
        <f>IF(D93= "","-",D93)</f>
        <v>2013</v>
      </c>
      <c r="D99" s="630">
        <v>0</v>
      </c>
      <c r="E99" s="631">
        <v>60097.440476190473</v>
      </c>
      <c r="F99" s="632">
        <v>4988087.5595238097</v>
      </c>
      <c r="G99" s="633">
        <v>2494043.7797619049</v>
      </c>
      <c r="H99" s="634">
        <v>397520.86907446757</v>
      </c>
      <c r="I99" s="635">
        <v>397520.86907446757</v>
      </c>
      <c r="J99" s="614">
        <v>0</v>
      </c>
      <c r="K99" s="515"/>
      <c r="L99" s="519">
        <f t="shared" ref="L99:L104" si="19">H99</f>
        <v>397520.86907446757</v>
      </c>
      <c r="M99" s="520">
        <f t="shared" ref="M99:M104" si="20">IF(L99&lt;&gt;0,+H99-L99,0)</f>
        <v>0</v>
      </c>
      <c r="N99" s="519">
        <f t="shared" ref="N99:N104" si="21">I99</f>
        <v>397520.86907446757</v>
      </c>
      <c r="O99" s="515">
        <f>IF(N99&lt;&gt;0,+I99-N99,0)</f>
        <v>0</v>
      </c>
      <c r="P99" s="515">
        <f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2014</v>
      </c>
      <c r="D100" s="630">
        <v>4988087.5595238097</v>
      </c>
      <c r="E100" s="631">
        <v>120203</v>
      </c>
      <c r="F100" s="632">
        <v>4867884.5595238097</v>
      </c>
      <c r="G100" s="632">
        <v>4927986.0595238097</v>
      </c>
      <c r="H100" s="634">
        <v>790031.91488158714</v>
      </c>
      <c r="I100" s="635">
        <v>790031.91488158714</v>
      </c>
      <c r="J100" s="515">
        <v>0</v>
      </c>
      <c r="K100" s="515"/>
      <c r="L100" s="519">
        <f t="shared" si="19"/>
        <v>790031.91488158714</v>
      </c>
      <c r="M100" s="520">
        <f t="shared" si="20"/>
        <v>0</v>
      </c>
      <c r="N100" s="519">
        <f t="shared" si="21"/>
        <v>790031.91488158714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ref="B101:B154" si="22">IF(D101=F100,"","IU")</f>
        <v>IU</v>
      </c>
      <c r="C101" s="508">
        <f>IF(D93="","-",+C100+1)</f>
        <v>2015</v>
      </c>
      <c r="D101" s="630">
        <v>4868225.5595238097</v>
      </c>
      <c r="E101" s="631">
        <v>120203</v>
      </c>
      <c r="F101" s="632">
        <v>4748022.5595238097</v>
      </c>
      <c r="G101" s="632">
        <v>4808124.0595238097</v>
      </c>
      <c r="H101" s="634">
        <v>753764.11200720049</v>
      </c>
      <c r="I101" s="635">
        <v>753764.11200720049</v>
      </c>
      <c r="J101" s="515">
        <f>+I101-H101</f>
        <v>0</v>
      </c>
      <c r="K101" s="515"/>
      <c r="L101" s="519">
        <f t="shared" si="19"/>
        <v>753764.11200720049</v>
      </c>
      <c r="M101" s="520">
        <f t="shared" si="20"/>
        <v>0</v>
      </c>
      <c r="N101" s="519">
        <f t="shared" si="21"/>
        <v>753764.11200720049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2"/>
        <v/>
      </c>
      <c r="C102" s="508">
        <f>IF(D93="","-",+C101+1)</f>
        <v>2016</v>
      </c>
      <c r="D102" s="630">
        <v>4748022.5595238097</v>
      </c>
      <c r="E102" s="631">
        <v>117407.58139534884</v>
      </c>
      <c r="F102" s="632">
        <v>4630614.9781284612</v>
      </c>
      <c r="G102" s="632">
        <v>4689318.7688261354</v>
      </c>
      <c r="H102" s="634">
        <v>712716.54417822254</v>
      </c>
      <c r="I102" s="635">
        <v>712716.54417822254</v>
      </c>
      <c r="J102" s="515">
        <f t="shared" ref="J102:J154" si="23">+I102-H102</f>
        <v>0</v>
      </c>
      <c r="K102" s="515"/>
      <c r="L102" s="519">
        <f t="shared" si="19"/>
        <v>712716.54417822254</v>
      </c>
      <c r="M102" s="520">
        <f t="shared" si="20"/>
        <v>0</v>
      </c>
      <c r="N102" s="519">
        <f t="shared" si="21"/>
        <v>712716.54417822254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2"/>
        <v/>
      </c>
      <c r="C103" s="508">
        <f>IF(D93="","-",+C102+1)</f>
        <v>2017</v>
      </c>
      <c r="D103" s="630">
        <v>4630614.9781284612</v>
      </c>
      <c r="E103" s="631">
        <v>120203</v>
      </c>
      <c r="F103" s="632">
        <v>4510411.9781284612</v>
      </c>
      <c r="G103" s="632">
        <v>4570513.4781284612</v>
      </c>
      <c r="H103" s="634">
        <v>675389.93455255101</v>
      </c>
      <c r="I103" s="635">
        <v>675389.93455255101</v>
      </c>
      <c r="J103" s="515">
        <f t="shared" si="23"/>
        <v>0</v>
      </c>
      <c r="K103" s="515"/>
      <c r="L103" s="519">
        <f t="shared" si="19"/>
        <v>675389.93455255101</v>
      </c>
      <c r="M103" s="520">
        <f t="shared" si="20"/>
        <v>0</v>
      </c>
      <c r="N103" s="519">
        <f t="shared" si="21"/>
        <v>675389.93455255101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2"/>
        <v/>
      </c>
      <c r="C104" s="508">
        <f>IF(D93="","-",+C103+1)</f>
        <v>2018</v>
      </c>
      <c r="D104" s="630">
        <v>4510411.9781284612</v>
      </c>
      <c r="E104" s="631">
        <v>120203</v>
      </c>
      <c r="F104" s="632">
        <v>4390208.9781284612</v>
      </c>
      <c r="G104" s="632">
        <v>4450310.4781284612</v>
      </c>
      <c r="H104" s="634">
        <v>590176.19481222471</v>
      </c>
      <c r="I104" s="635">
        <v>590176.19481222471</v>
      </c>
      <c r="J104" s="515">
        <f t="shared" si="23"/>
        <v>0</v>
      </c>
      <c r="K104" s="515"/>
      <c r="L104" s="519">
        <f t="shared" si="19"/>
        <v>590176.19481222471</v>
      </c>
      <c r="M104" s="520">
        <f t="shared" si="20"/>
        <v>0</v>
      </c>
      <c r="N104" s="519">
        <f t="shared" si="21"/>
        <v>590176.19481222471</v>
      </c>
      <c r="O104" s="515">
        <f t="shared" ref="O104:O130" si="24">IF(N104&lt;&gt;0,+I104-N104,0)</f>
        <v>0</v>
      </c>
      <c r="P104" s="515">
        <f t="shared" ref="P104:P130" si="25">+O104-M104</f>
        <v>0</v>
      </c>
      <c r="Q104" s="269"/>
    </row>
    <row r="105" spans="1:17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4390208.9781284612</v>
      </c>
      <c r="E105" s="523">
        <f t="shared" ref="E105:E154" si="26">IF(+$J$96&lt;F104,$J$96,D105)</f>
        <v>117407.58139534884</v>
      </c>
      <c r="F105" s="524">
        <f t="shared" ref="F105:F154" si="27">+D105-E105</f>
        <v>4272801.3967331126</v>
      </c>
      <c r="G105" s="524">
        <f t="shared" ref="G105:G154" si="28">+(F105+D105)/2</f>
        <v>4331505.1874307869</v>
      </c>
      <c r="H105" s="527">
        <f t="shared" ref="H105:H154" si="29">+J$94*G105+E105</f>
        <v>581054.26400771562</v>
      </c>
      <c r="I105" s="578">
        <f t="shared" ref="I105:I154" si="30">+J$95*G105+E105</f>
        <v>581054.26400771562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  <c r="Q105" s="269"/>
    </row>
    <row r="106" spans="1:17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4272801.3967331126</v>
      </c>
      <c r="E106" s="523">
        <f t="shared" si="26"/>
        <v>117407.58139534884</v>
      </c>
      <c r="F106" s="524">
        <f t="shared" si="27"/>
        <v>4155393.8153377636</v>
      </c>
      <c r="G106" s="524">
        <f t="shared" si="28"/>
        <v>4214097.6060354384</v>
      </c>
      <c r="H106" s="527">
        <f t="shared" si="29"/>
        <v>568486.89232697582</v>
      </c>
      <c r="I106" s="578">
        <f t="shared" si="30"/>
        <v>568486.89232697582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  <c r="Q106" s="269"/>
    </row>
    <row r="107" spans="1:17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4155393.8153377636</v>
      </c>
      <c r="E107" s="523">
        <f t="shared" si="26"/>
        <v>117407.58139534884</v>
      </c>
      <c r="F107" s="524">
        <f t="shared" si="27"/>
        <v>4037986.2339424146</v>
      </c>
      <c r="G107" s="524">
        <f t="shared" si="28"/>
        <v>4096690.0246400889</v>
      </c>
      <c r="H107" s="527">
        <f t="shared" si="29"/>
        <v>555919.52064623602</v>
      </c>
      <c r="I107" s="578">
        <f t="shared" si="30"/>
        <v>555919.52064623602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  <c r="Q107" s="269"/>
    </row>
    <row r="108" spans="1:17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4037986.2339424146</v>
      </c>
      <c r="E108" s="523">
        <f t="shared" si="26"/>
        <v>117407.58139534884</v>
      </c>
      <c r="F108" s="524">
        <f t="shared" si="27"/>
        <v>3920578.6525470656</v>
      </c>
      <c r="G108" s="524">
        <f t="shared" si="28"/>
        <v>3979282.4432447404</v>
      </c>
      <c r="H108" s="527">
        <f t="shared" si="29"/>
        <v>543352.14896549634</v>
      </c>
      <c r="I108" s="578">
        <f t="shared" si="30"/>
        <v>543352.14896549634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  <c r="Q108" s="269"/>
    </row>
    <row r="109" spans="1:17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3920578.6525470656</v>
      </c>
      <c r="E109" s="523">
        <f t="shared" si="26"/>
        <v>117407.58139534884</v>
      </c>
      <c r="F109" s="524">
        <f t="shared" si="27"/>
        <v>3803171.0711517166</v>
      </c>
      <c r="G109" s="524">
        <f t="shared" si="28"/>
        <v>3861874.8618493909</v>
      </c>
      <c r="H109" s="527">
        <f t="shared" si="29"/>
        <v>530784.77728475654</v>
      </c>
      <c r="I109" s="578">
        <f t="shared" si="30"/>
        <v>530784.77728475654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  <c r="Q109" s="269"/>
    </row>
    <row r="110" spans="1:17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3803171.0711517166</v>
      </c>
      <c r="E110" s="523">
        <f t="shared" si="26"/>
        <v>117407.58139534884</v>
      </c>
      <c r="F110" s="524">
        <f t="shared" si="27"/>
        <v>3685763.4897563676</v>
      </c>
      <c r="G110" s="524">
        <f t="shared" si="28"/>
        <v>3744467.2804540424</v>
      </c>
      <c r="H110" s="527">
        <f t="shared" si="29"/>
        <v>518217.40560401685</v>
      </c>
      <c r="I110" s="578">
        <f t="shared" si="30"/>
        <v>518217.40560401685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  <c r="Q110" s="269"/>
    </row>
    <row r="111" spans="1:17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3685763.4897563676</v>
      </c>
      <c r="E111" s="523">
        <f t="shared" si="26"/>
        <v>117407.58139534884</v>
      </c>
      <c r="F111" s="524">
        <f t="shared" si="27"/>
        <v>3568355.9083610186</v>
      </c>
      <c r="G111" s="524">
        <f t="shared" si="28"/>
        <v>3627059.6990586929</v>
      </c>
      <c r="H111" s="527">
        <f t="shared" si="29"/>
        <v>505650.03392327705</v>
      </c>
      <c r="I111" s="578">
        <f t="shared" si="30"/>
        <v>505650.03392327705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  <c r="Q111" s="269"/>
    </row>
    <row r="112" spans="1:17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3568355.9083610186</v>
      </c>
      <c r="E112" s="523">
        <f t="shared" si="26"/>
        <v>117407.58139534884</v>
      </c>
      <c r="F112" s="524">
        <f t="shared" si="27"/>
        <v>3450948.3269656696</v>
      </c>
      <c r="G112" s="524">
        <f t="shared" si="28"/>
        <v>3509652.1176633444</v>
      </c>
      <c r="H112" s="527">
        <f t="shared" si="29"/>
        <v>493082.66224253736</v>
      </c>
      <c r="I112" s="578">
        <f t="shared" si="30"/>
        <v>493082.66224253736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  <c r="Q112" s="269"/>
    </row>
    <row r="113" spans="2:17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3450948.3269656696</v>
      </c>
      <c r="E113" s="523">
        <f t="shared" si="26"/>
        <v>117407.58139534884</v>
      </c>
      <c r="F113" s="524">
        <f t="shared" si="27"/>
        <v>3333540.7455703206</v>
      </c>
      <c r="G113" s="524">
        <f t="shared" si="28"/>
        <v>3392244.5362679949</v>
      </c>
      <c r="H113" s="527">
        <f t="shared" si="29"/>
        <v>480515.29056179756</v>
      </c>
      <c r="I113" s="578">
        <f t="shared" si="30"/>
        <v>480515.29056179756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  <c r="Q113" s="269"/>
    </row>
    <row r="114" spans="2:17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3333540.7455703206</v>
      </c>
      <c r="E114" s="523">
        <f t="shared" si="26"/>
        <v>117407.58139534884</v>
      </c>
      <c r="F114" s="524">
        <f t="shared" si="27"/>
        <v>3216133.1641749716</v>
      </c>
      <c r="G114" s="524">
        <f t="shared" si="28"/>
        <v>3274836.9548726464</v>
      </c>
      <c r="H114" s="527">
        <f t="shared" si="29"/>
        <v>467947.91888105788</v>
      </c>
      <c r="I114" s="578">
        <f t="shared" si="30"/>
        <v>467947.91888105788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  <c r="Q114" s="269"/>
    </row>
    <row r="115" spans="2:17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3216133.1641749716</v>
      </c>
      <c r="E115" s="523">
        <f t="shared" si="26"/>
        <v>117407.58139534884</v>
      </c>
      <c r="F115" s="524">
        <f t="shared" si="27"/>
        <v>3098725.5827796226</v>
      </c>
      <c r="G115" s="524">
        <f t="shared" si="28"/>
        <v>3157429.3734772969</v>
      </c>
      <c r="H115" s="527">
        <f t="shared" si="29"/>
        <v>455380.54720031808</v>
      </c>
      <c r="I115" s="578">
        <f t="shared" si="30"/>
        <v>455380.54720031808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  <c r="Q115" s="269"/>
    </row>
    <row r="116" spans="2:17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3098725.5827796226</v>
      </c>
      <c r="E116" s="523">
        <f t="shared" si="26"/>
        <v>117407.58139534884</v>
      </c>
      <c r="F116" s="524">
        <f t="shared" si="27"/>
        <v>2981318.0013842736</v>
      </c>
      <c r="G116" s="524">
        <f t="shared" si="28"/>
        <v>3040021.7920819484</v>
      </c>
      <c r="H116" s="527">
        <f t="shared" si="29"/>
        <v>442813.17551957833</v>
      </c>
      <c r="I116" s="578">
        <f t="shared" si="30"/>
        <v>442813.17551957833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  <c r="Q116" s="269"/>
    </row>
    <row r="117" spans="2:17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2981318.0013842736</v>
      </c>
      <c r="E117" s="523">
        <f t="shared" si="26"/>
        <v>117407.58139534884</v>
      </c>
      <c r="F117" s="524">
        <f t="shared" si="27"/>
        <v>2863910.4199889246</v>
      </c>
      <c r="G117" s="524">
        <f t="shared" si="28"/>
        <v>2922614.2106865989</v>
      </c>
      <c r="H117" s="527">
        <f t="shared" si="29"/>
        <v>430245.80383883853</v>
      </c>
      <c r="I117" s="578">
        <f t="shared" si="30"/>
        <v>430245.80383883853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  <c r="Q117" s="269"/>
    </row>
    <row r="118" spans="2:17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2863910.4199889246</v>
      </c>
      <c r="E118" s="523">
        <f t="shared" si="26"/>
        <v>117407.58139534884</v>
      </c>
      <c r="F118" s="524">
        <f t="shared" si="27"/>
        <v>2746502.8385935756</v>
      </c>
      <c r="G118" s="524">
        <f t="shared" si="28"/>
        <v>2805206.6292912504</v>
      </c>
      <c r="H118" s="527">
        <f t="shared" si="29"/>
        <v>417678.43215809885</v>
      </c>
      <c r="I118" s="578">
        <f t="shared" si="30"/>
        <v>417678.43215809885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  <c r="Q118" s="269"/>
    </row>
    <row r="119" spans="2:17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2746502.8385935756</v>
      </c>
      <c r="E119" s="523">
        <f t="shared" si="26"/>
        <v>117407.58139534884</v>
      </c>
      <c r="F119" s="524">
        <f t="shared" si="27"/>
        <v>2629095.2571982266</v>
      </c>
      <c r="G119" s="524">
        <f t="shared" si="28"/>
        <v>2687799.0478959009</v>
      </c>
      <c r="H119" s="527">
        <f t="shared" si="29"/>
        <v>405111.06047735905</v>
      </c>
      <c r="I119" s="578">
        <f t="shared" si="30"/>
        <v>405111.06047735905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  <c r="Q119" s="269"/>
    </row>
    <row r="120" spans="2:17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2629095.2571982266</v>
      </c>
      <c r="E120" s="523">
        <f t="shared" si="26"/>
        <v>117407.58139534884</v>
      </c>
      <c r="F120" s="524">
        <f t="shared" si="27"/>
        <v>2511687.6758028776</v>
      </c>
      <c r="G120" s="524">
        <f t="shared" si="28"/>
        <v>2570391.4665005524</v>
      </c>
      <c r="H120" s="527">
        <f t="shared" si="29"/>
        <v>392543.68879661936</v>
      </c>
      <c r="I120" s="578">
        <f t="shared" si="30"/>
        <v>392543.68879661936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  <c r="Q120" s="269"/>
    </row>
    <row r="121" spans="2:17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2511687.6758028776</v>
      </c>
      <c r="E121" s="523">
        <f t="shared" si="26"/>
        <v>117407.58139534884</v>
      </c>
      <c r="F121" s="524">
        <f t="shared" si="27"/>
        <v>2394280.0944075286</v>
      </c>
      <c r="G121" s="524">
        <f t="shared" si="28"/>
        <v>2452983.8851052029</v>
      </c>
      <c r="H121" s="527">
        <f t="shared" si="29"/>
        <v>379976.31711587956</v>
      </c>
      <c r="I121" s="578">
        <f t="shared" si="30"/>
        <v>379976.31711587956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  <c r="Q121" s="269"/>
    </row>
    <row r="122" spans="2:17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2394280.0944075286</v>
      </c>
      <c r="E122" s="523">
        <f t="shared" si="26"/>
        <v>117407.58139534884</v>
      </c>
      <c r="F122" s="524">
        <f t="shared" si="27"/>
        <v>2276872.5130121796</v>
      </c>
      <c r="G122" s="524">
        <f t="shared" si="28"/>
        <v>2335576.3037098544</v>
      </c>
      <c r="H122" s="527">
        <f t="shared" si="29"/>
        <v>367408.94543513987</v>
      </c>
      <c r="I122" s="578">
        <f t="shared" si="30"/>
        <v>367408.94543513987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  <c r="Q122" s="269"/>
    </row>
    <row r="123" spans="2:17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2276872.5130121796</v>
      </c>
      <c r="E123" s="523">
        <f t="shared" si="26"/>
        <v>117407.58139534884</v>
      </c>
      <c r="F123" s="524">
        <f t="shared" si="27"/>
        <v>2159464.9316168306</v>
      </c>
      <c r="G123" s="524">
        <f t="shared" si="28"/>
        <v>2218168.7223145049</v>
      </c>
      <c r="H123" s="527">
        <f t="shared" si="29"/>
        <v>354841.57375440007</v>
      </c>
      <c r="I123" s="578">
        <f t="shared" si="30"/>
        <v>354841.57375440007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  <c r="Q123" s="269"/>
    </row>
    <row r="124" spans="2:17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2159464.9316168306</v>
      </c>
      <c r="E124" s="523">
        <f t="shared" si="26"/>
        <v>117407.58139534884</v>
      </c>
      <c r="F124" s="524">
        <f t="shared" si="27"/>
        <v>2042057.3502214819</v>
      </c>
      <c r="G124" s="524">
        <f t="shared" si="28"/>
        <v>2100761.1409191564</v>
      </c>
      <c r="H124" s="527">
        <f t="shared" si="29"/>
        <v>342274.20207366039</v>
      </c>
      <c r="I124" s="578">
        <f t="shared" si="30"/>
        <v>342274.20207366039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  <c r="Q124" s="269"/>
    </row>
    <row r="125" spans="2:17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2042057.3502214819</v>
      </c>
      <c r="E125" s="523">
        <f t="shared" si="26"/>
        <v>117407.58139534884</v>
      </c>
      <c r="F125" s="524">
        <f t="shared" si="27"/>
        <v>1924649.7688261331</v>
      </c>
      <c r="G125" s="524">
        <f t="shared" si="28"/>
        <v>1983353.5595238074</v>
      </c>
      <c r="H125" s="527">
        <f t="shared" si="29"/>
        <v>329706.83039292064</v>
      </c>
      <c r="I125" s="578">
        <f t="shared" si="30"/>
        <v>329706.83039292064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  <c r="Q125" s="269"/>
    </row>
    <row r="126" spans="2:17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1924649.7688261331</v>
      </c>
      <c r="E126" s="523">
        <f t="shared" si="26"/>
        <v>117407.58139534884</v>
      </c>
      <c r="F126" s="524">
        <f t="shared" si="27"/>
        <v>1807242.1874307843</v>
      </c>
      <c r="G126" s="524">
        <f t="shared" si="28"/>
        <v>1865945.9781284588</v>
      </c>
      <c r="H126" s="527">
        <f t="shared" si="29"/>
        <v>317139.45871218096</v>
      </c>
      <c r="I126" s="578">
        <f t="shared" si="30"/>
        <v>317139.45871218096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  <c r="Q126" s="269"/>
    </row>
    <row r="127" spans="2:17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1807242.1874307843</v>
      </c>
      <c r="E127" s="523">
        <f t="shared" si="26"/>
        <v>117407.58139534884</v>
      </c>
      <c r="F127" s="524">
        <f t="shared" si="27"/>
        <v>1689834.6060354356</v>
      </c>
      <c r="G127" s="524">
        <f t="shared" si="28"/>
        <v>1748538.3967331098</v>
      </c>
      <c r="H127" s="527">
        <f t="shared" si="29"/>
        <v>304572.08703144116</v>
      </c>
      <c r="I127" s="578">
        <f t="shared" si="30"/>
        <v>304572.08703144116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  <c r="Q127" s="269"/>
    </row>
    <row r="128" spans="2:17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1689834.6060354356</v>
      </c>
      <c r="E128" s="523">
        <f t="shared" si="26"/>
        <v>117407.58139534884</v>
      </c>
      <c r="F128" s="524">
        <f t="shared" si="27"/>
        <v>1572427.0246400868</v>
      </c>
      <c r="G128" s="524">
        <f t="shared" si="28"/>
        <v>1631130.8153377613</v>
      </c>
      <c r="H128" s="527">
        <f t="shared" si="29"/>
        <v>292004.71535070147</v>
      </c>
      <c r="I128" s="578">
        <f t="shared" si="30"/>
        <v>292004.71535070147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  <c r="Q128" s="269"/>
    </row>
    <row r="129" spans="2:17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1572427.0246400868</v>
      </c>
      <c r="E129" s="523">
        <f t="shared" si="26"/>
        <v>117407.58139534884</v>
      </c>
      <c r="F129" s="524">
        <f t="shared" si="27"/>
        <v>1455019.443244738</v>
      </c>
      <c r="G129" s="524">
        <f t="shared" si="28"/>
        <v>1513723.2339424123</v>
      </c>
      <c r="H129" s="527">
        <f t="shared" si="29"/>
        <v>279437.34366996173</v>
      </c>
      <c r="I129" s="578">
        <f t="shared" si="30"/>
        <v>279437.34366996173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  <c r="Q129" s="269"/>
    </row>
    <row r="130" spans="2:17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1455019.443244738</v>
      </c>
      <c r="E130" s="523">
        <f t="shared" si="26"/>
        <v>117407.58139534884</v>
      </c>
      <c r="F130" s="524">
        <f t="shared" si="27"/>
        <v>1337611.8618493893</v>
      </c>
      <c r="G130" s="524">
        <f t="shared" si="28"/>
        <v>1396315.6525470638</v>
      </c>
      <c r="H130" s="527">
        <f t="shared" si="29"/>
        <v>266869.97198922205</v>
      </c>
      <c r="I130" s="578">
        <f t="shared" si="30"/>
        <v>266869.97198922205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  <c r="Q130" s="269"/>
    </row>
    <row r="131" spans="2:17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1337611.8618493893</v>
      </c>
      <c r="E131" s="523">
        <f t="shared" si="26"/>
        <v>117407.58139534884</v>
      </c>
      <c r="F131" s="524">
        <f t="shared" si="27"/>
        <v>1220204.2804540405</v>
      </c>
      <c r="G131" s="524">
        <f t="shared" si="28"/>
        <v>1278908.0711517148</v>
      </c>
      <c r="H131" s="527">
        <f t="shared" si="29"/>
        <v>254302.6003084823</v>
      </c>
      <c r="I131" s="578">
        <f t="shared" si="30"/>
        <v>254302.6003084823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  <c r="Q131" s="269"/>
    </row>
    <row r="132" spans="2:17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1220204.2804540405</v>
      </c>
      <c r="E132" s="523">
        <f t="shared" si="26"/>
        <v>117407.58139534884</v>
      </c>
      <c r="F132" s="524">
        <f t="shared" si="27"/>
        <v>1102796.6990586917</v>
      </c>
      <c r="G132" s="524">
        <f t="shared" si="28"/>
        <v>1161500.4897563662</v>
      </c>
      <c r="H132" s="527">
        <f t="shared" si="29"/>
        <v>241735.22862774259</v>
      </c>
      <c r="I132" s="578">
        <f t="shared" si="30"/>
        <v>241735.22862774259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  <c r="Q132" s="269"/>
    </row>
    <row r="133" spans="2:17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1102796.6990586917</v>
      </c>
      <c r="E133" s="523">
        <f t="shared" si="26"/>
        <v>117407.58139534884</v>
      </c>
      <c r="F133" s="524">
        <f t="shared" si="27"/>
        <v>985389.11766334285</v>
      </c>
      <c r="G133" s="524">
        <f t="shared" si="28"/>
        <v>1044092.9083610172</v>
      </c>
      <c r="H133" s="527">
        <f t="shared" si="29"/>
        <v>229167.85694700285</v>
      </c>
      <c r="I133" s="578">
        <f t="shared" si="30"/>
        <v>229167.85694700285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  <c r="Q133" s="269"/>
    </row>
    <row r="134" spans="2:17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985389.11766334285</v>
      </c>
      <c r="E134" s="523">
        <f t="shared" si="26"/>
        <v>117407.58139534884</v>
      </c>
      <c r="F134" s="524">
        <f t="shared" si="27"/>
        <v>867981.53626799397</v>
      </c>
      <c r="G134" s="524">
        <f t="shared" si="28"/>
        <v>926685.32696566847</v>
      </c>
      <c r="H134" s="527">
        <f t="shared" si="29"/>
        <v>216600.48526626313</v>
      </c>
      <c r="I134" s="578">
        <f t="shared" si="30"/>
        <v>216600.48526626313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  <c r="Q134" s="269"/>
    </row>
    <row r="135" spans="2:17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867981.53626799397</v>
      </c>
      <c r="E135" s="523">
        <f t="shared" si="26"/>
        <v>117407.58139534884</v>
      </c>
      <c r="F135" s="524">
        <f t="shared" si="27"/>
        <v>750573.95487264509</v>
      </c>
      <c r="G135" s="524">
        <f t="shared" si="28"/>
        <v>809277.74557031947</v>
      </c>
      <c r="H135" s="527">
        <f t="shared" si="29"/>
        <v>204033.11358552339</v>
      </c>
      <c r="I135" s="578">
        <f t="shared" si="30"/>
        <v>204033.11358552339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  <c r="Q135" s="269"/>
    </row>
    <row r="136" spans="2:17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750573.95487264509</v>
      </c>
      <c r="E136" s="523">
        <f t="shared" si="26"/>
        <v>117407.58139534884</v>
      </c>
      <c r="F136" s="524">
        <f t="shared" si="27"/>
        <v>633166.37347729621</v>
      </c>
      <c r="G136" s="524">
        <f t="shared" si="28"/>
        <v>691870.16417497071</v>
      </c>
      <c r="H136" s="527">
        <f t="shared" si="29"/>
        <v>191465.74190478364</v>
      </c>
      <c r="I136" s="578">
        <f t="shared" si="30"/>
        <v>191465.74190478364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  <c r="Q136" s="269"/>
    </row>
    <row r="137" spans="2:17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633166.37347729621</v>
      </c>
      <c r="E137" s="523">
        <f t="shared" si="26"/>
        <v>117407.58139534884</v>
      </c>
      <c r="F137" s="524">
        <f t="shared" si="27"/>
        <v>515758.79208194738</v>
      </c>
      <c r="G137" s="524">
        <f t="shared" si="28"/>
        <v>574462.58277962182</v>
      </c>
      <c r="H137" s="527">
        <f t="shared" si="29"/>
        <v>178898.3702240439</v>
      </c>
      <c r="I137" s="578">
        <f t="shared" si="30"/>
        <v>178898.3702240439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  <c r="Q137" s="269"/>
    </row>
    <row r="138" spans="2:17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515758.79208194738</v>
      </c>
      <c r="E138" s="523">
        <f t="shared" si="26"/>
        <v>117407.58139534884</v>
      </c>
      <c r="F138" s="524">
        <f t="shared" si="27"/>
        <v>398351.21068659856</v>
      </c>
      <c r="G138" s="524">
        <f t="shared" si="28"/>
        <v>457055.00138427294</v>
      </c>
      <c r="H138" s="527">
        <f t="shared" si="29"/>
        <v>166330.99854330416</v>
      </c>
      <c r="I138" s="578">
        <f t="shared" si="30"/>
        <v>166330.99854330416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  <c r="Q138" s="269"/>
    </row>
    <row r="139" spans="2:17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398351.21068659856</v>
      </c>
      <c r="E139" s="523">
        <f t="shared" si="26"/>
        <v>117407.58139534884</v>
      </c>
      <c r="F139" s="524">
        <f t="shared" si="27"/>
        <v>280943.62929124973</v>
      </c>
      <c r="G139" s="524">
        <f t="shared" si="28"/>
        <v>339647.41998892417</v>
      </c>
      <c r="H139" s="527">
        <f t="shared" si="29"/>
        <v>153763.62686256444</v>
      </c>
      <c r="I139" s="578">
        <f t="shared" si="30"/>
        <v>153763.62686256444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  <c r="Q139" s="269"/>
    </row>
    <row r="140" spans="2:17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280943.62929124973</v>
      </c>
      <c r="E140" s="523">
        <f t="shared" si="26"/>
        <v>117407.58139534884</v>
      </c>
      <c r="F140" s="524">
        <f t="shared" si="27"/>
        <v>163536.04789590091</v>
      </c>
      <c r="G140" s="524">
        <f t="shared" si="28"/>
        <v>222239.83859357532</v>
      </c>
      <c r="H140" s="527">
        <f t="shared" si="29"/>
        <v>141196.2551818247</v>
      </c>
      <c r="I140" s="578">
        <f t="shared" si="30"/>
        <v>141196.2551818247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  <c r="Q140" s="269"/>
    </row>
    <row r="141" spans="2:17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163536.04789590091</v>
      </c>
      <c r="E141" s="523">
        <f t="shared" si="26"/>
        <v>117407.58139534884</v>
      </c>
      <c r="F141" s="524">
        <f t="shared" si="27"/>
        <v>46128.466500552066</v>
      </c>
      <c r="G141" s="524">
        <f t="shared" si="28"/>
        <v>104832.25719822649</v>
      </c>
      <c r="H141" s="527">
        <f t="shared" si="29"/>
        <v>128628.88350108499</v>
      </c>
      <c r="I141" s="578">
        <f t="shared" si="30"/>
        <v>128628.88350108499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  <c r="Q141" s="269"/>
    </row>
    <row r="142" spans="2:17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46128.466500552066</v>
      </c>
      <c r="E142" s="523">
        <f t="shared" si="26"/>
        <v>46128.466500552066</v>
      </c>
      <c r="F142" s="524">
        <f t="shared" si="27"/>
        <v>0</v>
      </c>
      <c r="G142" s="524">
        <f t="shared" si="28"/>
        <v>23064.233250276033</v>
      </c>
      <c r="H142" s="527">
        <f t="shared" si="29"/>
        <v>48597.274633235204</v>
      </c>
      <c r="I142" s="578">
        <f t="shared" si="30"/>
        <v>48597.274633235204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  <c r="Q142" s="269"/>
    </row>
    <row r="143" spans="2:17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  <c r="Q143" s="269"/>
    </row>
    <row r="144" spans="2:17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  <c r="Q144" s="269"/>
    </row>
    <row r="145" spans="2:17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  <c r="Q145" s="269"/>
    </row>
    <row r="146" spans="2:17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  <c r="Q146" s="269"/>
    </row>
    <row r="147" spans="2:17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  <c r="Q147" s="269"/>
    </row>
    <row r="148" spans="2:17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  <c r="Q148" s="269"/>
    </row>
    <row r="149" spans="2:17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  <c r="Q149" s="269"/>
    </row>
    <row r="150" spans="2:17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  <c r="Q150" s="269"/>
    </row>
    <row r="151" spans="2:17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  <c r="Q151" s="269"/>
    </row>
    <row r="152" spans="2:17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  <c r="Q152" s="269"/>
    </row>
    <row r="153" spans="2:17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  <c r="Q153" s="269"/>
    </row>
    <row r="154" spans="2:17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5048525.9999999991</v>
      </c>
      <c r="F155" s="375"/>
      <c r="G155" s="375"/>
      <c r="H155" s="375">
        <f>SUM(H99:H154)</f>
        <v>17097335.073052298</v>
      </c>
      <c r="I155" s="375">
        <f>SUM(I99:I154)</f>
        <v>17097335.073052298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38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285789.06420955004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285789.06420955004</v>
      </c>
      <c r="O6" s="269"/>
      <c r="P6" s="269"/>
    </row>
    <row r="7" spans="1:17" ht="13.5" thickBot="1">
      <c r="C7" s="468" t="s">
        <v>48</v>
      </c>
      <c r="D7" s="625" t="s">
        <v>305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C9" s="477" t="s">
        <v>50</v>
      </c>
      <c r="D9" s="478" t="s">
        <v>304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2636239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64298.512195121948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27">
        <v>3095000</v>
      </c>
      <c r="E17" s="628">
        <v>36845.238095238092</v>
      </c>
      <c r="F17" s="627">
        <v>3058154.7619047621</v>
      </c>
      <c r="G17" s="628">
        <v>464947.39975050534</v>
      </c>
      <c r="H17" s="611">
        <v>464947.39975050534</v>
      </c>
      <c r="I17" s="617">
        <v>0</v>
      </c>
      <c r="J17" s="512"/>
      <c r="K17" s="513">
        <f t="shared" ref="K17:K22" si="0">G17</f>
        <v>464947.39975050534</v>
      </c>
      <c r="L17" s="598">
        <f t="shared" ref="L17:L22" si="1">IF(K17&lt;&gt;0,+G17-K17,0)</f>
        <v>0</v>
      </c>
      <c r="M17" s="513">
        <f t="shared" ref="M17:M22" si="2">H17</f>
        <v>464947.39975050534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27">
        <v>3058154.7619047621</v>
      </c>
      <c r="E18" s="610">
        <v>62767.595238095237</v>
      </c>
      <c r="F18" s="627">
        <v>2995387.166666667</v>
      </c>
      <c r="G18" s="610">
        <v>466876.80029860663</v>
      </c>
      <c r="H18" s="611">
        <v>466876.80029860663</v>
      </c>
      <c r="I18" s="617">
        <v>0</v>
      </c>
      <c r="J18" s="512"/>
      <c r="K18" s="519">
        <f t="shared" si="0"/>
        <v>466876.80029860663</v>
      </c>
      <c r="L18" s="520">
        <f t="shared" si="1"/>
        <v>0</v>
      </c>
      <c r="M18" s="519">
        <f t="shared" si="2"/>
        <v>466876.80029860663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27">
        <v>2995387.166666667</v>
      </c>
      <c r="E19" s="610">
        <v>62767.595238095237</v>
      </c>
      <c r="F19" s="627">
        <v>2932619.5714285718</v>
      </c>
      <c r="G19" s="610">
        <v>449007.67222881154</v>
      </c>
      <c r="H19" s="611">
        <v>449007.67222881154</v>
      </c>
      <c r="I19" s="512">
        <v>0</v>
      </c>
      <c r="J19" s="512"/>
      <c r="K19" s="519">
        <f t="shared" si="0"/>
        <v>449007.67222881154</v>
      </c>
      <c r="L19" s="520">
        <f t="shared" si="1"/>
        <v>0</v>
      </c>
      <c r="M19" s="519">
        <f t="shared" si="2"/>
        <v>449007.67222881154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27">
        <v>2473858.5714285714</v>
      </c>
      <c r="E20" s="610">
        <v>62767.595238095237</v>
      </c>
      <c r="F20" s="627">
        <v>2411090.9761904762</v>
      </c>
      <c r="G20" s="610">
        <v>376402.24918929196</v>
      </c>
      <c r="H20" s="611">
        <v>376402.24918929196</v>
      </c>
      <c r="I20" s="512">
        <f>H20-G20</f>
        <v>0</v>
      </c>
      <c r="J20" s="512"/>
      <c r="K20" s="519">
        <f t="shared" si="0"/>
        <v>376402.24918929196</v>
      </c>
      <c r="L20" s="520">
        <f t="shared" si="1"/>
        <v>0</v>
      </c>
      <c r="M20" s="519">
        <f t="shared" si="2"/>
        <v>376402.24918929196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27">
        <v>2411090.9761904762</v>
      </c>
      <c r="E21" s="610">
        <v>61307.883720930229</v>
      </c>
      <c r="F21" s="627">
        <v>2349783.092469546</v>
      </c>
      <c r="G21" s="610">
        <v>356226.25901842013</v>
      </c>
      <c r="H21" s="611">
        <v>356226.25901842013</v>
      </c>
      <c r="I21" s="512">
        <f t="shared" ref="I21:I72" si="6">H21-G21</f>
        <v>0</v>
      </c>
      <c r="J21" s="512"/>
      <c r="K21" s="519">
        <f t="shared" si="0"/>
        <v>356226.25901842013</v>
      </c>
      <c r="L21" s="520">
        <f t="shared" si="1"/>
        <v>0</v>
      </c>
      <c r="M21" s="519">
        <f t="shared" si="2"/>
        <v>356226.25901842013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27">
        <v>2349783.092469546</v>
      </c>
      <c r="E22" s="610">
        <v>64298.512195121948</v>
      </c>
      <c r="F22" s="627">
        <v>2285484.5802744241</v>
      </c>
      <c r="G22" s="610">
        <v>323605.143136531</v>
      </c>
      <c r="H22" s="611">
        <v>323605.143136531</v>
      </c>
      <c r="I22" s="512">
        <f t="shared" si="6"/>
        <v>0</v>
      </c>
      <c r="J22" s="512"/>
      <c r="K22" s="519">
        <f t="shared" si="0"/>
        <v>323605.143136531</v>
      </c>
      <c r="L22" s="520">
        <f t="shared" si="1"/>
        <v>0</v>
      </c>
      <c r="M22" s="519">
        <f t="shared" si="2"/>
        <v>323605.143136531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27">
        <v>2285484.5802744241</v>
      </c>
      <c r="E23" s="610">
        <v>61307.883720930229</v>
      </c>
      <c r="F23" s="627">
        <v>2224176.6965534938</v>
      </c>
      <c r="G23" s="610">
        <v>285789.06420955004</v>
      </c>
      <c r="H23" s="611">
        <v>285789.06420955004</v>
      </c>
      <c r="I23" s="512">
        <f t="shared" si="6"/>
        <v>0</v>
      </c>
      <c r="J23" s="512"/>
      <c r="K23" s="519">
        <f t="shared" ref="K23" si="7">G23</f>
        <v>285789.06420955004</v>
      </c>
      <c r="L23" s="520">
        <f t="shared" ref="L23" si="8">IF(K23&lt;&gt;0,+G23-K23,0)</f>
        <v>0</v>
      </c>
      <c r="M23" s="519">
        <f t="shared" ref="M23" si="9">H23</f>
        <v>285789.06420955004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2224176.6965534938</v>
      </c>
      <c r="E24" s="523">
        <f t="shared" ref="E24:E72" si="12">IF(+$I$14&lt;F23,$I$14,D24)</f>
        <v>64298.512195121948</v>
      </c>
      <c r="F24" s="524">
        <f t="shared" ref="F24:F72" si="13">+D24-E24</f>
        <v>2159878.1843583719</v>
      </c>
      <c r="G24" s="525">
        <f t="shared" ref="G24:G52" si="14">+I$12*((D24+F24)/2)+E24</f>
        <v>342892.26456588751</v>
      </c>
      <c r="H24" s="492">
        <f t="shared" ref="H24:H52" si="15">+I$13*((D24+F24)/2)+E24</f>
        <v>342892.26456588751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2159878.1843583719</v>
      </c>
      <c r="E25" s="523">
        <f t="shared" si="12"/>
        <v>64298.512195121948</v>
      </c>
      <c r="F25" s="524">
        <f t="shared" si="13"/>
        <v>2095579.6721632499</v>
      </c>
      <c r="G25" s="525">
        <f t="shared" si="14"/>
        <v>334720.30309602071</v>
      </c>
      <c r="H25" s="492">
        <f t="shared" si="15"/>
        <v>334720.30309602071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2095579.6721632499</v>
      </c>
      <c r="E26" s="523">
        <f t="shared" si="12"/>
        <v>64298.512195121948</v>
      </c>
      <c r="F26" s="524">
        <f t="shared" si="13"/>
        <v>2031281.159968128</v>
      </c>
      <c r="G26" s="525">
        <f t="shared" si="14"/>
        <v>326548.34162615403</v>
      </c>
      <c r="H26" s="492">
        <f t="shared" si="15"/>
        <v>326548.34162615403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2031281.159968128</v>
      </c>
      <c r="E27" s="523">
        <f t="shared" si="12"/>
        <v>64298.512195121948</v>
      </c>
      <c r="F27" s="524">
        <f t="shared" si="13"/>
        <v>1966982.647773006</v>
      </c>
      <c r="G27" s="525">
        <f t="shared" si="14"/>
        <v>318376.38015628728</v>
      </c>
      <c r="H27" s="492">
        <f t="shared" si="15"/>
        <v>318376.38015628728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1966982.647773006</v>
      </c>
      <c r="E28" s="523">
        <f t="shared" si="12"/>
        <v>64298.512195121948</v>
      </c>
      <c r="F28" s="524">
        <f t="shared" si="13"/>
        <v>1902684.135577884</v>
      </c>
      <c r="G28" s="525">
        <f t="shared" si="14"/>
        <v>310204.4186864206</v>
      </c>
      <c r="H28" s="492">
        <f t="shared" si="15"/>
        <v>310204.4186864206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1902684.135577884</v>
      </c>
      <c r="E29" s="523">
        <f t="shared" si="12"/>
        <v>64298.512195121948</v>
      </c>
      <c r="F29" s="524">
        <f t="shared" si="13"/>
        <v>1838385.6233827621</v>
      </c>
      <c r="G29" s="525">
        <f t="shared" si="14"/>
        <v>302032.45721655386</v>
      </c>
      <c r="H29" s="492">
        <f t="shared" si="15"/>
        <v>302032.45721655386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1838385.6233827621</v>
      </c>
      <c r="E30" s="523">
        <f t="shared" si="12"/>
        <v>64298.512195121948</v>
      </c>
      <c r="F30" s="524">
        <f t="shared" si="13"/>
        <v>1774087.1111876401</v>
      </c>
      <c r="G30" s="525">
        <f t="shared" si="14"/>
        <v>293860.49574668711</v>
      </c>
      <c r="H30" s="492">
        <f t="shared" si="15"/>
        <v>293860.49574668711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1774087.1111876401</v>
      </c>
      <c r="E31" s="523">
        <f t="shared" si="12"/>
        <v>64298.512195121948</v>
      </c>
      <c r="F31" s="524">
        <f t="shared" si="13"/>
        <v>1709788.5989925181</v>
      </c>
      <c r="G31" s="525">
        <f t="shared" si="14"/>
        <v>285688.53427682043</v>
      </c>
      <c r="H31" s="492">
        <f t="shared" si="15"/>
        <v>285688.53427682043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1709788.5989925181</v>
      </c>
      <c r="E32" s="523">
        <f t="shared" si="12"/>
        <v>64298.512195121948</v>
      </c>
      <c r="F32" s="524">
        <f t="shared" si="13"/>
        <v>1645490.0867973962</v>
      </c>
      <c r="G32" s="525">
        <f t="shared" si="14"/>
        <v>277516.57280695369</v>
      </c>
      <c r="H32" s="492">
        <f t="shared" si="15"/>
        <v>277516.57280695369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1645490.0867973962</v>
      </c>
      <c r="E33" s="523">
        <f t="shared" si="12"/>
        <v>64298.512195121948</v>
      </c>
      <c r="F33" s="524">
        <f t="shared" si="13"/>
        <v>1581191.5746022742</v>
      </c>
      <c r="G33" s="525">
        <f t="shared" si="14"/>
        <v>269344.61133708694</v>
      </c>
      <c r="H33" s="492">
        <f t="shared" si="15"/>
        <v>269344.61133708694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1581191.5746022742</v>
      </c>
      <c r="E34" s="523">
        <f t="shared" si="12"/>
        <v>64298.512195121948</v>
      </c>
      <c r="F34" s="524">
        <f t="shared" si="13"/>
        <v>1516893.0624071523</v>
      </c>
      <c r="G34" s="525">
        <f t="shared" si="14"/>
        <v>261172.64986722026</v>
      </c>
      <c r="H34" s="492">
        <f t="shared" si="15"/>
        <v>261172.64986722026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1516893.0624071523</v>
      </c>
      <c r="E35" s="523">
        <f t="shared" si="12"/>
        <v>64298.512195121948</v>
      </c>
      <c r="F35" s="524">
        <f t="shared" si="13"/>
        <v>1452594.5502120303</v>
      </c>
      <c r="G35" s="525">
        <f t="shared" si="14"/>
        <v>253000.68839735352</v>
      </c>
      <c r="H35" s="492">
        <f t="shared" si="15"/>
        <v>253000.68839735352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1452594.5502120303</v>
      </c>
      <c r="E36" s="523">
        <f t="shared" si="12"/>
        <v>64298.512195121948</v>
      </c>
      <c r="F36" s="524">
        <f t="shared" si="13"/>
        <v>1388296.0380169083</v>
      </c>
      <c r="G36" s="525">
        <f t="shared" si="14"/>
        <v>244828.72692748677</v>
      </c>
      <c r="H36" s="492">
        <f t="shared" si="15"/>
        <v>244828.72692748677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/>
      </c>
      <c r="C37" s="508">
        <f>IF(D11="","-",+C36+1)</f>
        <v>2033</v>
      </c>
      <c r="D37" s="524">
        <f>IF(F36+SUM(E$17:E36)=D$10,F36,D$10-SUM(E$17:E36))</f>
        <v>1388296.0380169083</v>
      </c>
      <c r="E37" s="523">
        <f t="shared" si="12"/>
        <v>64298.512195121948</v>
      </c>
      <c r="F37" s="524">
        <f t="shared" si="13"/>
        <v>1323997.5258217864</v>
      </c>
      <c r="G37" s="525">
        <f t="shared" si="14"/>
        <v>236656.76545762009</v>
      </c>
      <c r="H37" s="492">
        <f t="shared" si="15"/>
        <v>236656.76545762009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1323997.5258217864</v>
      </c>
      <c r="E38" s="523">
        <f t="shared" si="12"/>
        <v>64298.512195121948</v>
      </c>
      <c r="F38" s="524">
        <f t="shared" si="13"/>
        <v>1259699.0136266644</v>
      </c>
      <c r="G38" s="525">
        <f t="shared" si="14"/>
        <v>228484.80398775334</v>
      </c>
      <c r="H38" s="492">
        <f t="shared" si="15"/>
        <v>228484.80398775334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1259699.0136266644</v>
      </c>
      <c r="E39" s="523">
        <f t="shared" si="12"/>
        <v>64298.512195121948</v>
      </c>
      <c r="F39" s="524">
        <f t="shared" si="13"/>
        <v>1195400.5014315424</v>
      </c>
      <c r="G39" s="525">
        <f t="shared" si="14"/>
        <v>220312.8425178866</v>
      </c>
      <c r="H39" s="492">
        <f t="shared" si="15"/>
        <v>220312.8425178866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1195400.5014315424</v>
      </c>
      <c r="E40" s="523">
        <f t="shared" si="12"/>
        <v>64298.512195121948</v>
      </c>
      <c r="F40" s="524">
        <f t="shared" si="13"/>
        <v>1131101.9892364205</v>
      </c>
      <c r="G40" s="525">
        <f t="shared" si="14"/>
        <v>212140.88104801992</v>
      </c>
      <c r="H40" s="492">
        <f t="shared" si="15"/>
        <v>212140.88104801992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1131101.9892364205</v>
      </c>
      <c r="E41" s="523">
        <f t="shared" si="12"/>
        <v>64298.512195121948</v>
      </c>
      <c r="F41" s="524">
        <f t="shared" si="13"/>
        <v>1066803.4770412985</v>
      </c>
      <c r="G41" s="525">
        <f t="shared" si="14"/>
        <v>203968.91957815317</v>
      </c>
      <c r="H41" s="492">
        <f t="shared" si="15"/>
        <v>203968.91957815317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1066803.4770412985</v>
      </c>
      <c r="E42" s="523">
        <f t="shared" si="12"/>
        <v>64298.512195121948</v>
      </c>
      <c r="F42" s="524">
        <f t="shared" si="13"/>
        <v>1002504.9648461766</v>
      </c>
      <c r="G42" s="525">
        <f t="shared" si="14"/>
        <v>195796.95810828643</v>
      </c>
      <c r="H42" s="492">
        <f t="shared" si="15"/>
        <v>195796.95810828643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1002504.9648461766</v>
      </c>
      <c r="E43" s="523">
        <f t="shared" si="12"/>
        <v>64298.512195121948</v>
      </c>
      <c r="F43" s="524">
        <f t="shared" si="13"/>
        <v>938206.4526510546</v>
      </c>
      <c r="G43" s="525">
        <f t="shared" si="14"/>
        <v>187624.99663841975</v>
      </c>
      <c r="H43" s="492">
        <f t="shared" si="15"/>
        <v>187624.99663841975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938206.4526510546</v>
      </c>
      <c r="E44" s="523">
        <f t="shared" si="12"/>
        <v>64298.512195121948</v>
      </c>
      <c r="F44" s="524">
        <f t="shared" si="13"/>
        <v>873907.94045593264</v>
      </c>
      <c r="G44" s="525">
        <f t="shared" si="14"/>
        <v>179453.035168553</v>
      </c>
      <c r="H44" s="492">
        <f t="shared" si="15"/>
        <v>179453.035168553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873907.94045593264</v>
      </c>
      <c r="E45" s="523">
        <f t="shared" si="12"/>
        <v>64298.512195121948</v>
      </c>
      <c r="F45" s="524">
        <f t="shared" si="13"/>
        <v>809609.42826081067</v>
      </c>
      <c r="G45" s="525">
        <f t="shared" si="14"/>
        <v>171281.07369868629</v>
      </c>
      <c r="H45" s="492">
        <f t="shared" si="15"/>
        <v>171281.07369868629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809609.42826081067</v>
      </c>
      <c r="E46" s="523">
        <f t="shared" si="12"/>
        <v>64298.512195121948</v>
      </c>
      <c r="F46" s="524">
        <f t="shared" si="13"/>
        <v>745310.91606568871</v>
      </c>
      <c r="G46" s="525">
        <f t="shared" si="14"/>
        <v>163109.11222881958</v>
      </c>
      <c r="H46" s="492">
        <f t="shared" si="15"/>
        <v>163109.11222881958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745310.91606568871</v>
      </c>
      <c r="E47" s="523">
        <f t="shared" si="12"/>
        <v>64298.512195121948</v>
      </c>
      <c r="F47" s="524">
        <f t="shared" si="13"/>
        <v>681012.40387056675</v>
      </c>
      <c r="G47" s="525">
        <f t="shared" si="14"/>
        <v>154937.15075895283</v>
      </c>
      <c r="H47" s="492">
        <f t="shared" si="15"/>
        <v>154937.15075895283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681012.40387056675</v>
      </c>
      <c r="E48" s="523">
        <f t="shared" si="12"/>
        <v>64298.512195121948</v>
      </c>
      <c r="F48" s="524">
        <f t="shared" si="13"/>
        <v>616713.89167544479</v>
      </c>
      <c r="G48" s="525">
        <f t="shared" si="14"/>
        <v>146765.18928908612</v>
      </c>
      <c r="H48" s="492">
        <f t="shared" si="15"/>
        <v>146765.18928908612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7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616713.89167544479</v>
      </c>
      <c r="E49" s="523">
        <f t="shared" si="12"/>
        <v>64298.512195121948</v>
      </c>
      <c r="F49" s="524">
        <f t="shared" si="13"/>
        <v>552415.37948032282</v>
      </c>
      <c r="G49" s="525">
        <f t="shared" si="14"/>
        <v>138593.22781921941</v>
      </c>
      <c r="H49" s="492">
        <f t="shared" si="15"/>
        <v>138593.22781921941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7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552415.37948032282</v>
      </c>
      <c r="E50" s="523">
        <f t="shared" si="12"/>
        <v>64298.512195121948</v>
      </c>
      <c r="F50" s="524">
        <f t="shared" si="13"/>
        <v>488116.86728520086</v>
      </c>
      <c r="G50" s="525">
        <f t="shared" si="14"/>
        <v>130421.26634935268</v>
      </c>
      <c r="H50" s="492">
        <f t="shared" si="15"/>
        <v>130421.26634935268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7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488116.86728520086</v>
      </c>
      <c r="E51" s="523">
        <f t="shared" si="12"/>
        <v>64298.512195121948</v>
      </c>
      <c r="F51" s="524">
        <f t="shared" si="13"/>
        <v>423818.3550900789</v>
      </c>
      <c r="G51" s="525">
        <f t="shared" si="14"/>
        <v>122249.30487948595</v>
      </c>
      <c r="H51" s="492">
        <f t="shared" si="15"/>
        <v>122249.30487948595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7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423818.3550900789</v>
      </c>
      <c r="E52" s="523">
        <f t="shared" si="12"/>
        <v>64298.512195121948</v>
      </c>
      <c r="F52" s="524">
        <f t="shared" si="13"/>
        <v>359519.84289495694</v>
      </c>
      <c r="G52" s="525">
        <f t="shared" si="14"/>
        <v>114077.34340961924</v>
      </c>
      <c r="H52" s="492">
        <f t="shared" si="15"/>
        <v>114077.34340961924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7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359519.84289495694</v>
      </c>
      <c r="E53" s="523">
        <f t="shared" si="12"/>
        <v>64298.512195121948</v>
      </c>
      <c r="F53" s="524">
        <f t="shared" si="13"/>
        <v>295221.33069983497</v>
      </c>
      <c r="G53" s="525">
        <f t="shared" ref="G53:G72" si="17">+I$12*((D53+F53)/2)+E53</f>
        <v>105905.38193975252</v>
      </c>
      <c r="H53" s="492">
        <f t="shared" ref="H53:H72" si="18">+I$13*((D53+F53)/2)+E53</f>
        <v>105905.38193975252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7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295221.33069983497</v>
      </c>
      <c r="E54" s="523">
        <f t="shared" si="12"/>
        <v>64298.512195121948</v>
      </c>
      <c r="F54" s="524">
        <f t="shared" si="13"/>
        <v>230922.81850471301</v>
      </c>
      <c r="G54" s="525">
        <f t="shared" si="17"/>
        <v>97733.420469885779</v>
      </c>
      <c r="H54" s="492">
        <f t="shared" si="18"/>
        <v>97733.420469885779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7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230922.81850471301</v>
      </c>
      <c r="E55" s="523">
        <f t="shared" si="12"/>
        <v>64298.512195121948</v>
      </c>
      <c r="F55" s="524">
        <f t="shared" si="13"/>
        <v>166624.30630959105</v>
      </c>
      <c r="G55" s="525">
        <f t="shared" si="17"/>
        <v>89561.459000019066</v>
      </c>
      <c r="H55" s="492">
        <f t="shared" si="18"/>
        <v>89561.459000019066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7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166624.30630959105</v>
      </c>
      <c r="E56" s="523">
        <f t="shared" si="12"/>
        <v>64298.512195121948</v>
      </c>
      <c r="F56" s="524">
        <f t="shared" si="13"/>
        <v>102325.7941144691</v>
      </c>
      <c r="G56" s="525">
        <f t="shared" si="17"/>
        <v>81389.497530152352</v>
      </c>
      <c r="H56" s="492">
        <f t="shared" si="18"/>
        <v>81389.497530152352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7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102325.7941144691</v>
      </c>
      <c r="E57" s="523">
        <f t="shared" si="12"/>
        <v>64298.512195121948</v>
      </c>
      <c r="F57" s="524">
        <f t="shared" si="13"/>
        <v>38027.281919347151</v>
      </c>
      <c r="G57" s="525">
        <f t="shared" si="17"/>
        <v>73217.536060285624</v>
      </c>
      <c r="H57" s="492">
        <f t="shared" si="18"/>
        <v>73217.536060285624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7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38027.281919347151</v>
      </c>
      <c r="E58" s="523">
        <f t="shared" si="12"/>
        <v>38027.281919347151</v>
      </c>
      <c r="F58" s="524">
        <f t="shared" si="13"/>
        <v>0</v>
      </c>
      <c r="G58" s="525">
        <f t="shared" si="17"/>
        <v>40443.803484462311</v>
      </c>
      <c r="H58" s="492">
        <f t="shared" si="18"/>
        <v>40443.803484462311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7"/>
        <v>0</v>
      </c>
      <c r="H59" s="492">
        <f t="shared" si="18"/>
        <v>0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7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7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7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7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7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4">
        <f>IF(F71+SUM(E$17:E71)=D$10,F71,D$10-SUM(E$17:E71))</f>
        <v>0</v>
      </c>
      <c r="E72" s="523">
        <f t="shared" si="12"/>
        <v>0</v>
      </c>
      <c r="F72" s="524">
        <f t="shared" si="13"/>
        <v>0</v>
      </c>
      <c r="G72" s="525">
        <f t="shared" si="17"/>
        <v>0</v>
      </c>
      <c r="H72" s="492">
        <f t="shared" si="18"/>
        <v>0</v>
      </c>
      <c r="I72" s="51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2636239</v>
      </c>
      <c r="F73" s="375"/>
      <c r="G73" s="375">
        <f>SUM(G17:G72)</f>
        <v>9837165.0019611213</v>
      </c>
      <c r="H73" s="375">
        <f>SUM(H17:H72)</f>
        <v>9837165.0019611213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285789.06420955004</v>
      </c>
      <c r="N87" s="547">
        <f>IF(J92&lt;D11,0,VLOOKUP(J92,C17:O72,11))</f>
        <v>285789.06420955004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303414.65337781532</v>
      </c>
      <c r="N88" s="551">
        <f>IF(J92&lt;D11,0,VLOOKUP(J92,C99:P154,7))</f>
        <v>303414.65337781532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17625.589168265287</v>
      </c>
      <c r="N89" s="556">
        <f>+N88-N87</f>
        <v>17625.589168265287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TP2010064</v>
      </c>
      <c r="E91" s="561"/>
      <c r="F91" s="561"/>
      <c r="G91" s="561"/>
      <c r="H91" s="561"/>
      <c r="I91" s="561"/>
      <c r="J91" s="561"/>
      <c r="K91" s="563"/>
      <c r="P91" s="482"/>
      <c r="Q91" s="269"/>
    </row>
    <row r="92" spans="1:17" ht="13">
      <c r="C92" s="487" t="s">
        <v>51</v>
      </c>
      <c r="D92" s="484">
        <f>D10</f>
        <v>2636239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637" t="s">
        <v>373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D12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61307.883720930229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 t="str">
        <f>IF(D93= "","-",D93)</f>
        <v>2013</v>
      </c>
      <c r="D99" s="630">
        <v>0</v>
      </c>
      <c r="E99" s="631">
        <v>31383.797619047618</v>
      </c>
      <c r="F99" s="632">
        <v>2604855.2023809524</v>
      </c>
      <c r="G99" s="633">
        <v>1302427.6011904762</v>
      </c>
      <c r="H99" s="634">
        <v>207591.44491891743</v>
      </c>
      <c r="I99" s="635">
        <v>207591.44491891743</v>
      </c>
      <c r="J99" s="614">
        <v>0</v>
      </c>
      <c r="K99" s="515"/>
      <c r="L99" s="519">
        <f t="shared" ref="L99:L104" si="19">H99</f>
        <v>207591.44491891743</v>
      </c>
      <c r="M99" s="520">
        <f t="shared" ref="M99:M104" si="20">IF(L99&lt;&gt;0,+H99-L99,0)</f>
        <v>0</v>
      </c>
      <c r="N99" s="519">
        <f t="shared" ref="N99:N104" si="21">I99</f>
        <v>207591.44491891743</v>
      </c>
      <c r="O99" s="515">
        <f>IF(N99&lt;&gt;0,+I99-N99,0)</f>
        <v>0</v>
      </c>
      <c r="P99" s="515">
        <f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2014</v>
      </c>
      <c r="D100" s="630">
        <v>2604855.2023809524</v>
      </c>
      <c r="E100" s="631">
        <v>62767.595238095237</v>
      </c>
      <c r="F100" s="632">
        <v>2542087.6071428573</v>
      </c>
      <c r="G100" s="632">
        <v>2573471.4047619049</v>
      </c>
      <c r="H100" s="634">
        <v>412562.73217828164</v>
      </c>
      <c r="I100" s="635">
        <v>412562.73217828164</v>
      </c>
      <c r="J100" s="515">
        <v>0</v>
      </c>
      <c r="K100" s="515"/>
      <c r="L100" s="519">
        <f t="shared" si="19"/>
        <v>412562.73217828164</v>
      </c>
      <c r="M100" s="520">
        <f t="shared" si="20"/>
        <v>0</v>
      </c>
      <c r="N100" s="519">
        <f t="shared" si="21"/>
        <v>412562.73217828164</v>
      </c>
      <c r="O100" s="515">
        <f>IF(N100&lt;&gt;0,+I100-N100,0)</f>
        <v>0</v>
      </c>
      <c r="P100" s="515">
        <f>+O100-M100</f>
        <v>0</v>
      </c>
      <c r="Q100" s="269"/>
    </row>
    <row r="101" spans="1:17" ht="12.5">
      <c r="B101" s="195" t="str">
        <f t="shared" ref="B101:B154" si="22">IF(D101=F100,"","IU")</f>
        <v/>
      </c>
      <c r="C101" s="508">
        <f>IF(D93="","-",+C100+1)</f>
        <v>2015</v>
      </c>
      <c r="D101" s="630">
        <v>2542087.6071428573</v>
      </c>
      <c r="E101" s="631">
        <v>62767.595238095237</v>
      </c>
      <c r="F101" s="632">
        <v>2479320.0119047621</v>
      </c>
      <c r="G101" s="632">
        <v>2510703.8095238097</v>
      </c>
      <c r="H101" s="634">
        <v>393600.21889551368</v>
      </c>
      <c r="I101" s="635">
        <v>393600.21889551368</v>
      </c>
      <c r="J101" s="515">
        <f>+I101-H101</f>
        <v>0</v>
      </c>
      <c r="K101" s="515"/>
      <c r="L101" s="519">
        <f t="shared" si="19"/>
        <v>393600.21889551368</v>
      </c>
      <c r="M101" s="520">
        <f t="shared" si="20"/>
        <v>0</v>
      </c>
      <c r="N101" s="519">
        <f t="shared" si="21"/>
        <v>393600.21889551368</v>
      </c>
      <c r="O101" s="515">
        <f>IF(N101&lt;&gt;0,+I101-N101,0)</f>
        <v>0</v>
      </c>
      <c r="P101" s="515">
        <f>+O101-M101</f>
        <v>0</v>
      </c>
      <c r="Q101" s="269"/>
    </row>
    <row r="102" spans="1:17" ht="12.5">
      <c r="B102" s="195" t="str">
        <f t="shared" si="22"/>
        <v/>
      </c>
      <c r="C102" s="508">
        <f>IF(D93="","-",+C101+1)</f>
        <v>2016</v>
      </c>
      <c r="D102" s="630">
        <v>2479320.0119047621</v>
      </c>
      <c r="E102" s="631">
        <v>61307.883720930229</v>
      </c>
      <c r="F102" s="632">
        <v>2418012.1281838319</v>
      </c>
      <c r="G102" s="632">
        <v>2448666.0700442968</v>
      </c>
      <c r="H102" s="634">
        <v>372166.01263516292</v>
      </c>
      <c r="I102" s="635">
        <v>372166.01263516292</v>
      </c>
      <c r="J102" s="515">
        <f t="shared" ref="J102:J154" si="23">+I102-H102</f>
        <v>0</v>
      </c>
      <c r="K102" s="515"/>
      <c r="L102" s="519">
        <f t="shared" si="19"/>
        <v>372166.01263516292</v>
      </c>
      <c r="M102" s="520">
        <f t="shared" si="20"/>
        <v>0</v>
      </c>
      <c r="N102" s="519">
        <f t="shared" si="21"/>
        <v>372166.01263516292</v>
      </c>
      <c r="O102" s="515">
        <f>IF(N102&lt;&gt;0,+I102-N102,0)</f>
        <v>0</v>
      </c>
      <c r="P102" s="515">
        <f>+O102-M102</f>
        <v>0</v>
      </c>
      <c r="Q102" s="269"/>
    </row>
    <row r="103" spans="1:17" ht="12.5">
      <c r="B103" s="195" t="str">
        <f t="shared" si="22"/>
        <v/>
      </c>
      <c r="C103" s="508">
        <f>IF(D93="","-",+C102+1)</f>
        <v>2017</v>
      </c>
      <c r="D103" s="630">
        <v>2418012.1281838319</v>
      </c>
      <c r="E103" s="631">
        <v>62767.595238095237</v>
      </c>
      <c r="F103" s="632">
        <v>2355244.5329457368</v>
      </c>
      <c r="G103" s="632">
        <v>2386628.3305647844</v>
      </c>
      <c r="H103" s="634">
        <v>352674.81750168814</v>
      </c>
      <c r="I103" s="635">
        <v>352674.81750168814</v>
      </c>
      <c r="J103" s="515">
        <f t="shared" si="23"/>
        <v>0</v>
      </c>
      <c r="K103" s="515"/>
      <c r="L103" s="519">
        <f t="shared" si="19"/>
        <v>352674.81750168814</v>
      </c>
      <c r="M103" s="520">
        <f t="shared" si="20"/>
        <v>0</v>
      </c>
      <c r="N103" s="519">
        <f t="shared" si="21"/>
        <v>352674.81750168814</v>
      </c>
      <c r="O103" s="515">
        <f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2"/>
        <v/>
      </c>
      <c r="C104" s="508">
        <f>IF(D93="","-",+C103+1)</f>
        <v>2018</v>
      </c>
      <c r="D104" s="630">
        <v>2355244.5329457368</v>
      </c>
      <c r="E104" s="631">
        <v>62767.595238095237</v>
      </c>
      <c r="F104" s="632">
        <v>2292476.9377076416</v>
      </c>
      <c r="G104" s="632">
        <v>2323860.7353266892</v>
      </c>
      <c r="H104" s="634">
        <v>308177.94569514133</v>
      </c>
      <c r="I104" s="635">
        <v>308177.94569514133</v>
      </c>
      <c r="J104" s="515">
        <f t="shared" si="23"/>
        <v>0</v>
      </c>
      <c r="K104" s="515"/>
      <c r="L104" s="519">
        <f t="shared" si="19"/>
        <v>308177.94569514133</v>
      </c>
      <c r="M104" s="520">
        <f t="shared" si="20"/>
        <v>0</v>
      </c>
      <c r="N104" s="519">
        <f t="shared" si="21"/>
        <v>308177.94569514133</v>
      </c>
      <c r="O104" s="515">
        <f t="shared" ref="O104:O130" si="24">IF(N104&lt;&gt;0,+I104-N104,0)</f>
        <v>0</v>
      </c>
      <c r="P104" s="515">
        <f t="shared" ref="P104:P130" si="25">+O104-M104</f>
        <v>0</v>
      </c>
      <c r="Q104" s="269"/>
    </row>
    <row r="105" spans="1:17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2292476.9377076416</v>
      </c>
      <c r="E105" s="523">
        <f t="shared" ref="E105:E154" si="26">IF(+$J$96&lt;F104,$J$96,D105)</f>
        <v>61307.883720930229</v>
      </c>
      <c r="F105" s="524">
        <f t="shared" ref="F105:F154" si="27">+D105-E105</f>
        <v>2231169.0539867114</v>
      </c>
      <c r="G105" s="524">
        <f t="shared" ref="G105:G154" si="28">+(F105+D105)/2</f>
        <v>2261822.9958471768</v>
      </c>
      <c r="H105" s="527">
        <f t="shared" ref="H105:H154" si="29">+J$94*G105+E105</f>
        <v>303414.65337781532</v>
      </c>
      <c r="I105" s="578">
        <f t="shared" ref="I105:I154" si="30">+J$95*G105+E105</f>
        <v>303414.65337781532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  <c r="Q105" s="269"/>
    </row>
    <row r="106" spans="1:17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2231169.0539867114</v>
      </c>
      <c r="E106" s="523">
        <f t="shared" si="26"/>
        <v>61307.883720930229</v>
      </c>
      <c r="F106" s="524">
        <f t="shared" si="27"/>
        <v>2169861.1702657812</v>
      </c>
      <c r="G106" s="524">
        <f t="shared" si="28"/>
        <v>2200515.1121262461</v>
      </c>
      <c r="H106" s="527">
        <f t="shared" si="29"/>
        <v>296852.22399698978</v>
      </c>
      <c r="I106" s="578">
        <f t="shared" si="30"/>
        <v>296852.22399698978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  <c r="Q106" s="269"/>
    </row>
    <row r="107" spans="1:17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2169861.1702657812</v>
      </c>
      <c r="E107" s="523">
        <f t="shared" si="26"/>
        <v>61307.883720930229</v>
      </c>
      <c r="F107" s="524">
        <f t="shared" si="27"/>
        <v>2108553.286544851</v>
      </c>
      <c r="G107" s="524">
        <f t="shared" si="28"/>
        <v>2139207.2284053164</v>
      </c>
      <c r="H107" s="527">
        <f t="shared" si="29"/>
        <v>290289.79461616429</v>
      </c>
      <c r="I107" s="578">
        <f t="shared" si="30"/>
        <v>290289.79461616429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  <c r="Q107" s="269"/>
    </row>
    <row r="108" spans="1:17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2108553.286544851</v>
      </c>
      <c r="E108" s="523">
        <f t="shared" si="26"/>
        <v>61307.883720930229</v>
      </c>
      <c r="F108" s="524">
        <f t="shared" si="27"/>
        <v>2047245.4028239208</v>
      </c>
      <c r="G108" s="524">
        <f t="shared" si="28"/>
        <v>2077899.3446843859</v>
      </c>
      <c r="H108" s="527">
        <f t="shared" si="29"/>
        <v>283727.36523533869</v>
      </c>
      <c r="I108" s="578">
        <f t="shared" si="30"/>
        <v>283727.36523533869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  <c r="Q108" s="269"/>
    </row>
    <row r="109" spans="1:17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2047245.4028239208</v>
      </c>
      <c r="E109" s="523">
        <f t="shared" si="26"/>
        <v>61307.883720930229</v>
      </c>
      <c r="F109" s="524">
        <f t="shared" si="27"/>
        <v>1985937.5191029906</v>
      </c>
      <c r="G109" s="524">
        <f t="shared" si="28"/>
        <v>2016591.4609634557</v>
      </c>
      <c r="H109" s="527">
        <f t="shared" si="29"/>
        <v>277164.9358545132</v>
      </c>
      <c r="I109" s="578">
        <f t="shared" si="30"/>
        <v>277164.9358545132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  <c r="Q109" s="269"/>
    </row>
    <row r="110" spans="1:17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1985937.5191029906</v>
      </c>
      <c r="E110" s="523">
        <f t="shared" si="26"/>
        <v>61307.883720930229</v>
      </c>
      <c r="F110" s="524">
        <f t="shared" si="27"/>
        <v>1924629.6353820604</v>
      </c>
      <c r="G110" s="524">
        <f t="shared" si="28"/>
        <v>1955283.5772425255</v>
      </c>
      <c r="H110" s="527">
        <f t="shared" si="29"/>
        <v>270602.50647368759</v>
      </c>
      <c r="I110" s="578">
        <f t="shared" si="30"/>
        <v>270602.50647368759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  <c r="Q110" s="269"/>
    </row>
    <row r="111" spans="1:17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1924629.6353820604</v>
      </c>
      <c r="E111" s="523">
        <f t="shared" si="26"/>
        <v>61307.883720930229</v>
      </c>
      <c r="F111" s="524">
        <f t="shared" si="27"/>
        <v>1863321.7516611302</v>
      </c>
      <c r="G111" s="524">
        <f t="shared" si="28"/>
        <v>1893975.6935215953</v>
      </c>
      <c r="H111" s="527">
        <f t="shared" si="29"/>
        <v>264040.07709286211</v>
      </c>
      <c r="I111" s="578">
        <f t="shared" si="30"/>
        <v>264040.07709286211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  <c r="Q111" s="269"/>
    </row>
    <row r="112" spans="1:17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1863321.7516611302</v>
      </c>
      <c r="E112" s="523">
        <f t="shared" si="26"/>
        <v>61307.883720930229</v>
      </c>
      <c r="F112" s="524">
        <f t="shared" si="27"/>
        <v>1802013.8679402</v>
      </c>
      <c r="G112" s="524">
        <f t="shared" si="28"/>
        <v>1832667.8098006651</v>
      </c>
      <c r="H112" s="527">
        <f t="shared" si="29"/>
        <v>257477.64771203656</v>
      </c>
      <c r="I112" s="578">
        <f t="shared" si="30"/>
        <v>257477.64771203656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  <c r="Q112" s="269"/>
    </row>
    <row r="113" spans="2:17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1802013.8679402</v>
      </c>
      <c r="E113" s="523">
        <f t="shared" si="26"/>
        <v>61307.883720930229</v>
      </c>
      <c r="F113" s="524">
        <f t="shared" si="27"/>
        <v>1740705.9842192698</v>
      </c>
      <c r="G113" s="524">
        <f t="shared" si="28"/>
        <v>1771359.9260797349</v>
      </c>
      <c r="H113" s="527">
        <f t="shared" si="29"/>
        <v>250915.21833121101</v>
      </c>
      <c r="I113" s="578">
        <f t="shared" si="30"/>
        <v>250915.21833121101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  <c r="Q113" s="269"/>
    </row>
    <row r="114" spans="2:17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1740705.9842192698</v>
      </c>
      <c r="E114" s="523">
        <f t="shared" si="26"/>
        <v>61307.883720930229</v>
      </c>
      <c r="F114" s="524">
        <f t="shared" si="27"/>
        <v>1679398.1004983396</v>
      </c>
      <c r="G114" s="524">
        <f t="shared" si="28"/>
        <v>1710052.0423588047</v>
      </c>
      <c r="H114" s="527">
        <f t="shared" si="29"/>
        <v>244352.7889503855</v>
      </c>
      <c r="I114" s="578">
        <f t="shared" si="30"/>
        <v>244352.7889503855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  <c r="Q114" s="269"/>
    </row>
    <row r="115" spans="2:17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1679398.1004983396</v>
      </c>
      <c r="E115" s="523">
        <f t="shared" si="26"/>
        <v>61307.883720930229</v>
      </c>
      <c r="F115" s="524">
        <f t="shared" si="27"/>
        <v>1618090.2167774094</v>
      </c>
      <c r="G115" s="524">
        <f t="shared" si="28"/>
        <v>1648744.1586378745</v>
      </c>
      <c r="H115" s="527">
        <f t="shared" si="29"/>
        <v>237790.35956955995</v>
      </c>
      <c r="I115" s="578">
        <f t="shared" si="30"/>
        <v>237790.35956955995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  <c r="Q115" s="269"/>
    </row>
    <row r="116" spans="2:17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1618090.2167774094</v>
      </c>
      <c r="E116" s="523">
        <f t="shared" si="26"/>
        <v>61307.883720930229</v>
      </c>
      <c r="F116" s="524">
        <f t="shared" si="27"/>
        <v>1556782.3330564792</v>
      </c>
      <c r="G116" s="524">
        <f t="shared" si="28"/>
        <v>1587436.2749169443</v>
      </c>
      <c r="H116" s="527">
        <f t="shared" si="29"/>
        <v>231227.9301887344</v>
      </c>
      <c r="I116" s="578">
        <f t="shared" si="30"/>
        <v>231227.9301887344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  <c r="Q116" s="269"/>
    </row>
    <row r="117" spans="2:17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1556782.3330564792</v>
      </c>
      <c r="E117" s="523">
        <f t="shared" si="26"/>
        <v>61307.883720930229</v>
      </c>
      <c r="F117" s="524">
        <f t="shared" si="27"/>
        <v>1495474.449335549</v>
      </c>
      <c r="G117" s="524">
        <f t="shared" si="28"/>
        <v>1526128.3911960141</v>
      </c>
      <c r="H117" s="527">
        <f t="shared" si="29"/>
        <v>224665.50080790889</v>
      </c>
      <c r="I117" s="578">
        <f t="shared" si="30"/>
        <v>224665.50080790889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  <c r="Q117" s="269"/>
    </row>
    <row r="118" spans="2:17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1495474.449335549</v>
      </c>
      <c r="E118" s="523">
        <f t="shared" si="26"/>
        <v>61307.883720930229</v>
      </c>
      <c r="F118" s="524">
        <f t="shared" si="27"/>
        <v>1434166.5656146188</v>
      </c>
      <c r="G118" s="524">
        <f t="shared" si="28"/>
        <v>1464820.5074750839</v>
      </c>
      <c r="H118" s="527">
        <f t="shared" si="29"/>
        <v>218103.07142708334</v>
      </c>
      <c r="I118" s="578">
        <f t="shared" si="30"/>
        <v>218103.07142708334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  <c r="Q118" s="269"/>
    </row>
    <row r="119" spans="2:17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1434166.5656146188</v>
      </c>
      <c r="E119" s="523">
        <f t="shared" si="26"/>
        <v>61307.883720930229</v>
      </c>
      <c r="F119" s="524">
        <f t="shared" si="27"/>
        <v>1372858.6818936886</v>
      </c>
      <c r="G119" s="524">
        <f t="shared" si="28"/>
        <v>1403512.6237541537</v>
      </c>
      <c r="H119" s="527">
        <f t="shared" si="29"/>
        <v>211540.64204625782</v>
      </c>
      <c r="I119" s="578">
        <f t="shared" si="30"/>
        <v>211540.64204625782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  <c r="Q119" s="269"/>
    </row>
    <row r="120" spans="2:17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1372858.6818936886</v>
      </c>
      <c r="E120" s="523">
        <f t="shared" si="26"/>
        <v>61307.883720930229</v>
      </c>
      <c r="F120" s="524">
        <f t="shared" si="27"/>
        <v>1311550.7981727584</v>
      </c>
      <c r="G120" s="524">
        <f t="shared" si="28"/>
        <v>1342204.7400332235</v>
      </c>
      <c r="H120" s="527">
        <f t="shared" si="29"/>
        <v>204978.21266543228</v>
      </c>
      <c r="I120" s="578">
        <f t="shared" si="30"/>
        <v>204978.21266543228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  <c r="Q120" s="269"/>
    </row>
    <row r="121" spans="2:17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1311550.7981727584</v>
      </c>
      <c r="E121" s="523">
        <f t="shared" si="26"/>
        <v>61307.883720930229</v>
      </c>
      <c r="F121" s="524">
        <f t="shared" si="27"/>
        <v>1250242.9144518282</v>
      </c>
      <c r="G121" s="524">
        <f t="shared" si="28"/>
        <v>1280896.8563122933</v>
      </c>
      <c r="H121" s="527">
        <f t="shared" si="29"/>
        <v>198415.78328460676</v>
      </c>
      <c r="I121" s="578">
        <f t="shared" si="30"/>
        <v>198415.78328460676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  <c r="Q121" s="269"/>
    </row>
    <row r="122" spans="2:17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1250242.9144518282</v>
      </c>
      <c r="E122" s="523">
        <f t="shared" si="26"/>
        <v>61307.883720930229</v>
      </c>
      <c r="F122" s="524">
        <f t="shared" si="27"/>
        <v>1188935.030730898</v>
      </c>
      <c r="G122" s="524">
        <f t="shared" si="28"/>
        <v>1219588.9725913631</v>
      </c>
      <c r="H122" s="527">
        <f t="shared" si="29"/>
        <v>191853.35390378122</v>
      </c>
      <c r="I122" s="578">
        <f t="shared" si="30"/>
        <v>191853.35390378122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  <c r="Q122" s="269"/>
    </row>
    <row r="123" spans="2:17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1188935.030730898</v>
      </c>
      <c r="E123" s="523">
        <f t="shared" si="26"/>
        <v>61307.883720930229</v>
      </c>
      <c r="F123" s="524">
        <f t="shared" si="27"/>
        <v>1127627.1470099678</v>
      </c>
      <c r="G123" s="524">
        <f t="shared" si="28"/>
        <v>1158281.0888704329</v>
      </c>
      <c r="H123" s="527">
        <f t="shared" si="29"/>
        <v>185290.92452295567</v>
      </c>
      <c r="I123" s="578">
        <f t="shared" si="30"/>
        <v>185290.92452295567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  <c r="Q123" s="269"/>
    </row>
    <row r="124" spans="2:17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1127627.1470099678</v>
      </c>
      <c r="E124" s="523">
        <f t="shared" si="26"/>
        <v>61307.883720930229</v>
      </c>
      <c r="F124" s="524">
        <f t="shared" si="27"/>
        <v>1066319.2632890376</v>
      </c>
      <c r="G124" s="524">
        <f t="shared" si="28"/>
        <v>1096973.2051495027</v>
      </c>
      <c r="H124" s="527">
        <f t="shared" si="29"/>
        <v>178728.49514213012</v>
      </c>
      <c r="I124" s="578">
        <f t="shared" si="30"/>
        <v>178728.49514213012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  <c r="Q124" s="269"/>
    </row>
    <row r="125" spans="2:17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1066319.2632890376</v>
      </c>
      <c r="E125" s="523">
        <f t="shared" si="26"/>
        <v>61307.883720930229</v>
      </c>
      <c r="F125" s="524">
        <f t="shared" si="27"/>
        <v>1005011.3795681074</v>
      </c>
      <c r="G125" s="524">
        <f t="shared" si="28"/>
        <v>1035665.3214285725</v>
      </c>
      <c r="H125" s="527">
        <f t="shared" si="29"/>
        <v>172166.06576130461</v>
      </c>
      <c r="I125" s="578">
        <f t="shared" si="30"/>
        <v>172166.06576130461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  <c r="Q125" s="269"/>
    </row>
    <row r="126" spans="2:17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1005011.3795681074</v>
      </c>
      <c r="E126" s="523">
        <f t="shared" si="26"/>
        <v>61307.883720930229</v>
      </c>
      <c r="F126" s="524">
        <f t="shared" si="27"/>
        <v>943703.49584717723</v>
      </c>
      <c r="G126" s="524">
        <f t="shared" si="28"/>
        <v>974357.43770764233</v>
      </c>
      <c r="H126" s="527">
        <f t="shared" si="29"/>
        <v>165603.63638047909</v>
      </c>
      <c r="I126" s="578">
        <f t="shared" si="30"/>
        <v>165603.63638047909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  <c r="Q126" s="269"/>
    </row>
    <row r="127" spans="2:17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943703.49584717723</v>
      </c>
      <c r="E127" s="523">
        <f t="shared" si="26"/>
        <v>61307.883720930229</v>
      </c>
      <c r="F127" s="524">
        <f t="shared" si="27"/>
        <v>882395.61212624703</v>
      </c>
      <c r="G127" s="524">
        <f t="shared" si="28"/>
        <v>913049.55398671213</v>
      </c>
      <c r="H127" s="527">
        <f t="shared" si="29"/>
        <v>159041.20699965354</v>
      </c>
      <c r="I127" s="578">
        <f t="shared" si="30"/>
        <v>159041.20699965354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  <c r="Q127" s="269"/>
    </row>
    <row r="128" spans="2:17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882395.61212624703</v>
      </c>
      <c r="E128" s="523">
        <f t="shared" si="26"/>
        <v>61307.883720930229</v>
      </c>
      <c r="F128" s="524">
        <f t="shared" si="27"/>
        <v>821087.72840531683</v>
      </c>
      <c r="G128" s="524">
        <f t="shared" si="28"/>
        <v>851741.67026578193</v>
      </c>
      <c r="H128" s="527">
        <f t="shared" si="29"/>
        <v>152478.777618828</v>
      </c>
      <c r="I128" s="578">
        <f t="shared" si="30"/>
        <v>152478.777618828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  <c r="Q128" s="269"/>
    </row>
    <row r="129" spans="2:17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821087.72840531683</v>
      </c>
      <c r="E129" s="523">
        <f t="shared" si="26"/>
        <v>61307.883720930229</v>
      </c>
      <c r="F129" s="524">
        <f t="shared" si="27"/>
        <v>759779.84468438663</v>
      </c>
      <c r="G129" s="524">
        <f t="shared" si="28"/>
        <v>790433.78654485173</v>
      </c>
      <c r="H129" s="527">
        <f t="shared" si="29"/>
        <v>145916.34823800248</v>
      </c>
      <c r="I129" s="578">
        <f t="shared" si="30"/>
        <v>145916.34823800248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  <c r="Q129" s="269"/>
    </row>
    <row r="130" spans="2:17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759779.84468438663</v>
      </c>
      <c r="E130" s="523">
        <f t="shared" si="26"/>
        <v>61307.883720930229</v>
      </c>
      <c r="F130" s="524">
        <f t="shared" si="27"/>
        <v>698471.96096345643</v>
      </c>
      <c r="G130" s="524">
        <f t="shared" si="28"/>
        <v>729125.90282392153</v>
      </c>
      <c r="H130" s="527">
        <f t="shared" si="29"/>
        <v>139353.91885717693</v>
      </c>
      <c r="I130" s="578">
        <f t="shared" si="30"/>
        <v>139353.91885717693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  <c r="Q130" s="269"/>
    </row>
    <row r="131" spans="2:17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698471.96096345643</v>
      </c>
      <c r="E131" s="523">
        <f t="shared" si="26"/>
        <v>61307.883720930229</v>
      </c>
      <c r="F131" s="524">
        <f t="shared" si="27"/>
        <v>637164.07724252623</v>
      </c>
      <c r="G131" s="524">
        <f t="shared" si="28"/>
        <v>667818.01910299133</v>
      </c>
      <c r="H131" s="527">
        <f t="shared" si="29"/>
        <v>132791.48947635142</v>
      </c>
      <c r="I131" s="578">
        <f t="shared" si="30"/>
        <v>132791.48947635142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  <c r="Q131" s="269"/>
    </row>
    <row r="132" spans="2:17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637164.07724252623</v>
      </c>
      <c r="E132" s="523">
        <f t="shared" si="26"/>
        <v>61307.883720930229</v>
      </c>
      <c r="F132" s="524">
        <f t="shared" si="27"/>
        <v>575856.19352159603</v>
      </c>
      <c r="G132" s="524">
        <f t="shared" si="28"/>
        <v>606510.13538206113</v>
      </c>
      <c r="H132" s="527">
        <f t="shared" si="29"/>
        <v>126229.06009552587</v>
      </c>
      <c r="I132" s="578">
        <f t="shared" si="30"/>
        <v>126229.06009552587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  <c r="Q132" s="269"/>
    </row>
    <row r="133" spans="2:17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575856.19352159603</v>
      </c>
      <c r="E133" s="523">
        <f t="shared" si="26"/>
        <v>61307.883720930229</v>
      </c>
      <c r="F133" s="524">
        <f t="shared" si="27"/>
        <v>514548.30980066583</v>
      </c>
      <c r="G133" s="524">
        <f t="shared" si="28"/>
        <v>545202.25166113093</v>
      </c>
      <c r="H133" s="527">
        <f t="shared" si="29"/>
        <v>119666.63071470034</v>
      </c>
      <c r="I133" s="578">
        <f t="shared" si="30"/>
        <v>119666.63071470034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  <c r="Q133" s="269"/>
    </row>
    <row r="134" spans="2:17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514548.30980066583</v>
      </c>
      <c r="E134" s="523">
        <f t="shared" si="26"/>
        <v>61307.883720930229</v>
      </c>
      <c r="F134" s="524">
        <f t="shared" si="27"/>
        <v>453240.42607973563</v>
      </c>
      <c r="G134" s="524">
        <f t="shared" si="28"/>
        <v>483894.36794020073</v>
      </c>
      <c r="H134" s="527">
        <f t="shared" si="29"/>
        <v>113104.20133387481</v>
      </c>
      <c r="I134" s="578">
        <f t="shared" si="30"/>
        <v>113104.20133387481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  <c r="Q134" s="269"/>
    </row>
    <row r="135" spans="2:17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453240.42607973563</v>
      </c>
      <c r="E135" s="523">
        <f t="shared" si="26"/>
        <v>61307.883720930229</v>
      </c>
      <c r="F135" s="524">
        <f t="shared" si="27"/>
        <v>391932.54235880543</v>
      </c>
      <c r="G135" s="524">
        <f t="shared" si="28"/>
        <v>422586.48421927053</v>
      </c>
      <c r="H135" s="527">
        <f t="shared" si="29"/>
        <v>106541.77195304926</v>
      </c>
      <c r="I135" s="578">
        <f t="shared" si="30"/>
        <v>106541.77195304926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  <c r="Q135" s="269"/>
    </row>
    <row r="136" spans="2:17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391932.54235880543</v>
      </c>
      <c r="E136" s="523">
        <f t="shared" si="26"/>
        <v>61307.883720930229</v>
      </c>
      <c r="F136" s="524">
        <f t="shared" si="27"/>
        <v>330624.65863787523</v>
      </c>
      <c r="G136" s="524">
        <f t="shared" si="28"/>
        <v>361278.60049834033</v>
      </c>
      <c r="H136" s="527">
        <f t="shared" si="29"/>
        <v>99979.34257222373</v>
      </c>
      <c r="I136" s="578">
        <f t="shared" si="30"/>
        <v>99979.34257222373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  <c r="Q136" s="269"/>
    </row>
    <row r="137" spans="2:17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330624.65863787523</v>
      </c>
      <c r="E137" s="523">
        <f t="shared" si="26"/>
        <v>61307.883720930229</v>
      </c>
      <c r="F137" s="524">
        <f t="shared" si="27"/>
        <v>269316.77491694503</v>
      </c>
      <c r="G137" s="524">
        <f t="shared" si="28"/>
        <v>299970.71677741013</v>
      </c>
      <c r="H137" s="527">
        <f t="shared" si="29"/>
        <v>93416.913191398198</v>
      </c>
      <c r="I137" s="578">
        <f t="shared" si="30"/>
        <v>93416.913191398198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  <c r="Q137" s="269"/>
    </row>
    <row r="138" spans="2:17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269316.77491694503</v>
      </c>
      <c r="E138" s="523">
        <f t="shared" si="26"/>
        <v>61307.883720930229</v>
      </c>
      <c r="F138" s="524">
        <f t="shared" si="27"/>
        <v>208008.8911960148</v>
      </c>
      <c r="G138" s="524">
        <f t="shared" si="28"/>
        <v>238662.83305647993</v>
      </c>
      <c r="H138" s="527">
        <f t="shared" si="29"/>
        <v>86854.483810572667</v>
      </c>
      <c r="I138" s="578">
        <f t="shared" si="30"/>
        <v>86854.483810572667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  <c r="Q138" s="269"/>
    </row>
    <row r="139" spans="2:17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208008.8911960148</v>
      </c>
      <c r="E139" s="523">
        <f t="shared" si="26"/>
        <v>61307.883720930229</v>
      </c>
      <c r="F139" s="524">
        <f t="shared" si="27"/>
        <v>146701.00747508457</v>
      </c>
      <c r="G139" s="524">
        <f t="shared" si="28"/>
        <v>177354.94933554967</v>
      </c>
      <c r="H139" s="527">
        <f t="shared" si="29"/>
        <v>80292.054429747121</v>
      </c>
      <c r="I139" s="578">
        <f t="shared" si="30"/>
        <v>80292.054429747121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  <c r="Q139" s="269"/>
    </row>
    <row r="140" spans="2:17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146701.00747508457</v>
      </c>
      <c r="E140" s="523">
        <f t="shared" si="26"/>
        <v>61307.883720930229</v>
      </c>
      <c r="F140" s="524">
        <f t="shared" si="27"/>
        <v>85393.123754154338</v>
      </c>
      <c r="G140" s="524">
        <f t="shared" si="28"/>
        <v>116047.06561461945</v>
      </c>
      <c r="H140" s="527">
        <f t="shared" si="29"/>
        <v>73729.625048921589</v>
      </c>
      <c r="I140" s="578">
        <f t="shared" si="30"/>
        <v>73729.625048921589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  <c r="Q140" s="269"/>
    </row>
    <row r="141" spans="2:17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85393.123754154338</v>
      </c>
      <c r="E141" s="523">
        <f t="shared" si="26"/>
        <v>61307.883720930229</v>
      </c>
      <c r="F141" s="524">
        <f t="shared" si="27"/>
        <v>24085.240033224109</v>
      </c>
      <c r="G141" s="524">
        <f t="shared" si="28"/>
        <v>54739.181893689223</v>
      </c>
      <c r="H141" s="527">
        <f t="shared" si="29"/>
        <v>67167.195668096043</v>
      </c>
      <c r="I141" s="578">
        <f t="shared" si="30"/>
        <v>67167.195668096043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  <c r="Q141" s="269"/>
    </row>
    <row r="142" spans="2:17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24085.240033224109</v>
      </c>
      <c r="E142" s="523">
        <f t="shared" si="26"/>
        <v>24085.240033224109</v>
      </c>
      <c r="F142" s="524">
        <f t="shared" si="27"/>
        <v>0</v>
      </c>
      <c r="G142" s="524">
        <f t="shared" si="28"/>
        <v>12042.620016612054</v>
      </c>
      <c r="H142" s="527">
        <f t="shared" si="29"/>
        <v>25374.288661600636</v>
      </c>
      <c r="I142" s="578">
        <f t="shared" si="30"/>
        <v>25374.288661600636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  <c r="Q142" s="269"/>
    </row>
    <row r="143" spans="2:17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  <c r="Q143" s="269"/>
    </row>
    <row r="144" spans="2:17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  <c r="Q144" s="269"/>
    </row>
    <row r="145" spans="2:17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  <c r="Q145" s="269"/>
    </row>
    <row r="146" spans="2:17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  <c r="Q146" s="269"/>
    </row>
    <row r="147" spans="2:17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  <c r="Q147" s="269"/>
    </row>
    <row r="148" spans="2:17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  <c r="Q148" s="269"/>
    </row>
    <row r="149" spans="2:17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  <c r="Q149" s="269"/>
    </row>
    <row r="150" spans="2:17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  <c r="Q150" s="269"/>
    </row>
    <row r="151" spans="2:17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  <c r="Q151" s="269"/>
    </row>
    <row r="152" spans="2:17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  <c r="Q152" s="269"/>
    </row>
    <row r="153" spans="2:17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  <c r="Q153" s="269"/>
    </row>
    <row r="154" spans="2:17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2636239.0000000005</v>
      </c>
      <c r="F155" s="375"/>
      <c r="G155" s="375"/>
      <c r="H155" s="375">
        <f>SUM(H99:H154)</f>
        <v>8927911.6678356677</v>
      </c>
      <c r="I155" s="375">
        <f>SUM(I99:I154)</f>
        <v>8927911.6678356677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39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465442.74660414137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465442.74660414137</v>
      </c>
      <c r="O6" s="269"/>
      <c r="P6" s="269"/>
    </row>
    <row r="7" spans="1:16" ht="13.5" thickBot="1">
      <c r="C7" s="468" t="s">
        <v>48</v>
      </c>
      <c r="D7" s="625" t="s">
        <v>330</v>
      </c>
      <c r="E7" s="588"/>
      <c r="F7" s="588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311</v>
      </c>
      <c r="E9" s="638" t="s">
        <v>329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4316668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2013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105284.58536585367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2013</v>
      </c>
      <c r="D17" s="630">
        <v>4316127</v>
      </c>
      <c r="E17" s="639">
        <v>85637.440476190473</v>
      </c>
      <c r="F17" s="630">
        <v>4230489.5595238097</v>
      </c>
      <c r="G17" s="639">
        <v>656374.9370978435</v>
      </c>
      <c r="H17" s="640">
        <v>656374.9370978435</v>
      </c>
      <c r="I17" s="617">
        <v>0</v>
      </c>
      <c r="J17" s="512"/>
      <c r="K17" s="513">
        <f t="shared" ref="K17:K22" si="0">G17</f>
        <v>656374.9370978435</v>
      </c>
      <c r="L17" s="598">
        <f t="shared" ref="L17:L22" si="1">IF(K17&lt;&gt;0,+G17-K17,0)</f>
        <v>0</v>
      </c>
      <c r="M17" s="513">
        <f t="shared" ref="M17:M22" si="2">H17</f>
        <v>656374.9370978435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2014</v>
      </c>
      <c r="D18" s="632">
        <v>4230489.5595238097</v>
      </c>
      <c r="E18" s="631">
        <v>102764.92857142857</v>
      </c>
      <c r="F18" s="632">
        <v>4127724.6309523811</v>
      </c>
      <c r="G18" s="631">
        <v>659638.3564492357</v>
      </c>
      <c r="H18" s="640">
        <v>659638.3564492357</v>
      </c>
      <c r="I18" s="617">
        <v>0</v>
      </c>
      <c r="J18" s="512"/>
      <c r="K18" s="519">
        <f t="shared" si="0"/>
        <v>659638.3564492357</v>
      </c>
      <c r="L18" s="520">
        <f t="shared" si="1"/>
        <v>0</v>
      </c>
      <c r="M18" s="519">
        <f t="shared" si="2"/>
        <v>659638.3564492357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2015</v>
      </c>
      <c r="D19" s="632">
        <v>4127724.6309523811</v>
      </c>
      <c r="E19" s="631">
        <v>102777.80952380953</v>
      </c>
      <c r="F19" s="632">
        <v>4024946.8214285714</v>
      </c>
      <c r="G19" s="631">
        <v>632882.6295754665</v>
      </c>
      <c r="H19" s="640">
        <v>632882.6295754665</v>
      </c>
      <c r="I19" s="512">
        <v>0</v>
      </c>
      <c r="J19" s="512"/>
      <c r="K19" s="519">
        <f t="shared" si="0"/>
        <v>632882.6295754665</v>
      </c>
      <c r="L19" s="520">
        <f t="shared" si="1"/>
        <v>0</v>
      </c>
      <c r="M19" s="519">
        <f t="shared" si="2"/>
        <v>632882.6295754665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2016</v>
      </c>
      <c r="D20" s="632">
        <v>4025487.8214285714</v>
      </c>
      <c r="E20" s="631">
        <v>102777.80952380953</v>
      </c>
      <c r="F20" s="632">
        <v>3922710.0119047617</v>
      </c>
      <c r="G20" s="631">
        <v>613043.82987884199</v>
      </c>
      <c r="H20" s="640">
        <v>613043.82987884199</v>
      </c>
      <c r="I20" s="512">
        <f>H20-G20</f>
        <v>0</v>
      </c>
      <c r="J20" s="512"/>
      <c r="K20" s="519">
        <f t="shared" si="0"/>
        <v>613043.82987884199</v>
      </c>
      <c r="L20" s="520">
        <f t="shared" si="1"/>
        <v>0</v>
      </c>
      <c r="M20" s="519">
        <f t="shared" si="2"/>
        <v>613043.82987884199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2017</v>
      </c>
      <c r="D21" s="632">
        <v>3922710.0119047617</v>
      </c>
      <c r="E21" s="631">
        <v>100387.62790697675</v>
      </c>
      <c r="F21" s="632">
        <v>3822322.3839977849</v>
      </c>
      <c r="G21" s="631">
        <v>580163.47114176606</v>
      </c>
      <c r="H21" s="640">
        <v>580163.47114176606</v>
      </c>
      <c r="I21" s="512">
        <f t="shared" ref="I21:I72" si="6">H21-G21</f>
        <v>0</v>
      </c>
      <c r="J21" s="512"/>
      <c r="K21" s="519">
        <f t="shared" si="0"/>
        <v>580163.47114176606</v>
      </c>
      <c r="L21" s="520">
        <f t="shared" si="1"/>
        <v>0</v>
      </c>
      <c r="M21" s="519">
        <f t="shared" si="2"/>
        <v>580163.47114176606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2018</v>
      </c>
      <c r="D22" s="632">
        <v>3822322.3839977849</v>
      </c>
      <c r="E22" s="631">
        <v>105284.58536585367</v>
      </c>
      <c r="F22" s="632">
        <v>3717037.7986319312</v>
      </c>
      <c r="G22" s="631">
        <v>527052.2644811786</v>
      </c>
      <c r="H22" s="640">
        <v>527052.2644811786</v>
      </c>
      <c r="I22" s="512">
        <f t="shared" si="6"/>
        <v>0</v>
      </c>
      <c r="J22" s="512"/>
      <c r="K22" s="519">
        <f t="shared" si="0"/>
        <v>527052.2644811786</v>
      </c>
      <c r="L22" s="520">
        <f t="shared" si="1"/>
        <v>0</v>
      </c>
      <c r="M22" s="519">
        <f t="shared" si="2"/>
        <v>527052.2644811786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2019</v>
      </c>
      <c r="D23" s="632">
        <v>3717037.7986319312</v>
      </c>
      <c r="E23" s="631">
        <v>100387.62790697675</v>
      </c>
      <c r="F23" s="632">
        <v>3616650.1707249545</v>
      </c>
      <c r="G23" s="631">
        <v>465442.74660414137</v>
      </c>
      <c r="H23" s="640">
        <v>465442.74660414137</v>
      </c>
      <c r="I23" s="512">
        <f t="shared" si="6"/>
        <v>0</v>
      </c>
      <c r="J23" s="512"/>
      <c r="K23" s="519">
        <f t="shared" ref="K23" si="7">G23</f>
        <v>465442.74660414137</v>
      </c>
      <c r="L23" s="520">
        <f t="shared" ref="L23" si="8">IF(K23&lt;&gt;0,+G23-K23,0)</f>
        <v>0</v>
      </c>
      <c r="M23" s="519">
        <f t="shared" ref="M23" si="9">H23</f>
        <v>465442.74660414137</v>
      </c>
      <c r="N23" s="515">
        <f t="shared" ref="N23:N72" si="10">IF(M23&lt;&gt;0,+H23-M23,0)</f>
        <v>0</v>
      </c>
      <c r="O23" s="515">
        <f t="shared" ref="O23:O72" si="11"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2020</v>
      </c>
      <c r="D24" s="524">
        <f>IF(F23+SUM(E$17:E23)=D$10,F23,D$10-SUM(E$17:E23))</f>
        <v>3616650.1707249545</v>
      </c>
      <c r="E24" s="523">
        <f t="shared" ref="E24:E72" si="12">IF(+$I$14&lt;F23,$I$14,D24)</f>
        <v>105284.58536585367</v>
      </c>
      <c r="F24" s="524">
        <f t="shared" ref="F24:F72" si="13">+D24-E24</f>
        <v>3511365.5853591007</v>
      </c>
      <c r="G24" s="525">
        <f t="shared" ref="G24:G52" si="14">+I$12*((D24+F24)/2)+E24</f>
        <v>558248.95519882289</v>
      </c>
      <c r="H24" s="492">
        <f t="shared" ref="H24:H52" si="15">+I$13*((D24+F24)/2)+E24</f>
        <v>558248.95519882289</v>
      </c>
      <c r="I24" s="512">
        <f t="shared" si="6"/>
        <v>0</v>
      </c>
      <c r="J24" s="512"/>
      <c r="K24" s="526"/>
      <c r="L24" s="515">
        <f t="shared" ref="L24:L72" si="16">IF(K24&lt;&gt;0,+G24-K24,0)</f>
        <v>0</v>
      </c>
      <c r="M24" s="526"/>
      <c r="N24" s="515">
        <f t="shared" si="10"/>
        <v>0</v>
      </c>
      <c r="O24" s="515">
        <f t="shared" si="11"/>
        <v>0</v>
      </c>
      <c r="P24" s="272"/>
    </row>
    <row r="25" spans="2:16" ht="12.5">
      <c r="B25" s="195" t="str">
        <f t="shared" si="5"/>
        <v/>
      </c>
      <c r="C25" s="508">
        <f>IF(D11="","-",+C24+1)</f>
        <v>2021</v>
      </c>
      <c r="D25" s="524">
        <f>IF(F24+SUM(E$17:E24)=D$10,F24,D$10-SUM(E$17:E24))</f>
        <v>3511365.5853591007</v>
      </c>
      <c r="E25" s="523">
        <f t="shared" si="12"/>
        <v>105284.58536585367</v>
      </c>
      <c r="F25" s="524">
        <f t="shared" si="13"/>
        <v>3406080.999993247</v>
      </c>
      <c r="G25" s="525">
        <f t="shared" si="14"/>
        <v>544867.90569071437</v>
      </c>
      <c r="H25" s="492">
        <f t="shared" si="15"/>
        <v>544867.90569071437</v>
      </c>
      <c r="I25" s="512">
        <f t="shared" si="6"/>
        <v>0</v>
      </c>
      <c r="J25" s="512"/>
      <c r="K25" s="526"/>
      <c r="L25" s="515">
        <f t="shared" si="16"/>
        <v>0</v>
      </c>
      <c r="M25" s="526"/>
      <c r="N25" s="515">
        <f t="shared" si="10"/>
        <v>0</v>
      </c>
      <c r="O25" s="515">
        <f t="shared" si="11"/>
        <v>0</v>
      </c>
      <c r="P25" s="272"/>
    </row>
    <row r="26" spans="2:16" ht="12.5">
      <c r="B26" s="195" t="str">
        <f t="shared" si="5"/>
        <v/>
      </c>
      <c r="C26" s="508">
        <f>IF(D11="","-",+C25+1)</f>
        <v>2022</v>
      </c>
      <c r="D26" s="524">
        <f>IF(F25+SUM(E$17:E25)=D$10,F25,D$10-SUM(E$17:E25))</f>
        <v>3406080.999993247</v>
      </c>
      <c r="E26" s="523">
        <f t="shared" si="12"/>
        <v>105284.58536585367</v>
      </c>
      <c r="F26" s="524">
        <f t="shared" si="13"/>
        <v>3300796.4146273932</v>
      </c>
      <c r="G26" s="525">
        <f t="shared" si="14"/>
        <v>531486.85618260573</v>
      </c>
      <c r="H26" s="492">
        <f t="shared" si="15"/>
        <v>531486.85618260573</v>
      </c>
      <c r="I26" s="512">
        <f t="shared" si="6"/>
        <v>0</v>
      </c>
      <c r="J26" s="512"/>
      <c r="K26" s="526"/>
      <c r="L26" s="515">
        <f t="shared" si="16"/>
        <v>0</v>
      </c>
      <c r="M26" s="526"/>
      <c r="N26" s="515">
        <f t="shared" si="10"/>
        <v>0</v>
      </c>
      <c r="O26" s="515">
        <f t="shared" si="11"/>
        <v>0</v>
      </c>
      <c r="P26" s="272"/>
    </row>
    <row r="27" spans="2:16" ht="12.5">
      <c r="B27" s="195" t="str">
        <f t="shared" si="5"/>
        <v/>
      </c>
      <c r="C27" s="508">
        <f>IF(D11="","-",+C26+1)</f>
        <v>2023</v>
      </c>
      <c r="D27" s="524">
        <f>IF(F26+SUM(E$17:E26)=D$10,F26,D$10-SUM(E$17:E26))</f>
        <v>3300796.4146273932</v>
      </c>
      <c r="E27" s="523">
        <f t="shared" si="12"/>
        <v>105284.58536585367</v>
      </c>
      <c r="F27" s="524">
        <f t="shared" si="13"/>
        <v>3195511.8292615395</v>
      </c>
      <c r="G27" s="525">
        <f t="shared" si="14"/>
        <v>518105.8066744972</v>
      </c>
      <c r="H27" s="492">
        <f t="shared" si="15"/>
        <v>518105.8066744972</v>
      </c>
      <c r="I27" s="512">
        <f t="shared" si="6"/>
        <v>0</v>
      </c>
      <c r="J27" s="512"/>
      <c r="K27" s="526"/>
      <c r="L27" s="515">
        <f t="shared" si="16"/>
        <v>0</v>
      </c>
      <c r="M27" s="526"/>
      <c r="N27" s="515">
        <f t="shared" si="10"/>
        <v>0</v>
      </c>
      <c r="O27" s="515">
        <f t="shared" si="11"/>
        <v>0</v>
      </c>
      <c r="P27" s="272"/>
    </row>
    <row r="28" spans="2:16" ht="12.5">
      <c r="B28" s="195" t="str">
        <f t="shared" si="5"/>
        <v/>
      </c>
      <c r="C28" s="508">
        <f>IF(D11="","-",+C27+1)</f>
        <v>2024</v>
      </c>
      <c r="D28" s="524">
        <f>IF(F27+SUM(E$17:E27)=D$10,F27,D$10-SUM(E$17:E27))</f>
        <v>3195511.8292615395</v>
      </c>
      <c r="E28" s="523">
        <f t="shared" si="12"/>
        <v>105284.58536585367</v>
      </c>
      <c r="F28" s="524">
        <f t="shared" si="13"/>
        <v>3090227.2438956858</v>
      </c>
      <c r="G28" s="525">
        <f t="shared" si="14"/>
        <v>504724.75716638856</v>
      </c>
      <c r="H28" s="492">
        <f t="shared" si="15"/>
        <v>504724.75716638856</v>
      </c>
      <c r="I28" s="512">
        <f t="shared" si="6"/>
        <v>0</v>
      </c>
      <c r="J28" s="512"/>
      <c r="K28" s="526"/>
      <c r="L28" s="515">
        <f t="shared" si="16"/>
        <v>0</v>
      </c>
      <c r="M28" s="526"/>
      <c r="N28" s="515">
        <f t="shared" si="10"/>
        <v>0</v>
      </c>
      <c r="O28" s="515">
        <f t="shared" si="11"/>
        <v>0</v>
      </c>
      <c r="P28" s="272"/>
    </row>
    <row r="29" spans="2:16" ht="12.5">
      <c r="B29" s="195" t="str">
        <f t="shared" si="5"/>
        <v/>
      </c>
      <c r="C29" s="508">
        <f>IF(D11="","-",+C28+1)</f>
        <v>2025</v>
      </c>
      <c r="D29" s="524">
        <f>IF(F28+SUM(E$17:E28)=D$10,F28,D$10-SUM(E$17:E28))</f>
        <v>3090227.2438956858</v>
      </c>
      <c r="E29" s="523">
        <f t="shared" si="12"/>
        <v>105284.58536585367</v>
      </c>
      <c r="F29" s="524">
        <f t="shared" si="13"/>
        <v>2984942.658529832</v>
      </c>
      <c r="G29" s="525">
        <f t="shared" si="14"/>
        <v>491343.70765828004</v>
      </c>
      <c r="H29" s="492">
        <f t="shared" si="15"/>
        <v>491343.70765828004</v>
      </c>
      <c r="I29" s="512">
        <f t="shared" si="6"/>
        <v>0</v>
      </c>
      <c r="J29" s="512"/>
      <c r="K29" s="526"/>
      <c r="L29" s="515">
        <f t="shared" si="16"/>
        <v>0</v>
      </c>
      <c r="M29" s="526"/>
      <c r="N29" s="515">
        <f t="shared" si="10"/>
        <v>0</v>
      </c>
      <c r="O29" s="515">
        <f t="shared" si="11"/>
        <v>0</v>
      </c>
      <c r="P29" s="272"/>
    </row>
    <row r="30" spans="2:16" ht="12.5">
      <c r="B30" s="195" t="str">
        <f t="shared" si="5"/>
        <v/>
      </c>
      <c r="C30" s="508">
        <f>IF(D11="","-",+C29+1)</f>
        <v>2026</v>
      </c>
      <c r="D30" s="524">
        <f>IF(F29+SUM(E$17:E29)=D$10,F29,D$10-SUM(E$17:E29))</f>
        <v>2984942.658529832</v>
      </c>
      <c r="E30" s="523">
        <f t="shared" si="12"/>
        <v>105284.58536585367</v>
      </c>
      <c r="F30" s="524">
        <f t="shared" si="13"/>
        <v>2879658.0731639783</v>
      </c>
      <c r="G30" s="525">
        <f t="shared" si="14"/>
        <v>477962.6581501714</v>
      </c>
      <c r="H30" s="492">
        <f t="shared" si="15"/>
        <v>477962.6581501714</v>
      </c>
      <c r="I30" s="512">
        <f t="shared" si="6"/>
        <v>0</v>
      </c>
      <c r="J30" s="512"/>
      <c r="K30" s="526"/>
      <c r="L30" s="515">
        <f t="shared" si="16"/>
        <v>0</v>
      </c>
      <c r="M30" s="526"/>
      <c r="N30" s="515">
        <f t="shared" si="10"/>
        <v>0</v>
      </c>
      <c r="O30" s="515">
        <f t="shared" si="11"/>
        <v>0</v>
      </c>
      <c r="P30" s="272"/>
    </row>
    <row r="31" spans="2:16" ht="12.5">
      <c r="B31" s="195" t="str">
        <f t="shared" si="5"/>
        <v/>
      </c>
      <c r="C31" s="508">
        <f>IF(D11="","-",+C30+1)</f>
        <v>2027</v>
      </c>
      <c r="D31" s="524">
        <f>IF(F30+SUM(E$17:E30)=D$10,F30,D$10-SUM(E$17:E30))</f>
        <v>2879658.0731639783</v>
      </c>
      <c r="E31" s="523">
        <f t="shared" si="12"/>
        <v>105284.58536585367</v>
      </c>
      <c r="F31" s="524">
        <f t="shared" si="13"/>
        <v>2774373.4877981246</v>
      </c>
      <c r="G31" s="525">
        <f t="shared" si="14"/>
        <v>464581.60864206287</v>
      </c>
      <c r="H31" s="492">
        <f t="shared" si="15"/>
        <v>464581.60864206287</v>
      </c>
      <c r="I31" s="512">
        <f t="shared" si="6"/>
        <v>0</v>
      </c>
      <c r="J31" s="512"/>
      <c r="K31" s="526"/>
      <c r="L31" s="515">
        <f t="shared" si="16"/>
        <v>0</v>
      </c>
      <c r="M31" s="526"/>
      <c r="N31" s="515">
        <f t="shared" si="10"/>
        <v>0</v>
      </c>
      <c r="O31" s="515">
        <f t="shared" si="11"/>
        <v>0</v>
      </c>
      <c r="P31" s="272"/>
    </row>
    <row r="32" spans="2:16" ht="12.5">
      <c r="B32" s="195" t="str">
        <f t="shared" si="5"/>
        <v/>
      </c>
      <c r="C32" s="508">
        <f>IF(D11="","-",+C31+1)</f>
        <v>2028</v>
      </c>
      <c r="D32" s="524">
        <f>IF(F31+SUM(E$17:E31)=D$10,F31,D$10-SUM(E$17:E31))</f>
        <v>2774373.4877981246</v>
      </c>
      <c r="E32" s="523">
        <f t="shared" si="12"/>
        <v>105284.58536585367</v>
      </c>
      <c r="F32" s="524">
        <f t="shared" si="13"/>
        <v>2669088.9024322708</v>
      </c>
      <c r="G32" s="525">
        <f t="shared" si="14"/>
        <v>451200.55913395423</v>
      </c>
      <c r="H32" s="492">
        <f t="shared" si="15"/>
        <v>451200.55913395423</v>
      </c>
      <c r="I32" s="512">
        <f t="shared" si="6"/>
        <v>0</v>
      </c>
      <c r="J32" s="512"/>
      <c r="K32" s="526"/>
      <c r="L32" s="515">
        <f t="shared" si="16"/>
        <v>0</v>
      </c>
      <c r="M32" s="526"/>
      <c r="N32" s="515">
        <f t="shared" si="10"/>
        <v>0</v>
      </c>
      <c r="O32" s="515">
        <f t="shared" si="11"/>
        <v>0</v>
      </c>
      <c r="P32" s="272"/>
    </row>
    <row r="33" spans="2:16" ht="12.5">
      <c r="B33" s="195" t="str">
        <f t="shared" si="5"/>
        <v/>
      </c>
      <c r="C33" s="508">
        <f>IF(D11="","-",+C32+1)</f>
        <v>2029</v>
      </c>
      <c r="D33" s="524">
        <f>IF(F32+SUM(E$17:E32)=D$10,F32,D$10-SUM(E$17:E32))</f>
        <v>2669088.9024322708</v>
      </c>
      <c r="E33" s="523">
        <f t="shared" si="12"/>
        <v>105284.58536585367</v>
      </c>
      <c r="F33" s="524">
        <f t="shared" si="13"/>
        <v>2563804.3170664171</v>
      </c>
      <c r="G33" s="525">
        <f t="shared" si="14"/>
        <v>437819.50962584571</v>
      </c>
      <c r="H33" s="492">
        <f t="shared" si="15"/>
        <v>437819.50962584571</v>
      </c>
      <c r="I33" s="512">
        <f t="shared" si="6"/>
        <v>0</v>
      </c>
      <c r="J33" s="512"/>
      <c r="K33" s="526"/>
      <c r="L33" s="515">
        <f t="shared" si="16"/>
        <v>0</v>
      </c>
      <c r="M33" s="526"/>
      <c r="N33" s="515">
        <f t="shared" si="10"/>
        <v>0</v>
      </c>
      <c r="O33" s="515">
        <f t="shared" si="11"/>
        <v>0</v>
      </c>
      <c r="P33" s="272"/>
    </row>
    <row r="34" spans="2:16" ht="12.5">
      <c r="B34" s="195" t="str">
        <f t="shared" si="5"/>
        <v/>
      </c>
      <c r="C34" s="508">
        <f>IF(D11="","-",+C33+1)</f>
        <v>2030</v>
      </c>
      <c r="D34" s="524">
        <f>IF(F33+SUM(E$17:E33)=D$10,F33,D$10-SUM(E$17:E33))</f>
        <v>2563804.3170664171</v>
      </c>
      <c r="E34" s="523">
        <f t="shared" si="12"/>
        <v>105284.58536585367</v>
      </c>
      <c r="F34" s="524">
        <f t="shared" si="13"/>
        <v>2458519.7317005633</v>
      </c>
      <c r="G34" s="525">
        <f t="shared" si="14"/>
        <v>424438.46011773701</v>
      </c>
      <c r="H34" s="492">
        <f t="shared" si="15"/>
        <v>424438.46011773701</v>
      </c>
      <c r="I34" s="512">
        <f t="shared" si="6"/>
        <v>0</v>
      </c>
      <c r="J34" s="512"/>
      <c r="K34" s="526"/>
      <c r="L34" s="515">
        <f t="shared" si="16"/>
        <v>0</v>
      </c>
      <c r="M34" s="526"/>
      <c r="N34" s="515">
        <f t="shared" si="10"/>
        <v>0</v>
      </c>
      <c r="O34" s="515">
        <f t="shared" si="11"/>
        <v>0</v>
      </c>
      <c r="P34" s="272"/>
    </row>
    <row r="35" spans="2:16" ht="12.5">
      <c r="B35" s="195" t="str">
        <f t="shared" si="5"/>
        <v/>
      </c>
      <c r="C35" s="508">
        <f>IF(D11="","-",+C34+1)</f>
        <v>2031</v>
      </c>
      <c r="D35" s="524">
        <f>IF(F34+SUM(E$17:E34)=D$10,F34,D$10-SUM(E$17:E34))</f>
        <v>2458519.7317005633</v>
      </c>
      <c r="E35" s="523">
        <f t="shared" si="12"/>
        <v>105284.58536585367</v>
      </c>
      <c r="F35" s="524">
        <f t="shared" si="13"/>
        <v>2353235.1463347096</v>
      </c>
      <c r="G35" s="525">
        <f t="shared" si="14"/>
        <v>411057.41060962848</v>
      </c>
      <c r="H35" s="492">
        <f t="shared" si="15"/>
        <v>411057.41060962848</v>
      </c>
      <c r="I35" s="512">
        <f t="shared" si="6"/>
        <v>0</v>
      </c>
      <c r="J35" s="512"/>
      <c r="K35" s="526"/>
      <c r="L35" s="515">
        <f t="shared" si="16"/>
        <v>0</v>
      </c>
      <c r="M35" s="526"/>
      <c r="N35" s="515">
        <f t="shared" si="10"/>
        <v>0</v>
      </c>
      <c r="O35" s="515">
        <f t="shared" si="11"/>
        <v>0</v>
      </c>
      <c r="P35" s="272"/>
    </row>
    <row r="36" spans="2:16" ht="12.5">
      <c r="B36" s="195" t="str">
        <f t="shared" si="5"/>
        <v/>
      </c>
      <c r="C36" s="508">
        <f>IF(D11="","-",+C35+1)</f>
        <v>2032</v>
      </c>
      <c r="D36" s="524">
        <f>IF(F35+SUM(E$17:E35)=D$10,F35,D$10-SUM(E$17:E35))</f>
        <v>2353235.1463347096</v>
      </c>
      <c r="E36" s="523">
        <f t="shared" si="12"/>
        <v>105284.58536585367</v>
      </c>
      <c r="F36" s="524">
        <f t="shared" si="13"/>
        <v>2247950.5609688559</v>
      </c>
      <c r="G36" s="525">
        <f t="shared" si="14"/>
        <v>397676.36110151984</v>
      </c>
      <c r="H36" s="492">
        <f t="shared" si="15"/>
        <v>397676.36110151984</v>
      </c>
      <c r="I36" s="512">
        <f t="shared" si="6"/>
        <v>0</v>
      </c>
      <c r="J36" s="512"/>
      <c r="K36" s="526"/>
      <c r="L36" s="515">
        <f t="shared" si="16"/>
        <v>0</v>
      </c>
      <c r="M36" s="526"/>
      <c r="N36" s="515">
        <f t="shared" si="10"/>
        <v>0</v>
      </c>
      <c r="O36" s="515">
        <f t="shared" si="11"/>
        <v>0</v>
      </c>
      <c r="P36" s="272"/>
    </row>
    <row r="37" spans="2:16" ht="12.5">
      <c r="B37" s="195" t="str">
        <f t="shared" si="5"/>
        <v/>
      </c>
      <c r="C37" s="508">
        <f>IF(D11="","-",+C36+1)</f>
        <v>2033</v>
      </c>
      <c r="D37" s="524">
        <f>IF(F36+SUM(E$17:E36)=D$10,F36,D$10-SUM(E$17:E36))</f>
        <v>2247950.5609688559</v>
      </c>
      <c r="E37" s="523">
        <f t="shared" si="12"/>
        <v>105284.58536585367</v>
      </c>
      <c r="F37" s="524">
        <f t="shared" si="13"/>
        <v>2142665.9756030021</v>
      </c>
      <c r="G37" s="525">
        <f t="shared" si="14"/>
        <v>384295.31159341132</v>
      </c>
      <c r="H37" s="492">
        <f t="shared" si="15"/>
        <v>384295.31159341132</v>
      </c>
      <c r="I37" s="512">
        <f t="shared" si="6"/>
        <v>0</v>
      </c>
      <c r="J37" s="512"/>
      <c r="K37" s="526"/>
      <c r="L37" s="515">
        <f t="shared" si="16"/>
        <v>0</v>
      </c>
      <c r="M37" s="526"/>
      <c r="N37" s="515">
        <f t="shared" si="10"/>
        <v>0</v>
      </c>
      <c r="O37" s="515">
        <f t="shared" si="11"/>
        <v>0</v>
      </c>
      <c r="P37" s="272"/>
    </row>
    <row r="38" spans="2:16" ht="12.5">
      <c r="B38" s="195" t="str">
        <f t="shared" si="5"/>
        <v/>
      </c>
      <c r="C38" s="508">
        <f>IF(D11="","-",+C37+1)</f>
        <v>2034</v>
      </c>
      <c r="D38" s="524">
        <f>IF(F37+SUM(E$17:E37)=D$10,F37,D$10-SUM(E$17:E37))</f>
        <v>2142665.9756030021</v>
      </c>
      <c r="E38" s="523">
        <f t="shared" si="12"/>
        <v>105284.58536585367</v>
      </c>
      <c r="F38" s="524">
        <f t="shared" si="13"/>
        <v>2037381.3902371484</v>
      </c>
      <c r="G38" s="525">
        <f t="shared" si="14"/>
        <v>370914.26208530273</v>
      </c>
      <c r="H38" s="492">
        <f t="shared" si="15"/>
        <v>370914.26208530273</v>
      </c>
      <c r="I38" s="512">
        <f t="shared" si="6"/>
        <v>0</v>
      </c>
      <c r="J38" s="512"/>
      <c r="K38" s="526"/>
      <c r="L38" s="515">
        <f t="shared" si="16"/>
        <v>0</v>
      </c>
      <c r="M38" s="526"/>
      <c r="N38" s="515">
        <f t="shared" si="10"/>
        <v>0</v>
      </c>
      <c r="O38" s="515">
        <f t="shared" si="11"/>
        <v>0</v>
      </c>
      <c r="P38" s="272"/>
    </row>
    <row r="39" spans="2:16" ht="12.5">
      <c r="B39" s="195" t="str">
        <f t="shared" si="5"/>
        <v/>
      </c>
      <c r="C39" s="508">
        <f>IF(D11="","-",+C38+1)</f>
        <v>2035</v>
      </c>
      <c r="D39" s="524">
        <f>IF(F38+SUM(E$17:E38)=D$10,F38,D$10-SUM(E$17:E38))</f>
        <v>2037381.3902371484</v>
      </c>
      <c r="E39" s="523">
        <f t="shared" si="12"/>
        <v>105284.58536585367</v>
      </c>
      <c r="F39" s="524">
        <f t="shared" si="13"/>
        <v>1932096.8048712946</v>
      </c>
      <c r="G39" s="525">
        <f t="shared" si="14"/>
        <v>357533.21257719415</v>
      </c>
      <c r="H39" s="492">
        <f t="shared" si="15"/>
        <v>357533.21257719415</v>
      </c>
      <c r="I39" s="512">
        <f t="shared" si="6"/>
        <v>0</v>
      </c>
      <c r="J39" s="512"/>
      <c r="K39" s="526"/>
      <c r="L39" s="515">
        <f t="shared" si="16"/>
        <v>0</v>
      </c>
      <c r="M39" s="526"/>
      <c r="N39" s="515">
        <f t="shared" si="10"/>
        <v>0</v>
      </c>
      <c r="O39" s="515">
        <f t="shared" si="11"/>
        <v>0</v>
      </c>
      <c r="P39" s="272"/>
    </row>
    <row r="40" spans="2:16" ht="12.5">
      <c r="B40" s="195" t="str">
        <f t="shared" si="5"/>
        <v/>
      </c>
      <c r="C40" s="508">
        <f>IF(D11="","-",+C39+1)</f>
        <v>2036</v>
      </c>
      <c r="D40" s="524">
        <f>IF(F39+SUM(E$17:E39)=D$10,F39,D$10-SUM(E$17:E39))</f>
        <v>1932096.8048712946</v>
      </c>
      <c r="E40" s="523">
        <f t="shared" si="12"/>
        <v>105284.58536585367</v>
      </c>
      <c r="F40" s="524">
        <f t="shared" si="13"/>
        <v>1826812.2195054409</v>
      </c>
      <c r="G40" s="525">
        <f t="shared" si="14"/>
        <v>344152.16306908557</v>
      </c>
      <c r="H40" s="492">
        <f t="shared" si="15"/>
        <v>344152.16306908557</v>
      </c>
      <c r="I40" s="512">
        <f t="shared" si="6"/>
        <v>0</v>
      </c>
      <c r="J40" s="512"/>
      <c r="K40" s="526"/>
      <c r="L40" s="515">
        <f t="shared" si="16"/>
        <v>0</v>
      </c>
      <c r="M40" s="526"/>
      <c r="N40" s="515">
        <f t="shared" si="10"/>
        <v>0</v>
      </c>
      <c r="O40" s="515">
        <f t="shared" si="11"/>
        <v>0</v>
      </c>
      <c r="P40" s="272"/>
    </row>
    <row r="41" spans="2:16" ht="12.5">
      <c r="B41" s="195" t="str">
        <f t="shared" si="5"/>
        <v/>
      </c>
      <c r="C41" s="508">
        <f>IF(D11="","-",+C40+1)</f>
        <v>2037</v>
      </c>
      <c r="D41" s="524">
        <f>IF(F40+SUM(E$17:E40)=D$10,F40,D$10-SUM(E$17:E40))</f>
        <v>1826812.2195054409</v>
      </c>
      <c r="E41" s="523">
        <f t="shared" si="12"/>
        <v>105284.58536585367</v>
      </c>
      <c r="F41" s="524">
        <f t="shared" si="13"/>
        <v>1721527.6341395872</v>
      </c>
      <c r="G41" s="525">
        <f t="shared" si="14"/>
        <v>330771.11356097698</v>
      </c>
      <c r="H41" s="492">
        <f t="shared" si="15"/>
        <v>330771.11356097698</v>
      </c>
      <c r="I41" s="512">
        <f t="shared" si="6"/>
        <v>0</v>
      </c>
      <c r="J41" s="512"/>
      <c r="K41" s="526"/>
      <c r="L41" s="515">
        <f t="shared" si="16"/>
        <v>0</v>
      </c>
      <c r="M41" s="526"/>
      <c r="N41" s="515">
        <f t="shared" si="10"/>
        <v>0</v>
      </c>
      <c r="O41" s="515">
        <f t="shared" si="11"/>
        <v>0</v>
      </c>
      <c r="P41" s="272"/>
    </row>
    <row r="42" spans="2:16" ht="12.5">
      <c r="B42" s="195" t="str">
        <f t="shared" si="5"/>
        <v/>
      </c>
      <c r="C42" s="508">
        <f>IF(D11="","-",+C41+1)</f>
        <v>2038</v>
      </c>
      <c r="D42" s="524">
        <f>IF(F41+SUM(E$17:E41)=D$10,F41,D$10-SUM(E$17:E41))</f>
        <v>1721527.6341395872</v>
      </c>
      <c r="E42" s="523">
        <f t="shared" si="12"/>
        <v>105284.58536585367</v>
      </c>
      <c r="F42" s="524">
        <f t="shared" si="13"/>
        <v>1616243.0487737334</v>
      </c>
      <c r="G42" s="525">
        <f t="shared" si="14"/>
        <v>317390.0640528684</v>
      </c>
      <c r="H42" s="492">
        <f t="shared" si="15"/>
        <v>317390.0640528684</v>
      </c>
      <c r="I42" s="512">
        <f t="shared" si="6"/>
        <v>0</v>
      </c>
      <c r="J42" s="512"/>
      <c r="K42" s="526"/>
      <c r="L42" s="515">
        <f t="shared" si="16"/>
        <v>0</v>
      </c>
      <c r="M42" s="526"/>
      <c r="N42" s="515">
        <f t="shared" si="10"/>
        <v>0</v>
      </c>
      <c r="O42" s="515">
        <f t="shared" si="11"/>
        <v>0</v>
      </c>
      <c r="P42" s="272"/>
    </row>
    <row r="43" spans="2:16" ht="12.5">
      <c r="B43" s="195" t="str">
        <f t="shared" si="5"/>
        <v/>
      </c>
      <c r="C43" s="508">
        <f>IF(D11="","-",+C42+1)</f>
        <v>2039</v>
      </c>
      <c r="D43" s="524">
        <f>IF(F42+SUM(E$17:E42)=D$10,F42,D$10-SUM(E$17:E42))</f>
        <v>1616243.0487737334</v>
      </c>
      <c r="E43" s="523">
        <f t="shared" si="12"/>
        <v>105284.58536585367</v>
      </c>
      <c r="F43" s="524">
        <f t="shared" si="13"/>
        <v>1510958.4634078797</v>
      </c>
      <c r="G43" s="525">
        <f t="shared" si="14"/>
        <v>304009.01454475982</v>
      </c>
      <c r="H43" s="492">
        <f t="shared" si="15"/>
        <v>304009.01454475982</v>
      </c>
      <c r="I43" s="512">
        <f t="shared" si="6"/>
        <v>0</v>
      </c>
      <c r="J43" s="512"/>
      <c r="K43" s="526"/>
      <c r="L43" s="515">
        <f t="shared" si="16"/>
        <v>0</v>
      </c>
      <c r="M43" s="526"/>
      <c r="N43" s="515">
        <f t="shared" si="10"/>
        <v>0</v>
      </c>
      <c r="O43" s="515">
        <f t="shared" si="11"/>
        <v>0</v>
      </c>
      <c r="P43" s="272"/>
    </row>
    <row r="44" spans="2:16" ht="12.5">
      <c r="B44" s="195" t="str">
        <f t="shared" si="5"/>
        <v/>
      </c>
      <c r="C44" s="508">
        <f>IF(D11="","-",+C43+1)</f>
        <v>2040</v>
      </c>
      <c r="D44" s="524">
        <f>IF(F43+SUM(E$17:E43)=D$10,F43,D$10-SUM(E$17:E43))</f>
        <v>1510958.4634078797</v>
      </c>
      <c r="E44" s="523">
        <f t="shared" si="12"/>
        <v>105284.58536585367</v>
      </c>
      <c r="F44" s="524">
        <f t="shared" si="13"/>
        <v>1405673.878042026</v>
      </c>
      <c r="G44" s="525">
        <f t="shared" si="14"/>
        <v>290627.96503665124</v>
      </c>
      <c r="H44" s="492">
        <f t="shared" si="15"/>
        <v>290627.96503665124</v>
      </c>
      <c r="I44" s="512">
        <f t="shared" si="6"/>
        <v>0</v>
      </c>
      <c r="J44" s="512"/>
      <c r="K44" s="526"/>
      <c r="L44" s="515">
        <f t="shared" si="16"/>
        <v>0</v>
      </c>
      <c r="M44" s="526"/>
      <c r="N44" s="515">
        <f t="shared" si="10"/>
        <v>0</v>
      </c>
      <c r="O44" s="515">
        <f t="shared" si="11"/>
        <v>0</v>
      </c>
      <c r="P44" s="272"/>
    </row>
    <row r="45" spans="2:16" ht="12.5">
      <c r="B45" s="195" t="str">
        <f t="shared" si="5"/>
        <v/>
      </c>
      <c r="C45" s="508">
        <f>IF(D11="","-",+C44+1)</f>
        <v>2041</v>
      </c>
      <c r="D45" s="524">
        <f>IF(F44+SUM(E$17:E44)=D$10,F44,D$10-SUM(E$17:E44))</f>
        <v>1405673.878042026</v>
      </c>
      <c r="E45" s="523">
        <f t="shared" si="12"/>
        <v>105284.58536585367</v>
      </c>
      <c r="F45" s="524">
        <f t="shared" si="13"/>
        <v>1300389.2926761722</v>
      </c>
      <c r="G45" s="525">
        <f t="shared" si="14"/>
        <v>277246.91552854259</v>
      </c>
      <c r="H45" s="492">
        <f t="shared" si="15"/>
        <v>277246.91552854259</v>
      </c>
      <c r="I45" s="512">
        <f t="shared" si="6"/>
        <v>0</v>
      </c>
      <c r="J45" s="512"/>
      <c r="K45" s="526"/>
      <c r="L45" s="515">
        <f t="shared" si="16"/>
        <v>0</v>
      </c>
      <c r="M45" s="526"/>
      <c r="N45" s="515">
        <f t="shared" si="10"/>
        <v>0</v>
      </c>
      <c r="O45" s="515">
        <f t="shared" si="11"/>
        <v>0</v>
      </c>
      <c r="P45" s="272"/>
    </row>
    <row r="46" spans="2:16" ht="12.5">
      <c r="B46" s="195" t="str">
        <f t="shared" si="5"/>
        <v/>
      </c>
      <c r="C46" s="508">
        <f>IF(D11="","-",+C45+1)</f>
        <v>2042</v>
      </c>
      <c r="D46" s="524">
        <f>IF(F45+SUM(E$17:E45)=D$10,F45,D$10-SUM(E$17:E45))</f>
        <v>1300389.2926761722</v>
      </c>
      <c r="E46" s="523">
        <f t="shared" si="12"/>
        <v>105284.58536585367</v>
      </c>
      <c r="F46" s="524">
        <f t="shared" si="13"/>
        <v>1195104.7073103185</v>
      </c>
      <c r="G46" s="525">
        <f t="shared" si="14"/>
        <v>263865.86602043401</v>
      </c>
      <c r="H46" s="492">
        <f t="shared" si="15"/>
        <v>263865.86602043401</v>
      </c>
      <c r="I46" s="512">
        <f t="shared" si="6"/>
        <v>0</v>
      </c>
      <c r="J46" s="512"/>
      <c r="K46" s="526"/>
      <c r="L46" s="515">
        <f t="shared" si="16"/>
        <v>0</v>
      </c>
      <c r="M46" s="526"/>
      <c r="N46" s="515">
        <f t="shared" si="10"/>
        <v>0</v>
      </c>
      <c r="O46" s="515">
        <f t="shared" si="11"/>
        <v>0</v>
      </c>
      <c r="P46" s="272"/>
    </row>
    <row r="47" spans="2:16" ht="12.5">
      <c r="B47" s="195" t="str">
        <f t="shared" si="5"/>
        <v/>
      </c>
      <c r="C47" s="508">
        <f>IF(D11="","-",+C46+1)</f>
        <v>2043</v>
      </c>
      <c r="D47" s="524">
        <f>IF(F46+SUM(E$17:E46)=D$10,F46,D$10-SUM(E$17:E46))</f>
        <v>1195104.7073103185</v>
      </c>
      <c r="E47" s="523">
        <f t="shared" si="12"/>
        <v>105284.58536585367</v>
      </c>
      <c r="F47" s="524">
        <f t="shared" si="13"/>
        <v>1089820.1219444647</v>
      </c>
      <c r="G47" s="525">
        <f t="shared" si="14"/>
        <v>250484.81651232543</v>
      </c>
      <c r="H47" s="492">
        <f t="shared" si="15"/>
        <v>250484.81651232543</v>
      </c>
      <c r="I47" s="512">
        <f t="shared" si="6"/>
        <v>0</v>
      </c>
      <c r="J47" s="512"/>
      <c r="K47" s="526"/>
      <c r="L47" s="515">
        <f t="shared" si="16"/>
        <v>0</v>
      </c>
      <c r="M47" s="526"/>
      <c r="N47" s="515">
        <f t="shared" si="10"/>
        <v>0</v>
      </c>
      <c r="O47" s="515">
        <f t="shared" si="11"/>
        <v>0</v>
      </c>
      <c r="P47" s="272"/>
    </row>
    <row r="48" spans="2:16" ht="12.5">
      <c r="B48" s="195" t="str">
        <f t="shared" si="5"/>
        <v/>
      </c>
      <c r="C48" s="508">
        <f>IF(D11="","-",+C47+1)</f>
        <v>2044</v>
      </c>
      <c r="D48" s="524">
        <f>IF(F47+SUM(E$17:E47)=D$10,F47,D$10-SUM(E$17:E47))</f>
        <v>1089820.1219444647</v>
      </c>
      <c r="E48" s="523">
        <f t="shared" si="12"/>
        <v>105284.58536585367</v>
      </c>
      <c r="F48" s="524">
        <f t="shared" si="13"/>
        <v>984535.53657861112</v>
      </c>
      <c r="G48" s="525">
        <f t="shared" si="14"/>
        <v>237103.76700421685</v>
      </c>
      <c r="H48" s="492">
        <f t="shared" si="15"/>
        <v>237103.76700421685</v>
      </c>
      <c r="I48" s="512">
        <f t="shared" si="6"/>
        <v>0</v>
      </c>
      <c r="J48" s="512"/>
      <c r="K48" s="526"/>
      <c r="L48" s="515">
        <f t="shared" si="16"/>
        <v>0</v>
      </c>
      <c r="M48" s="526"/>
      <c r="N48" s="515">
        <f t="shared" si="10"/>
        <v>0</v>
      </c>
      <c r="O48" s="515">
        <f t="shared" si="11"/>
        <v>0</v>
      </c>
      <c r="P48" s="272"/>
    </row>
    <row r="49" spans="2:16" ht="12.5">
      <c r="B49" s="195" t="str">
        <f t="shared" si="5"/>
        <v/>
      </c>
      <c r="C49" s="508">
        <f>IF(D11="","-",+C48+1)</f>
        <v>2045</v>
      </c>
      <c r="D49" s="524">
        <f>IF(F48+SUM(E$17:E48)=D$10,F48,D$10-SUM(E$17:E48))</f>
        <v>984535.53657861112</v>
      </c>
      <c r="E49" s="523">
        <f t="shared" si="12"/>
        <v>105284.58536585367</v>
      </c>
      <c r="F49" s="524">
        <f t="shared" si="13"/>
        <v>879250.9512127575</v>
      </c>
      <c r="G49" s="525">
        <f t="shared" si="14"/>
        <v>223722.71749610832</v>
      </c>
      <c r="H49" s="492">
        <f t="shared" si="15"/>
        <v>223722.71749610832</v>
      </c>
      <c r="I49" s="512">
        <f t="shared" si="6"/>
        <v>0</v>
      </c>
      <c r="J49" s="512"/>
      <c r="K49" s="526"/>
      <c r="L49" s="515">
        <f t="shared" si="16"/>
        <v>0</v>
      </c>
      <c r="M49" s="526"/>
      <c r="N49" s="515">
        <f t="shared" si="10"/>
        <v>0</v>
      </c>
      <c r="O49" s="515">
        <f t="shared" si="11"/>
        <v>0</v>
      </c>
      <c r="P49" s="272"/>
    </row>
    <row r="50" spans="2:16" ht="12.5">
      <c r="B50" s="195" t="str">
        <f t="shared" si="5"/>
        <v/>
      </c>
      <c r="C50" s="508">
        <f>IF(D11="","-",+C49+1)</f>
        <v>2046</v>
      </c>
      <c r="D50" s="524">
        <f>IF(F49+SUM(E$17:E49)=D$10,F49,D$10-SUM(E$17:E49))</f>
        <v>879250.9512127575</v>
      </c>
      <c r="E50" s="523">
        <f t="shared" si="12"/>
        <v>105284.58536585367</v>
      </c>
      <c r="F50" s="524">
        <f t="shared" si="13"/>
        <v>773966.36584690388</v>
      </c>
      <c r="G50" s="525">
        <f t="shared" si="14"/>
        <v>210341.66798799974</v>
      </c>
      <c r="H50" s="492">
        <f t="shared" si="15"/>
        <v>210341.66798799974</v>
      </c>
      <c r="I50" s="512">
        <f t="shared" si="6"/>
        <v>0</v>
      </c>
      <c r="J50" s="512"/>
      <c r="K50" s="526"/>
      <c r="L50" s="515">
        <f t="shared" si="16"/>
        <v>0</v>
      </c>
      <c r="M50" s="526"/>
      <c r="N50" s="515">
        <f t="shared" si="10"/>
        <v>0</v>
      </c>
      <c r="O50" s="515">
        <f t="shared" si="11"/>
        <v>0</v>
      </c>
      <c r="P50" s="272"/>
    </row>
    <row r="51" spans="2:16" ht="12.5">
      <c r="B51" s="195" t="str">
        <f t="shared" si="5"/>
        <v/>
      </c>
      <c r="C51" s="508">
        <f>IF(D11="","-",+C50+1)</f>
        <v>2047</v>
      </c>
      <c r="D51" s="524">
        <f>IF(F50+SUM(E$17:E50)=D$10,F50,D$10-SUM(E$17:E50))</f>
        <v>773966.36584690388</v>
      </c>
      <c r="E51" s="523">
        <f t="shared" si="12"/>
        <v>105284.58536585367</v>
      </c>
      <c r="F51" s="524">
        <f t="shared" si="13"/>
        <v>668681.78048105026</v>
      </c>
      <c r="G51" s="525">
        <f t="shared" si="14"/>
        <v>196960.61847989116</v>
      </c>
      <c r="H51" s="492">
        <f t="shared" si="15"/>
        <v>196960.61847989116</v>
      </c>
      <c r="I51" s="512">
        <f t="shared" si="6"/>
        <v>0</v>
      </c>
      <c r="J51" s="512"/>
      <c r="K51" s="526"/>
      <c r="L51" s="515">
        <f t="shared" si="16"/>
        <v>0</v>
      </c>
      <c r="M51" s="526"/>
      <c r="N51" s="515">
        <f t="shared" si="10"/>
        <v>0</v>
      </c>
      <c r="O51" s="515">
        <f t="shared" si="11"/>
        <v>0</v>
      </c>
      <c r="P51" s="272"/>
    </row>
    <row r="52" spans="2:16" ht="12.5">
      <c r="B52" s="195" t="str">
        <f t="shared" si="5"/>
        <v/>
      </c>
      <c r="C52" s="508">
        <f>IF(D11="","-",+C51+1)</f>
        <v>2048</v>
      </c>
      <c r="D52" s="524">
        <f>IF(F51+SUM(E$17:E51)=D$10,F51,D$10-SUM(E$17:E51))</f>
        <v>668681.78048105026</v>
      </c>
      <c r="E52" s="523">
        <f t="shared" si="12"/>
        <v>105284.58536585367</v>
      </c>
      <c r="F52" s="524">
        <f t="shared" si="13"/>
        <v>563397.19511519664</v>
      </c>
      <c r="G52" s="525">
        <f t="shared" si="14"/>
        <v>183579.56897178257</v>
      </c>
      <c r="H52" s="492">
        <f t="shared" si="15"/>
        <v>183579.56897178257</v>
      </c>
      <c r="I52" s="512">
        <f t="shared" si="6"/>
        <v>0</v>
      </c>
      <c r="J52" s="512"/>
      <c r="K52" s="526"/>
      <c r="L52" s="515">
        <f t="shared" si="16"/>
        <v>0</v>
      </c>
      <c r="M52" s="526"/>
      <c r="N52" s="515">
        <f t="shared" si="10"/>
        <v>0</v>
      </c>
      <c r="O52" s="515">
        <f t="shared" si="11"/>
        <v>0</v>
      </c>
      <c r="P52" s="272"/>
    </row>
    <row r="53" spans="2:16" ht="12.5">
      <c r="B53" s="195" t="str">
        <f t="shared" si="5"/>
        <v/>
      </c>
      <c r="C53" s="508">
        <f>IF(D11="","-",+C52+1)</f>
        <v>2049</v>
      </c>
      <c r="D53" s="524">
        <f>IF(F52+SUM(E$17:E52)=D$10,F52,D$10-SUM(E$17:E52))</f>
        <v>563397.19511519664</v>
      </c>
      <c r="E53" s="523">
        <f t="shared" si="12"/>
        <v>105284.58536585367</v>
      </c>
      <c r="F53" s="524">
        <f t="shared" si="13"/>
        <v>458112.60974934296</v>
      </c>
      <c r="G53" s="525">
        <f t="shared" ref="G53:G72" si="17">+I$12*((D53+F53)/2)+E53</f>
        <v>170198.51946367402</v>
      </c>
      <c r="H53" s="492">
        <f t="shared" ref="H53:H72" si="18">+I$13*((D53+F53)/2)+E53</f>
        <v>170198.51946367402</v>
      </c>
      <c r="I53" s="512">
        <f t="shared" si="6"/>
        <v>0</v>
      </c>
      <c r="J53" s="512"/>
      <c r="K53" s="526"/>
      <c r="L53" s="515">
        <f t="shared" si="16"/>
        <v>0</v>
      </c>
      <c r="M53" s="526"/>
      <c r="N53" s="515">
        <f t="shared" si="10"/>
        <v>0</v>
      </c>
      <c r="O53" s="515">
        <f t="shared" si="11"/>
        <v>0</v>
      </c>
      <c r="P53" s="272"/>
    </row>
    <row r="54" spans="2:16" ht="12.5">
      <c r="B54" s="195" t="str">
        <f t="shared" si="5"/>
        <v/>
      </c>
      <c r="C54" s="508">
        <f>IF(D11="","-",+C53+1)</f>
        <v>2050</v>
      </c>
      <c r="D54" s="524">
        <f>IF(F53+SUM(E$17:E53)=D$10,F53,D$10-SUM(E$17:E53))</f>
        <v>458112.60974934296</v>
      </c>
      <c r="E54" s="523">
        <f t="shared" si="12"/>
        <v>105284.58536585367</v>
      </c>
      <c r="F54" s="524">
        <f t="shared" si="13"/>
        <v>352828.02438348928</v>
      </c>
      <c r="G54" s="525">
        <f t="shared" si="17"/>
        <v>156817.46995556547</v>
      </c>
      <c r="H54" s="492">
        <f t="shared" si="18"/>
        <v>156817.46995556547</v>
      </c>
      <c r="I54" s="512">
        <f t="shared" si="6"/>
        <v>0</v>
      </c>
      <c r="J54" s="512"/>
      <c r="K54" s="526"/>
      <c r="L54" s="515">
        <f t="shared" si="16"/>
        <v>0</v>
      </c>
      <c r="M54" s="526"/>
      <c r="N54" s="515">
        <f t="shared" si="10"/>
        <v>0</v>
      </c>
      <c r="O54" s="515">
        <f t="shared" si="11"/>
        <v>0</v>
      </c>
      <c r="P54" s="272"/>
    </row>
    <row r="55" spans="2:16" ht="12.5">
      <c r="B55" s="195" t="str">
        <f t="shared" si="5"/>
        <v/>
      </c>
      <c r="C55" s="508">
        <f>IF(D11="","-",+C54+1)</f>
        <v>2051</v>
      </c>
      <c r="D55" s="524">
        <f>IF(F54+SUM(E$17:E54)=D$10,F54,D$10-SUM(E$17:E54))</f>
        <v>352828.02438348928</v>
      </c>
      <c r="E55" s="523">
        <f t="shared" si="12"/>
        <v>105284.58536585367</v>
      </c>
      <c r="F55" s="524">
        <f t="shared" si="13"/>
        <v>247543.4390176356</v>
      </c>
      <c r="G55" s="525">
        <f t="shared" si="17"/>
        <v>143436.42044745688</v>
      </c>
      <c r="H55" s="492">
        <f t="shared" si="18"/>
        <v>143436.42044745688</v>
      </c>
      <c r="I55" s="512">
        <f t="shared" si="6"/>
        <v>0</v>
      </c>
      <c r="J55" s="512"/>
      <c r="K55" s="526"/>
      <c r="L55" s="515">
        <f t="shared" si="16"/>
        <v>0</v>
      </c>
      <c r="M55" s="526"/>
      <c r="N55" s="515">
        <f t="shared" si="10"/>
        <v>0</v>
      </c>
      <c r="O55" s="515">
        <f t="shared" si="11"/>
        <v>0</v>
      </c>
      <c r="P55" s="272"/>
    </row>
    <row r="56" spans="2:16" ht="12.5">
      <c r="B56" s="195" t="str">
        <f t="shared" si="5"/>
        <v/>
      </c>
      <c r="C56" s="508">
        <f>IF(D11="","-",+C55+1)</f>
        <v>2052</v>
      </c>
      <c r="D56" s="524">
        <f>IF(F55+SUM(E$17:E55)=D$10,F55,D$10-SUM(E$17:E55))</f>
        <v>247543.4390176356</v>
      </c>
      <c r="E56" s="523">
        <f t="shared" si="12"/>
        <v>105284.58536585367</v>
      </c>
      <c r="F56" s="524">
        <f t="shared" si="13"/>
        <v>142258.85365178192</v>
      </c>
      <c r="G56" s="525">
        <f t="shared" si="17"/>
        <v>130055.3709393483</v>
      </c>
      <c r="H56" s="492">
        <f t="shared" si="18"/>
        <v>130055.3709393483</v>
      </c>
      <c r="I56" s="512">
        <f t="shared" si="6"/>
        <v>0</v>
      </c>
      <c r="J56" s="512"/>
      <c r="K56" s="526"/>
      <c r="L56" s="515">
        <f t="shared" si="16"/>
        <v>0</v>
      </c>
      <c r="M56" s="526"/>
      <c r="N56" s="515">
        <f t="shared" si="10"/>
        <v>0</v>
      </c>
      <c r="O56" s="515">
        <f t="shared" si="11"/>
        <v>0</v>
      </c>
      <c r="P56" s="272"/>
    </row>
    <row r="57" spans="2:16" ht="12.5">
      <c r="B57" s="195" t="str">
        <f t="shared" si="5"/>
        <v/>
      </c>
      <c r="C57" s="508">
        <f>IF(D11="","-",+C56+1)</f>
        <v>2053</v>
      </c>
      <c r="D57" s="524">
        <f>IF(F56+SUM(E$17:E56)=D$10,F56,D$10-SUM(E$17:E56))</f>
        <v>142258.85365178192</v>
      </c>
      <c r="E57" s="523">
        <f t="shared" si="12"/>
        <v>105284.58536585367</v>
      </c>
      <c r="F57" s="524">
        <f t="shared" si="13"/>
        <v>36974.26828592825</v>
      </c>
      <c r="G57" s="525">
        <f t="shared" si="17"/>
        <v>116674.32143123972</v>
      </c>
      <c r="H57" s="492">
        <f t="shared" si="18"/>
        <v>116674.32143123972</v>
      </c>
      <c r="I57" s="512">
        <f t="shared" si="6"/>
        <v>0</v>
      </c>
      <c r="J57" s="512"/>
      <c r="K57" s="526"/>
      <c r="L57" s="515">
        <f t="shared" si="16"/>
        <v>0</v>
      </c>
      <c r="M57" s="526"/>
      <c r="N57" s="515">
        <f t="shared" si="10"/>
        <v>0</v>
      </c>
      <c r="O57" s="515">
        <f t="shared" si="11"/>
        <v>0</v>
      </c>
      <c r="P57" s="272"/>
    </row>
    <row r="58" spans="2:16" ht="12.5">
      <c r="B58" s="195" t="str">
        <f t="shared" si="5"/>
        <v/>
      </c>
      <c r="C58" s="508">
        <f>IF(D11="","-",+C57+1)</f>
        <v>2054</v>
      </c>
      <c r="D58" s="524">
        <f>IF(F57+SUM(E$17:E57)=D$10,F57,D$10-SUM(E$17:E57))</f>
        <v>36974.26828592825</v>
      </c>
      <c r="E58" s="523">
        <f t="shared" si="12"/>
        <v>36974.26828592825</v>
      </c>
      <c r="F58" s="524">
        <f t="shared" si="13"/>
        <v>0</v>
      </c>
      <c r="G58" s="525">
        <f t="shared" si="17"/>
        <v>39323.873941594138</v>
      </c>
      <c r="H58" s="492">
        <f t="shared" si="18"/>
        <v>39323.873941594138</v>
      </c>
      <c r="I58" s="512">
        <f t="shared" si="6"/>
        <v>0</v>
      </c>
      <c r="J58" s="512"/>
      <c r="K58" s="526"/>
      <c r="L58" s="515">
        <f t="shared" si="16"/>
        <v>0</v>
      </c>
      <c r="M58" s="526"/>
      <c r="N58" s="515">
        <f t="shared" si="10"/>
        <v>0</v>
      </c>
      <c r="O58" s="515">
        <f t="shared" si="11"/>
        <v>0</v>
      </c>
      <c r="P58" s="272"/>
    </row>
    <row r="59" spans="2:16" ht="12.5">
      <c r="B59" s="195" t="str">
        <f t="shared" si="5"/>
        <v/>
      </c>
      <c r="C59" s="508">
        <f>IF(D11="","-",+C58+1)</f>
        <v>2055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7"/>
        <v>0</v>
      </c>
      <c r="H59" s="492">
        <f t="shared" si="18"/>
        <v>0</v>
      </c>
      <c r="I59" s="512">
        <f t="shared" si="6"/>
        <v>0</v>
      </c>
      <c r="J59" s="512"/>
      <c r="K59" s="526"/>
      <c r="L59" s="515">
        <f t="shared" si="16"/>
        <v>0</v>
      </c>
      <c r="M59" s="526"/>
      <c r="N59" s="515">
        <f t="shared" si="10"/>
        <v>0</v>
      </c>
      <c r="O59" s="515">
        <f t="shared" si="11"/>
        <v>0</v>
      </c>
      <c r="P59" s="272"/>
    </row>
    <row r="60" spans="2:16" ht="12.5">
      <c r="B60" s="195" t="str">
        <f t="shared" si="5"/>
        <v/>
      </c>
      <c r="C60" s="508">
        <f>IF(D11="","-",+C59+1)</f>
        <v>2056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7"/>
        <v>0</v>
      </c>
      <c r="H60" s="492">
        <f t="shared" si="18"/>
        <v>0</v>
      </c>
      <c r="I60" s="512">
        <f t="shared" si="6"/>
        <v>0</v>
      </c>
      <c r="J60" s="512"/>
      <c r="K60" s="526"/>
      <c r="L60" s="515">
        <f t="shared" si="16"/>
        <v>0</v>
      </c>
      <c r="M60" s="526"/>
      <c r="N60" s="515">
        <f t="shared" si="10"/>
        <v>0</v>
      </c>
      <c r="O60" s="515">
        <f t="shared" si="11"/>
        <v>0</v>
      </c>
      <c r="P60" s="272"/>
    </row>
    <row r="61" spans="2:16" ht="12.5">
      <c r="B61" s="195" t="str">
        <f t="shared" si="5"/>
        <v/>
      </c>
      <c r="C61" s="508">
        <f>IF(D11="","-",+C60+1)</f>
        <v>2057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5">
        <f t="shared" si="17"/>
        <v>0</v>
      </c>
      <c r="H61" s="492">
        <f t="shared" si="18"/>
        <v>0</v>
      </c>
      <c r="I61" s="512">
        <f t="shared" si="6"/>
        <v>0</v>
      </c>
      <c r="J61" s="512"/>
      <c r="K61" s="526"/>
      <c r="L61" s="515">
        <f t="shared" si="16"/>
        <v>0</v>
      </c>
      <c r="M61" s="526"/>
      <c r="N61" s="515">
        <f t="shared" si="10"/>
        <v>0</v>
      </c>
      <c r="O61" s="515">
        <f t="shared" si="11"/>
        <v>0</v>
      </c>
      <c r="P61" s="272"/>
    </row>
    <row r="62" spans="2:16" ht="12.5">
      <c r="B62" s="195" t="str">
        <f t="shared" si="5"/>
        <v/>
      </c>
      <c r="C62" s="508">
        <f>IF(D11="","-",+C61+1)</f>
        <v>2058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5">
        <f t="shared" si="17"/>
        <v>0</v>
      </c>
      <c r="H62" s="492">
        <f t="shared" si="18"/>
        <v>0</v>
      </c>
      <c r="I62" s="512">
        <f t="shared" si="6"/>
        <v>0</v>
      </c>
      <c r="J62" s="512"/>
      <c r="K62" s="526"/>
      <c r="L62" s="515">
        <f t="shared" si="16"/>
        <v>0</v>
      </c>
      <c r="M62" s="526"/>
      <c r="N62" s="515">
        <f t="shared" si="10"/>
        <v>0</v>
      </c>
      <c r="O62" s="515">
        <f t="shared" si="11"/>
        <v>0</v>
      </c>
      <c r="P62" s="272"/>
    </row>
    <row r="63" spans="2:16" ht="12.5">
      <c r="B63" s="195" t="str">
        <f t="shared" si="5"/>
        <v/>
      </c>
      <c r="C63" s="508">
        <f>IF(D11="","-",+C62+1)</f>
        <v>2059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5">
        <f t="shared" si="17"/>
        <v>0</v>
      </c>
      <c r="H63" s="492">
        <f t="shared" si="18"/>
        <v>0</v>
      </c>
      <c r="I63" s="512">
        <f t="shared" si="6"/>
        <v>0</v>
      </c>
      <c r="J63" s="512"/>
      <c r="K63" s="526"/>
      <c r="L63" s="515">
        <f t="shared" si="16"/>
        <v>0</v>
      </c>
      <c r="M63" s="526"/>
      <c r="N63" s="515">
        <f t="shared" si="10"/>
        <v>0</v>
      </c>
      <c r="O63" s="515">
        <f t="shared" si="11"/>
        <v>0</v>
      </c>
      <c r="P63" s="272"/>
    </row>
    <row r="64" spans="2:16" ht="12.5">
      <c r="B64" s="195" t="str">
        <f t="shared" si="5"/>
        <v/>
      </c>
      <c r="C64" s="508">
        <f>IF(D11="","-",+C63+1)</f>
        <v>2060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5">
        <f t="shared" si="17"/>
        <v>0</v>
      </c>
      <c r="H64" s="492">
        <f t="shared" si="18"/>
        <v>0</v>
      </c>
      <c r="I64" s="512">
        <f t="shared" si="6"/>
        <v>0</v>
      </c>
      <c r="J64" s="512"/>
      <c r="K64" s="526"/>
      <c r="L64" s="515">
        <f t="shared" si="16"/>
        <v>0</v>
      </c>
      <c r="M64" s="526"/>
      <c r="N64" s="515">
        <f t="shared" si="10"/>
        <v>0</v>
      </c>
      <c r="O64" s="515">
        <f t="shared" si="11"/>
        <v>0</v>
      </c>
      <c r="P64" s="272"/>
    </row>
    <row r="65" spans="2:16" ht="12.5">
      <c r="B65" s="195" t="str">
        <f t="shared" si="5"/>
        <v/>
      </c>
      <c r="C65" s="508">
        <f>IF(D11="","-",+C64+1)</f>
        <v>2061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5">
        <f t="shared" si="17"/>
        <v>0</v>
      </c>
      <c r="H65" s="492">
        <f t="shared" si="18"/>
        <v>0</v>
      </c>
      <c r="I65" s="512">
        <f t="shared" si="6"/>
        <v>0</v>
      </c>
      <c r="J65" s="512"/>
      <c r="K65" s="526"/>
      <c r="L65" s="515">
        <f t="shared" si="16"/>
        <v>0</v>
      </c>
      <c r="M65" s="526"/>
      <c r="N65" s="515">
        <f t="shared" si="10"/>
        <v>0</v>
      </c>
      <c r="O65" s="515">
        <f t="shared" si="11"/>
        <v>0</v>
      </c>
      <c r="P65" s="272"/>
    </row>
    <row r="66" spans="2:16" ht="12.5">
      <c r="B66" s="195" t="str">
        <f t="shared" si="5"/>
        <v/>
      </c>
      <c r="C66" s="508">
        <f>IF(D11="","-",+C65+1)</f>
        <v>2062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5">
        <f t="shared" si="17"/>
        <v>0</v>
      </c>
      <c r="H66" s="492">
        <f t="shared" si="18"/>
        <v>0</v>
      </c>
      <c r="I66" s="512">
        <f t="shared" si="6"/>
        <v>0</v>
      </c>
      <c r="J66" s="512"/>
      <c r="K66" s="526"/>
      <c r="L66" s="515">
        <f t="shared" si="16"/>
        <v>0</v>
      </c>
      <c r="M66" s="526"/>
      <c r="N66" s="515">
        <f t="shared" si="10"/>
        <v>0</v>
      </c>
      <c r="O66" s="515">
        <f t="shared" si="11"/>
        <v>0</v>
      </c>
      <c r="P66" s="272"/>
    </row>
    <row r="67" spans="2:16" ht="12.5">
      <c r="B67" s="195" t="str">
        <f t="shared" si="5"/>
        <v/>
      </c>
      <c r="C67" s="508">
        <f>IF(D11="","-",+C66+1)</f>
        <v>2063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5">
        <f t="shared" si="17"/>
        <v>0</v>
      </c>
      <c r="H67" s="492">
        <f t="shared" si="18"/>
        <v>0</v>
      </c>
      <c r="I67" s="512">
        <f t="shared" si="6"/>
        <v>0</v>
      </c>
      <c r="J67" s="512"/>
      <c r="K67" s="526"/>
      <c r="L67" s="515">
        <f t="shared" si="16"/>
        <v>0</v>
      </c>
      <c r="M67" s="526"/>
      <c r="N67" s="515">
        <f t="shared" si="10"/>
        <v>0</v>
      </c>
      <c r="O67" s="515">
        <f t="shared" si="11"/>
        <v>0</v>
      </c>
      <c r="P67" s="272"/>
    </row>
    <row r="68" spans="2:16" ht="12.5">
      <c r="B68" s="195" t="str">
        <f t="shared" si="5"/>
        <v/>
      </c>
      <c r="C68" s="508">
        <f>IF(D11="","-",+C67+1)</f>
        <v>2064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5">
        <f t="shared" si="17"/>
        <v>0</v>
      </c>
      <c r="H68" s="492">
        <f t="shared" si="18"/>
        <v>0</v>
      </c>
      <c r="I68" s="512">
        <f t="shared" si="6"/>
        <v>0</v>
      </c>
      <c r="J68" s="512"/>
      <c r="K68" s="526"/>
      <c r="L68" s="515">
        <f t="shared" si="16"/>
        <v>0</v>
      </c>
      <c r="M68" s="526"/>
      <c r="N68" s="515">
        <f t="shared" si="10"/>
        <v>0</v>
      </c>
      <c r="O68" s="515">
        <f t="shared" si="11"/>
        <v>0</v>
      </c>
      <c r="P68" s="272"/>
    </row>
    <row r="69" spans="2:16" ht="12.5">
      <c r="B69" s="195" t="str">
        <f t="shared" si="5"/>
        <v/>
      </c>
      <c r="C69" s="508">
        <f>IF(D11="","-",+C68+1)</f>
        <v>2065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5">
        <f t="shared" si="17"/>
        <v>0</v>
      </c>
      <c r="H69" s="492">
        <f t="shared" si="18"/>
        <v>0</v>
      </c>
      <c r="I69" s="512">
        <f t="shared" si="6"/>
        <v>0</v>
      </c>
      <c r="J69" s="512"/>
      <c r="K69" s="526"/>
      <c r="L69" s="515">
        <f t="shared" si="16"/>
        <v>0</v>
      </c>
      <c r="M69" s="526"/>
      <c r="N69" s="515">
        <f t="shared" si="10"/>
        <v>0</v>
      </c>
      <c r="O69" s="515">
        <f t="shared" si="11"/>
        <v>0</v>
      </c>
      <c r="P69" s="272"/>
    </row>
    <row r="70" spans="2:16" ht="12.5">
      <c r="B70" s="195" t="str">
        <f t="shared" si="5"/>
        <v/>
      </c>
      <c r="C70" s="508">
        <f>IF(D11="","-",+C69+1)</f>
        <v>2066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5">
        <f t="shared" si="17"/>
        <v>0</v>
      </c>
      <c r="H70" s="492">
        <f t="shared" si="18"/>
        <v>0</v>
      </c>
      <c r="I70" s="512">
        <f t="shared" si="6"/>
        <v>0</v>
      </c>
      <c r="J70" s="512"/>
      <c r="K70" s="526"/>
      <c r="L70" s="515">
        <f t="shared" si="16"/>
        <v>0</v>
      </c>
      <c r="M70" s="526"/>
      <c r="N70" s="515">
        <f t="shared" si="10"/>
        <v>0</v>
      </c>
      <c r="O70" s="515">
        <f t="shared" si="11"/>
        <v>0</v>
      </c>
      <c r="P70" s="272"/>
    </row>
    <row r="71" spans="2:16" ht="12.5">
      <c r="B71" s="195" t="str">
        <f t="shared" si="5"/>
        <v/>
      </c>
      <c r="C71" s="508">
        <f>IF(D11="","-",+C70+1)</f>
        <v>2067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5">
        <f t="shared" si="17"/>
        <v>0</v>
      </c>
      <c r="H71" s="492">
        <f t="shared" si="18"/>
        <v>0</v>
      </c>
      <c r="I71" s="512">
        <f t="shared" si="6"/>
        <v>0</v>
      </c>
      <c r="J71" s="512"/>
      <c r="K71" s="526"/>
      <c r="L71" s="515">
        <f t="shared" si="16"/>
        <v>0</v>
      </c>
      <c r="M71" s="526"/>
      <c r="N71" s="515">
        <f t="shared" si="10"/>
        <v>0</v>
      </c>
      <c r="O71" s="515">
        <f t="shared" si="11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2068</v>
      </c>
      <c r="D72" s="524">
        <f>IF(F71+SUM(E$17:E71)=D$10,F71,D$10-SUM(E$17:E71))</f>
        <v>0</v>
      </c>
      <c r="E72" s="523">
        <f t="shared" si="12"/>
        <v>0</v>
      </c>
      <c r="F72" s="524">
        <f t="shared" si="13"/>
        <v>0</v>
      </c>
      <c r="G72" s="525">
        <f t="shared" si="17"/>
        <v>0</v>
      </c>
      <c r="H72" s="492">
        <f t="shared" si="18"/>
        <v>0</v>
      </c>
      <c r="I72" s="512">
        <f t="shared" si="6"/>
        <v>0</v>
      </c>
      <c r="J72" s="512"/>
      <c r="K72" s="533"/>
      <c r="L72" s="534">
        <f t="shared" si="16"/>
        <v>0</v>
      </c>
      <c r="M72" s="533"/>
      <c r="N72" s="534">
        <f t="shared" si="10"/>
        <v>0</v>
      </c>
      <c r="O72" s="534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</v>
      </c>
      <c r="F73" s="375"/>
      <c r="G73" s="375">
        <f>SUM(G17:G72)</f>
        <v>15647617.811881132</v>
      </c>
      <c r="H73" s="375">
        <f>SUM(H17:H72)</f>
        <v>15647617.811881132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39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465442.74660414137</v>
      </c>
      <c r="N87" s="547">
        <f>IF(J92&lt;D11,0,VLOOKUP(J92,C17:O72,11))</f>
        <v>465442.74660414137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493155.55998343643</v>
      </c>
      <c r="N88" s="551">
        <f>IF(J92&lt;D11,0,VLOOKUP(J92,C99:P154,7))</f>
        <v>493155.55998343643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27712.813379295054</v>
      </c>
      <c r="N89" s="556">
        <f>+N88-N87</f>
        <v>27712.813379295054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TP2009092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f>D10</f>
        <v>4316668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2013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100387.62790697675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2013</v>
      </c>
      <c r="D99" s="630">
        <v>0</v>
      </c>
      <c r="E99" s="631">
        <v>85637.440476190473</v>
      </c>
      <c r="F99" s="632">
        <v>4230489.5595238097</v>
      </c>
      <c r="G99" s="633">
        <v>2115244.7797619049</v>
      </c>
      <c r="H99" s="634">
        <v>371812.50753135112</v>
      </c>
      <c r="I99" s="635">
        <v>371812.50753135112</v>
      </c>
      <c r="J99" s="614">
        <v>0</v>
      </c>
      <c r="K99" s="515"/>
      <c r="L99" s="519">
        <f t="shared" ref="L99:L104" si="19">H99</f>
        <v>371812.50753135112</v>
      </c>
      <c r="M99" s="520">
        <f t="shared" ref="M99:M104" si="20">IF(L99&lt;&gt;0,+H99-L99,0)</f>
        <v>0</v>
      </c>
      <c r="N99" s="519">
        <f t="shared" ref="N99:N104" si="21">I99</f>
        <v>371812.50753135112</v>
      </c>
      <c r="O99" s="515">
        <f>IF(N99&lt;&gt;0,+I99-N99,0)</f>
        <v>0</v>
      </c>
      <c r="P99" s="515">
        <f>+O99-M99</f>
        <v>0</v>
      </c>
    </row>
    <row r="100" spans="1:16" ht="12.5">
      <c r="B100" s="195" t="str">
        <f>IF(D100=F99,"","IU")</f>
        <v/>
      </c>
      <c r="C100" s="508">
        <f>IF(D93="","-",+C99+1)</f>
        <v>2014</v>
      </c>
      <c r="D100" s="630">
        <v>4230489.5595238097</v>
      </c>
      <c r="E100" s="631">
        <v>102777.80952380953</v>
      </c>
      <c r="F100" s="632">
        <v>4127711.75</v>
      </c>
      <c r="G100" s="632">
        <v>4179100.6547619049</v>
      </c>
      <c r="H100" s="634">
        <v>670815.62922303798</v>
      </c>
      <c r="I100" s="635">
        <v>670815.62922303798</v>
      </c>
      <c r="J100" s="515">
        <f>+I100-H100</f>
        <v>0</v>
      </c>
      <c r="K100" s="515"/>
      <c r="L100" s="519">
        <f t="shared" si="19"/>
        <v>670815.62922303798</v>
      </c>
      <c r="M100" s="520">
        <f t="shared" si="20"/>
        <v>0</v>
      </c>
      <c r="N100" s="519">
        <f t="shared" si="21"/>
        <v>670815.62922303798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22">IF(D101=F100,"","IU")</f>
        <v>IU</v>
      </c>
      <c r="C101" s="508">
        <f>IF(D93="","-",+C100+1)</f>
        <v>2015</v>
      </c>
      <c r="D101" s="630">
        <v>4128252.75</v>
      </c>
      <c r="E101" s="631">
        <v>102777.80952380953</v>
      </c>
      <c r="F101" s="632">
        <v>4025474.9404761903</v>
      </c>
      <c r="G101" s="632">
        <v>4076863.8452380951</v>
      </c>
      <c r="H101" s="634">
        <v>639981.58365995577</v>
      </c>
      <c r="I101" s="635">
        <v>639981.58365995577</v>
      </c>
      <c r="J101" s="515">
        <f>+I101-H101</f>
        <v>0</v>
      </c>
      <c r="K101" s="515"/>
      <c r="L101" s="519">
        <f t="shared" si="19"/>
        <v>639981.58365995577</v>
      </c>
      <c r="M101" s="520">
        <f t="shared" si="20"/>
        <v>0</v>
      </c>
      <c r="N101" s="519">
        <f t="shared" si="21"/>
        <v>639981.58365995577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22"/>
        <v/>
      </c>
      <c r="C102" s="508">
        <f>IF(D93="","-",+C101+1)</f>
        <v>2016</v>
      </c>
      <c r="D102" s="630">
        <v>4025474.9404761903</v>
      </c>
      <c r="E102" s="631">
        <v>100387.62790697675</v>
      </c>
      <c r="F102" s="632">
        <v>3925087.3125692136</v>
      </c>
      <c r="G102" s="632">
        <v>3975281.1265227022</v>
      </c>
      <c r="H102" s="634">
        <v>605049.52036198007</v>
      </c>
      <c r="I102" s="635">
        <v>605049.52036198007</v>
      </c>
      <c r="J102" s="515">
        <f t="shared" ref="J102:J154" si="23">+I102-H102</f>
        <v>0</v>
      </c>
      <c r="K102" s="515"/>
      <c r="L102" s="519">
        <f t="shared" si="19"/>
        <v>605049.52036198007</v>
      </c>
      <c r="M102" s="520">
        <f t="shared" si="20"/>
        <v>0</v>
      </c>
      <c r="N102" s="519">
        <f t="shared" si="21"/>
        <v>605049.52036198007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22"/>
        <v/>
      </c>
      <c r="C103" s="508">
        <f>IF(D93="","-",+C102+1)</f>
        <v>2017</v>
      </c>
      <c r="D103" s="630">
        <v>3925087.3125692136</v>
      </c>
      <c r="E103" s="631">
        <v>102777.80952380953</v>
      </c>
      <c r="F103" s="632">
        <v>3822309.5030454039</v>
      </c>
      <c r="G103" s="632">
        <v>3873698.4078073087</v>
      </c>
      <c r="H103" s="634">
        <v>573321.60174828372</v>
      </c>
      <c r="I103" s="635">
        <v>573321.60174828372</v>
      </c>
      <c r="J103" s="515">
        <f t="shared" si="23"/>
        <v>0</v>
      </c>
      <c r="K103" s="515"/>
      <c r="L103" s="519">
        <f t="shared" si="19"/>
        <v>573321.60174828372</v>
      </c>
      <c r="M103" s="520">
        <f t="shared" si="20"/>
        <v>0</v>
      </c>
      <c r="N103" s="519">
        <f t="shared" si="21"/>
        <v>573321.60174828372</v>
      </c>
      <c r="O103" s="515">
        <f>IF(N103&lt;&gt;0,+I103-N103,0)</f>
        <v>0</v>
      </c>
      <c r="P103" s="515">
        <f>+O103-M103</f>
        <v>0</v>
      </c>
    </row>
    <row r="104" spans="1:16" ht="12.5">
      <c r="B104" s="195" t="str">
        <f t="shared" si="22"/>
        <v/>
      </c>
      <c r="C104" s="508">
        <f>IF(D93="","-",+C103+1)</f>
        <v>2018</v>
      </c>
      <c r="D104" s="630">
        <v>3822309.5030454039</v>
      </c>
      <c r="E104" s="631">
        <v>102777.80952380953</v>
      </c>
      <c r="F104" s="632">
        <v>3719531.6935215942</v>
      </c>
      <c r="G104" s="632">
        <v>3770920.598283499</v>
      </c>
      <c r="H104" s="634">
        <v>501004.31746485061</v>
      </c>
      <c r="I104" s="635">
        <v>501004.31746485061</v>
      </c>
      <c r="J104" s="515">
        <f t="shared" si="23"/>
        <v>0</v>
      </c>
      <c r="K104" s="515"/>
      <c r="L104" s="519">
        <f t="shared" si="19"/>
        <v>501004.31746485061</v>
      </c>
      <c r="M104" s="520">
        <f t="shared" si="20"/>
        <v>0</v>
      </c>
      <c r="N104" s="519">
        <f t="shared" si="21"/>
        <v>501004.31746485061</v>
      </c>
      <c r="O104" s="515">
        <f t="shared" ref="O104:O130" si="24">IF(N104&lt;&gt;0,+I104-N104,0)</f>
        <v>0</v>
      </c>
      <c r="P104" s="515">
        <f t="shared" ref="P104:P130" si="25">+O104-M104</f>
        <v>0</v>
      </c>
    </row>
    <row r="105" spans="1:16" ht="12.5">
      <c r="B105" s="195" t="str">
        <f t="shared" si="22"/>
        <v/>
      </c>
      <c r="C105" s="508">
        <f>IF(D93="","-",+C104+1)</f>
        <v>2019</v>
      </c>
      <c r="D105" s="374">
        <f>IF(F104+SUM(E$99:E104)=D$92,F104,D$92-SUM(E$99:E104))</f>
        <v>3719531.6935215942</v>
      </c>
      <c r="E105" s="523">
        <f t="shared" ref="E105:E154" si="26">IF(+$J$96&lt;F104,$J$96,D105)</f>
        <v>100387.62790697675</v>
      </c>
      <c r="F105" s="524">
        <f t="shared" ref="F105:F154" si="27">+D105-E105</f>
        <v>3619144.0656146174</v>
      </c>
      <c r="G105" s="524">
        <f t="shared" ref="G105:G154" si="28">+(F105+D105)/2</f>
        <v>3669337.8795681056</v>
      </c>
      <c r="H105" s="527">
        <f t="shared" ref="H105:H154" si="29">+J$94*G105+E105</f>
        <v>493155.55998343643</v>
      </c>
      <c r="I105" s="578">
        <f t="shared" ref="I105:I154" si="30">+J$95*G105+E105</f>
        <v>493155.55998343643</v>
      </c>
      <c r="J105" s="515">
        <f t="shared" si="23"/>
        <v>0</v>
      </c>
      <c r="K105" s="515"/>
      <c r="L105" s="526"/>
      <c r="M105" s="515">
        <f t="shared" ref="M105:M130" si="31">IF(L105&lt;&gt;0,+H105-L105,0)</f>
        <v>0</v>
      </c>
      <c r="N105" s="526"/>
      <c r="O105" s="515">
        <f t="shared" si="24"/>
        <v>0</v>
      </c>
      <c r="P105" s="515">
        <f t="shared" si="25"/>
        <v>0</v>
      </c>
    </row>
    <row r="106" spans="1:16" ht="12.5">
      <c r="B106" s="195" t="str">
        <f t="shared" si="22"/>
        <v/>
      </c>
      <c r="C106" s="508">
        <f>IF(D93="","-",+C105+1)</f>
        <v>2020</v>
      </c>
      <c r="D106" s="374">
        <f>IF(F105+SUM(E$99:E105)=D$92,F105,D$92-SUM(E$99:E105))</f>
        <v>3619144.0656146174</v>
      </c>
      <c r="E106" s="523">
        <f t="shared" si="26"/>
        <v>100387.62790697675</v>
      </c>
      <c r="F106" s="524">
        <f t="shared" si="27"/>
        <v>3518756.4377076407</v>
      </c>
      <c r="G106" s="524">
        <f t="shared" si="28"/>
        <v>3568950.2516611293</v>
      </c>
      <c r="H106" s="527">
        <f t="shared" si="29"/>
        <v>482410.01342621259</v>
      </c>
      <c r="I106" s="578">
        <f t="shared" si="30"/>
        <v>482410.01342621259</v>
      </c>
      <c r="J106" s="515">
        <f t="shared" si="23"/>
        <v>0</v>
      </c>
      <c r="K106" s="515"/>
      <c r="L106" s="526"/>
      <c r="M106" s="515">
        <f t="shared" si="31"/>
        <v>0</v>
      </c>
      <c r="N106" s="526"/>
      <c r="O106" s="515">
        <f t="shared" si="24"/>
        <v>0</v>
      </c>
      <c r="P106" s="515">
        <f t="shared" si="25"/>
        <v>0</v>
      </c>
    </row>
    <row r="107" spans="1:16" ht="12.5">
      <c r="B107" s="195" t="str">
        <f t="shared" si="22"/>
        <v/>
      </c>
      <c r="C107" s="508">
        <f>IF(D93="","-",+C106+1)</f>
        <v>2021</v>
      </c>
      <c r="D107" s="374">
        <f>IF(F106+SUM(E$99:E106)=D$92,F106,D$92-SUM(E$99:E106))</f>
        <v>3518756.4377076407</v>
      </c>
      <c r="E107" s="523">
        <f t="shared" si="26"/>
        <v>100387.62790697675</v>
      </c>
      <c r="F107" s="524">
        <f t="shared" si="27"/>
        <v>3418368.809800664</v>
      </c>
      <c r="G107" s="524">
        <f t="shared" si="28"/>
        <v>3468562.6237541521</v>
      </c>
      <c r="H107" s="527">
        <f t="shared" si="29"/>
        <v>471664.46686898859</v>
      </c>
      <c r="I107" s="578">
        <f t="shared" si="30"/>
        <v>471664.46686898859</v>
      </c>
      <c r="J107" s="515">
        <f t="shared" si="23"/>
        <v>0</v>
      </c>
      <c r="K107" s="515"/>
      <c r="L107" s="526"/>
      <c r="M107" s="515">
        <f t="shared" si="31"/>
        <v>0</v>
      </c>
      <c r="N107" s="526"/>
      <c r="O107" s="515">
        <f t="shared" si="24"/>
        <v>0</v>
      </c>
      <c r="P107" s="515">
        <f t="shared" si="25"/>
        <v>0</v>
      </c>
    </row>
    <row r="108" spans="1:16" ht="12.5">
      <c r="B108" s="195" t="str">
        <f t="shared" si="22"/>
        <v/>
      </c>
      <c r="C108" s="508">
        <f>IF(D93="","-",+C107+1)</f>
        <v>2022</v>
      </c>
      <c r="D108" s="374">
        <f>IF(F107+SUM(E$99:E107)=D$92,F107,D$92-SUM(E$99:E107))</f>
        <v>3418368.809800664</v>
      </c>
      <c r="E108" s="523">
        <f t="shared" si="26"/>
        <v>100387.62790697675</v>
      </c>
      <c r="F108" s="524">
        <f t="shared" si="27"/>
        <v>3317981.1818936872</v>
      </c>
      <c r="G108" s="524">
        <f t="shared" si="28"/>
        <v>3368174.9958471758</v>
      </c>
      <c r="H108" s="527">
        <f t="shared" si="29"/>
        <v>460918.92031176476</v>
      </c>
      <c r="I108" s="578">
        <f t="shared" si="30"/>
        <v>460918.92031176476</v>
      </c>
      <c r="J108" s="515">
        <f t="shared" si="23"/>
        <v>0</v>
      </c>
      <c r="K108" s="515"/>
      <c r="L108" s="526"/>
      <c r="M108" s="515">
        <f t="shared" si="31"/>
        <v>0</v>
      </c>
      <c r="N108" s="526"/>
      <c r="O108" s="515">
        <f t="shared" si="24"/>
        <v>0</v>
      </c>
      <c r="P108" s="515">
        <f t="shared" si="25"/>
        <v>0</v>
      </c>
    </row>
    <row r="109" spans="1:16" ht="12.5">
      <c r="B109" s="195" t="str">
        <f t="shared" si="22"/>
        <v/>
      </c>
      <c r="C109" s="508">
        <f>IF(D93="","-",+C108+1)</f>
        <v>2023</v>
      </c>
      <c r="D109" s="374">
        <f>IF(F108+SUM(E$99:E108)=D$92,F108,D$92-SUM(E$99:E108))</f>
        <v>3317981.1818936872</v>
      </c>
      <c r="E109" s="523">
        <f t="shared" si="26"/>
        <v>100387.62790697675</v>
      </c>
      <c r="F109" s="524">
        <f t="shared" si="27"/>
        <v>3217593.5539867105</v>
      </c>
      <c r="G109" s="524">
        <f t="shared" si="28"/>
        <v>3267787.3679401986</v>
      </c>
      <c r="H109" s="527">
        <f t="shared" si="29"/>
        <v>450173.37375454081</v>
      </c>
      <c r="I109" s="578">
        <f t="shared" si="30"/>
        <v>450173.37375454081</v>
      </c>
      <c r="J109" s="515">
        <f t="shared" si="23"/>
        <v>0</v>
      </c>
      <c r="K109" s="515"/>
      <c r="L109" s="526"/>
      <c r="M109" s="515">
        <f t="shared" si="31"/>
        <v>0</v>
      </c>
      <c r="N109" s="526"/>
      <c r="O109" s="515">
        <f t="shared" si="24"/>
        <v>0</v>
      </c>
      <c r="P109" s="515">
        <f t="shared" si="25"/>
        <v>0</v>
      </c>
    </row>
    <row r="110" spans="1:16" ht="12.5">
      <c r="B110" s="195" t="str">
        <f t="shared" si="22"/>
        <v/>
      </c>
      <c r="C110" s="508">
        <f>IF(D93="","-",+C109+1)</f>
        <v>2024</v>
      </c>
      <c r="D110" s="374">
        <f>IF(F109+SUM(E$99:E109)=D$92,F109,D$92-SUM(E$99:E109))</f>
        <v>3217593.5539867105</v>
      </c>
      <c r="E110" s="523">
        <f t="shared" si="26"/>
        <v>100387.62790697675</v>
      </c>
      <c r="F110" s="524">
        <f t="shared" si="27"/>
        <v>3117205.9260797338</v>
      </c>
      <c r="G110" s="524">
        <f t="shared" si="28"/>
        <v>3167399.7400332224</v>
      </c>
      <c r="H110" s="527">
        <f t="shared" si="29"/>
        <v>439427.82719731692</v>
      </c>
      <c r="I110" s="578">
        <f t="shared" si="30"/>
        <v>439427.82719731692</v>
      </c>
      <c r="J110" s="515">
        <f t="shared" si="23"/>
        <v>0</v>
      </c>
      <c r="K110" s="515"/>
      <c r="L110" s="526"/>
      <c r="M110" s="515">
        <f t="shared" si="31"/>
        <v>0</v>
      </c>
      <c r="N110" s="526"/>
      <c r="O110" s="515">
        <f t="shared" si="24"/>
        <v>0</v>
      </c>
      <c r="P110" s="515">
        <f t="shared" si="25"/>
        <v>0</v>
      </c>
    </row>
    <row r="111" spans="1:16" ht="12.5">
      <c r="B111" s="195" t="str">
        <f t="shared" si="22"/>
        <v/>
      </c>
      <c r="C111" s="508">
        <f>IF(D93="","-",+C110+1)</f>
        <v>2025</v>
      </c>
      <c r="D111" s="374">
        <f>IF(F110+SUM(E$99:E110)=D$92,F110,D$92-SUM(E$99:E110))</f>
        <v>3117205.9260797338</v>
      </c>
      <c r="E111" s="523">
        <f t="shared" si="26"/>
        <v>100387.62790697675</v>
      </c>
      <c r="F111" s="524">
        <f t="shared" si="27"/>
        <v>3016818.298172757</v>
      </c>
      <c r="G111" s="524">
        <f t="shared" si="28"/>
        <v>3067012.1121262452</v>
      </c>
      <c r="H111" s="527">
        <f t="shared" si="29"/>
        <v>428682.28064009297</v>
      </c>
      <c r="I111" s="578">
        <f t="shared" si="30"/>
        <v>428682.28064009297</v>
      </c>
      <c r="J111" s="515">
        <f t="shared" si="23"/>
        <v>0</v>
      </c>
      <c r="K111" s="515"/>
      <c r="L111" s="526"/>
      <c r="M111" s="515">
        <f t="shared" si="31"/>
        <v>0</v>
      </c>
      <c r="N111" s="526"/>
      <c r="O111" s="515">
        <f t="shared" si="24"/>
        <v>0</v>
      </c>
      <c r="P111" s="515">
        <f t="shared" si="25"/>
        <v>0</v>
      </c>
    </row>
    <row r="112" spans="1:16" ht="12.5">
      <c r="B112" s="195" t="str">
        <f t="shared" si="22"/>
        <v/>
      </c>
      <c r="C112" s="508">
        <f>IF(D93="","-",+C111+1)</f>
        <v>2026</v>
      </c>
      <c r="D112" s="374">
        <f>IF(F111+SUM(E$99:E111)=D$92,F111,D$92-SUM(E$99:E111))</f>
        <v>3016818.298172757</v>
      </c>
      <c r="E112" s="523">
        <f t="shared" si="26"/>
        <v>100387.62790697675</v>
      </c>
      <c r="F112" s="524">
        <f t="shared" si="27"/>
        <v>2916430.6702657803</v>
      </c>
      <c r="G112" s="524">
        <f t="shared" si="28"/>
        <v>2966624.4842192689</v>
      </c>
      <c r="H112" s="527">
        <f t="shared" si="29"/>
        <v>417936.73408286908</v>
      </c>
      <c r="I112" s="578">
        <f t="shared" si="30"/>
        <v>417936.73408286908</v>
      </c>
      <c r="J112" s="515">
        <f t="shared" si="23"/>
        <v>0</v>
      </c>
      <c r="K112" s="515"/>
      <c r="L112" s="526"/>
      <c r="M112" s="515">
        <f t="shared" si="31"/>
        <v>0</v>
      </c>
      <c r="N112" s="526"/>
      <c r="O112" s="515">
        <f t="shared" si="24"/>
        <v>0</v>
      </c>
      <c r="P112" s="515">
        <f t="shared" si="25"/>
        <v>0</v>
      </c>
    </row>
    <row r="113" spans="2:16" ht="12.5">
      <c r="B113" s="195" t="str">
        <f t="shared" si="22"/>
        <v/>
      </c>
      <c r="C113" s="508">
        <f>IF(D93="","-",+C112+1)</f>
        <v>2027</v>
      </c>
      <c r="D113" s="374">
        <f>IF(F112+SUM(E$99:E112)=D$92,F112,D$92-SUM(E$99:E112))</f>
        <v>2916430.6702657803</v>
      </c>
      <c r="E113" s="523">
        <f t="shared" si="26"/>
        <v>100387.62790697675</v>
      </c>
      <c r="F113" s="524">
        <f t="shared" si="27"/>
        <v>2816043.0423588036</v>
      </c>
      <c r="G113" s="524">
        <f t="shared" si="28"/>
        <v>2866236.8563122917</v>
      </c>
      <c r="H113" s="527">
        <f t="shared" si="29"/>
        <v>407191.18752564513</v>
      </c>
      <c r="I113" s="578">
        <f t="shared" si="30"/>
        <v>407191.18752564513</v>
      </c>
      <c r="J113" s="515">
        <f t="shared" si="23"/>
        <v>0</v>
      </c>
      <c r="K113" s="515"/>
      <c r="L113" s="526"/>
      <c r="M113" s="515">
        <f t="shared" si="31"/>
        <v>0</v>
      </c>
      <c r="N113" s="526"/>
      <c r="O113" s="515">
        <f t="shared" si="24"/>
        <v>0</v>
      </c>
      <c r="P113" s="515">
        <f t="shared" si="25"/>
        <v>0</v>
      </c>
    </row>
    <row r="114" spans="2:16" ht="12.5">
      <c r="B114" s="195" t="str">
        <f t="shared" si="22"/>
        <v/>
      </c>
      <c r="C114" s="508">
        <f>IF(D93="","-",+C113+1)</f>
        <v>2028</v>
      </c>
      <c r="D114" s="374">
        <f>IF(F113+SUM(E$99:E113)=D$92,F113,D$92-SUM(E$99:E113))</f>
        <v>2816043.0423588036</v>
      </c>
      <c r="E114" s="523">
        <f t="shared" si="26"/>
        <v>100387.62790697675</v>
      </c>
      <c r="F114" s="524">
        <f t="shared" si="27"/>
        <v>2715655.4144518268</v>
      </c>
      <c r="G114" s="524">
        <f t="shared" si="28"/>
        <v>2765849.2284053154</v>
      </c>
      <c r="H114" s="527">
        <f t="shared" si="29"/>
        <v>396445.64096842124</v>
      </c>
      <c r="I114" s="578">
        <f t="shared" si="30"/>
        <v>396445.64096842124</v>
      </c>
      <c r="J114" s="515">
        <f t="shared" si="23"/>
        <v>0</v>
      </c>
      <c r="K114" s="515"/>
      <c r="L114" s="526"/>
      <c r="M114" s="515">
        <f t="shared" si="31"/>
        <v>0</v>
      </c>
      <c r="N114" s="526"/>
      <c r="O114" s="515">
        <f t="shared" si="24"/>
        <v>0</v>
      </c>
      <c r="P114" s="515">
        <f t="shared" si="25"/>
        <v>0</v>
      </c>
    </row>
    <row r="115" spans="2:16" ht="12.5">
      <c r="B115" s="195" t="str">
        <f t="shared" si="22"/>
        <v/>
      </c>
      <c r="C115" s="508">
        <f>IF(D93="","-",+C114+1)</f>
        <v>2029</v>
      </c>
      <c r="D115" s="374">
        <f>IF(F114+SUM(E$99:E114)=D$92,F114,D$92-SUM(E$99:E114))</f>
        <v>2715655.4144518268</v>
      </c>
      <c r="E115" s="523">
        <f t="shared" si="26"/>
        <v>100387.62790697675</v>
      </c>
      <c r="F115" s="524">
        <f t="shared" si="27"/>
        <v>2615267.7865448501</v>
      </c>
      <c r="G115" s="524">
        <f t="shared" si="28"/>
        <v>2665461.6004983382</v>
      </c>
      <c r="H115" s="527">
        <f t="shared" si="29"/>
        <v>385700.09441119729</v>
      </c>
      <c r="I115" s="578">
        <f t="shared" si="30"/>
        <v>385700.09441119729</v>
      </c>
      <c r="J115" s="515">
        <f t="shared" si="23"/>
        <v>0</v>
      </c>
      <c r="K115" s="515"/>
      <c r="L115" s="526"/>
      <c r="M115" s="515">
        <f t="shared" si="31"/>
        <v>0</v>
      </c>
      <c r="N115" s="526"/>
      <c r="O115" s="515">
        <f t="shared" si="24"/>
        <v>0</v>
      </c>
      <c r="P115" s="515">
        <f t="shared" si="25"/>
        <v>0</v>
      </c>
    </row>
    <row r="116" spans="2:16" ht="12.5">
      <c r="B116" s="195" t="str">
        <f t="shared" si="22"/>
        <v/>
      </c>
      <c r="C116" s="508">
        <f>IF(D93="","-",+C115+1)</f>
        <v>2030</v>
      </c>
      <c r="D116" s="374">
        <f>IF(F115+SUM(E$99:E115)=D$92,F115,D$92-SUM(E$99:E115))</f>
        <v>2615267.7865448501</v>
      </c>
      <c r="E116" s="523">
        <f t="shared" si="26"/>
        <v>100387.62790697675</v>
      </c>
      <c r="F116" s="524">
        <f t="shared" si="27"/>
        <v>2514880.1586378734</v>
      </c>
      <c r="G116" s="524">
        <f t="shared" si="28"/>
        <v>2565073.972591362</v>
      </c>
      <c r="H116" s="527">
        <f t="shared" si="29"/>
        <v>374954.54785397346</v>
      </c>
      <c r="I116" s="578">
        <f t="shared" si="30"/>
        <v>374954.54785397346</v>
      </c>
      <c r="J116" s="515">
        <f t="shared" si="23"/>
        <v>0</v>
      </c>
      <c r="K116" s="515"/>
      <c r="L116" s="526"/>
      <c r="M116" s="515">
        <f t="shared" si="31"/>
        <v>0</v>
      </c>
      <c r="N116" s="526"/>
      <c r="O116" s="515">
        <f t="shared" si="24"/>
        <v>0</v>
      </c>
      <c r="P116" s="515">
        <f t="shared" si="25"/>
        <v>0</v>
      </c>
    </row>
    <row r="117" spans="2:16" ht="12.5">
      <c r="B117" s="195" t="str">
        <f t="shared" si="22"/>
        <v/>
      </c>
      <c r="C117" s="508">
        <f>IF(D93="","-",+C116+1)</f>
        <v>2031</v>
      </c>
      <c r="D117" s="374">
        <f>IF(F116+SUM(E$99:E116)=D$92,F116,D$92-SUM(E$99:E116))</f>
        <v>2514880.1586378734</v>
      </c>
      <c r="E117" s="523">
        <f t="shared" si="26"/>
        <v>100387.62790697675</v>
      </c>
      <c r="F117" s="524">
        <f t="shared" si="27"/>
        <v>2414492.5307308966</v>
      </c>
      <c r="G117" s="524">
        <f t="shared" si="28"/>
        <v>2464686.3446843848</v>
      </c>
      <c r="H117" s="527">
        <f t="shared" si="29"/>
        <v>364209.00129674945</v>
      </c>
      <c r="I117" s="578">
        <f t="shared" si="30"/>
        <v>364209.00129674945</v>
      </c>
      <c r="J117" s="515">
        <f t="shared" si="23"/>
        <v>0</v>
      </c>
      <c r="K117" s="515"/>
      <c r="L117" s="526"/>
      <c r="M117" s="515">
        <f t="shared" si="31"/>
        <v>0</v>
      </c>
      <c r="N117" s="526"/>
      <c r="O117" s="515">
        <f t="shared" si="24"/>
        <v>0</v>
      </c>
      <c r="P117" s="515">
        <f t="shared" si="25"/>
        <v>0</v>
      </c>
    </row>
    <row r="118" spans="2:16" ht="12.5">
      <c r="B118" s="195" t="str">
        <f t="shared" si="22"/>
        <v/>
      </c>
      <c r="C118" s="508">
        <f>IF(D93="","-",+C117+1)</f>
        <v>2032</v>
      </c>
      <c r="D118" s="374">
        <f>IF(F117+SUM(E$99:E117)=D$92,F117,D$92-SUM(E$99:E117))</f>
        <v>2414492.5307308966</v>
      </c>
      <c r="E118" s="523">
        <f t="shared" si="26"/>
        <v>100387.62790697675</v>
      </c>
      <c r="F118" s="524">
        <f t="shared" si="27"/>
        <v>2314104.9028239199</v>
      </c>
      <c r="G118" s="524">
        <f t="shared" si="28"/>
        <v>2364298.7167774085</v>
      </c>
      <c r="H118" s="527">
        <f t="shared" si="29"/>
        <v>353463.45473952562</v>
      </c>
      <c r="I118" s="578">
        <f t="shared" si="30"/>
        <v>353463.45473952562</v>
      </c>
      <c r="J118" s="515">
        <f t="shared" si="23"/>
        <v>0</v>
      </c>
      <c r="K118" s="515"/>
      <c r="L118" s="526"/>
      <c r="M118" s="515">
        <f t="shared" si="31"/>
        <v>0</v>
      </c>
      <c r="N118" s="526"/>
      <c r="O118" s="515">
        <f t="shared" si="24"/>
        <v>0</v>
      </c>
      <c r="P118" s="515">
        <f t="shared" si="25"/>
        <v>0</v>
      </c>
    </row>
    <row r="119" spans="2:16" ht="12.5">
      <c r="B119" s="195" t="str">
        <f t="shared" si="22"/>
        <v/>
      </c>
      <c r="C119" s="508">
        <f>IF(D93="","-",+C118+1)</f>
        <v>2033</v>
      </c>
      <c r="D119" s="374">
        <f>IF(F118+SUM(E$99:E118)=D$92,F118,D$92-SUM(E$99:E118))</f>
        <v>2314104.9028239199</v>
      </c>
      <c r="E119" s="523">
        <f t="shared" si="26"/>
        <v>100387.62790697675</v>
      </c>
      <c r="F119" s="524">
        <f t="shared" si="27"/>
        <v>2213717.2749169432</v>
      </c>
      <c r="G119" s="524">
        <f t="shared" si="28"/>
        <v>2263911.0888704313</v>
      </c>
      <c r="H119" s="527">
        <f t="shared" si="29"/>
        <v>342717.90818230167</v>
      </c>
      <c r="I119" s="578">
        <f t="shared" si="30"/>
        <v>342717.90818230167</v>
      </c>
      <c r="J119" s="515">
        <f t="shared" si="23"/>
        <v>0</v>
      </c>
      <c r="K119" s="515"/>
      <c r="L119" s="526"/>
      <c r="M119" s="515">
        <f t="shared" si="31"/>
        <v>0</v>
      </c>
      <c r="N119" s="526"/>
      <c r="O119" s="515">
        <f t="shared" si="24"/>
        <v>0</v>
      </c>
      <c r="P119" s="515">
        <f t="shared" si="25"/>
        <v>0</v>
      </c>
    </row>
    <row r="120" spans="2:16" ht="12.5">
      <c r="B120" s="195" t="str">
        <f t="shared" si="22"/>
        <v/>
      </c>
      <c r="C120" s="508">
        <f>IF(D93="","-",+C119+1)</f>
        <v>2034</v>
      </c>
      <c r="D120" s="374">
        <f>IF(F119+SUM(E$99:E119)=D$92,F119,D$92-SUM(E$99:E119))</f>
        <v>2213717.2749169432</v>
      </c>
      <c r="E120" s="523">
        <f t="shared" si="26"/>
        <v>100387.62790697675</v>
      </c>
      <c r="F120" s="524">
        <f t="shared" si="27"/>
        <v>2113329.6470099664</v>
      </c>
      <c r="G120" s="524">
        <f t="shared" si="28"/>
        <v>2163523.460963455</v>
      </c>
      <c r="H120" s="527">
        <f t="shared" si="29"/>
        <v>331972.36162507778</v>
      </c>
      <c r="I120" s="578">
        <f t="shared" si="30"/>
        <v>331972.36162507778</v>
      </c>
      <c r="J120" s="515">
        <f t="shared" si="23"/>
        <v>0</v>
      </c>
      <c r="K120" s="515"/>
      <c r="L120" s="526"/>
      <c r="M120" s="515">
        <f t="shared" si="31"/>
        <v>0</v>
      </c>
      <c r="N120" s="526"/>
      <c r="O120" s="515">
        <f t="shared" si="24"/>
        <v>0</v>
      </c>
      <c r="P120" s="515">
        <f t="shared" si="25"/>
        <v>0</v>
      </c>
    </row>
    <row r="121" spans="2:16" ht="12.5">
      <c r="B121" s="195" t="str">
        <f t="shared" si="22"/>
        <v/>
      </c>
      <c r="C121" s="508">
        <f>IF(D93="","-",+C120+1)</f>
        <v>2035</v>
      </c>
      <c r="D121" s="374">
        <f>IF(F120+SUM(E$99:E120)=D$92,F120,D$92-SUM(E$99:E120))</f>
        <v>2113329.6470099664</v>
      </c>
      <c r="E121" s="523">
        <f t="shared" si="26"/>
        <v>100387.62790697675</v>
      </c>
      <c r="F121" s="524">
        <f t="shared" si="27"/>
        <v>2012942.0191029897</v>
      </c>
      <c r="G121" s="524">
        <f t="shared" si="28"/>
        <v>2063135.8330564781</v>
      </c>
      <c r="H121" s="527">
        <f t="shared" si="29"/>
        <v>321226.8150678539</v>
      </c>
      <c r="I121" s="578">
        <f t="shared" si="30"/>
        <v>321226.8150678539</v>
      </c>
      <c r="J121" s="515">
        <f t="shared" si="23"/>
        <v>0</v>
      </c>
      <c r="K121" s="515"/>
      <c r="L121" s="526"/>
      <c r="M121" s="515">
        <f t="shared" si="31"/>
        <v>0</v>
      </c>
      <c r="N121" s="526"/>
      <c r="O121" s="515">
        <f t="shared" si="24"/>
        <v>0</v>
      </c>
      <c r="P121" s="515">
        <f t="shared" si="25"/>
        <v>0</v>
      </c>
    </row>
    <row r="122" spans="2:16" ht="12.5">
      <c r="B122" s="195" t="str">
        <f t="shared" si="22"/>
        <v/>
      </c>
      <c r="C122" s="508">
        <f>IF(D93="","-",+C121+1)</f>
        <v>2036</v>
      </c>
      <c r="D122" s="374">
        <f>IF(F121+SUM(E$99:E121)=D$92,F121,D$92-SUM(E$99:E121))</f>
        <v>2012942.0191029897</v>
      </c>
      <c r="E122" s="523">
        <f t="shared" si="26"/>
        <v>100387.62790697675</v>
      </c>
      <c r="F122" s="524">
        <f t="shared" si="27"/>
        <v>1912554.391196013</v>
      </c>
      <c r="G122" s="524">
        <f t="shared" si="28"/>
        <v>1962748.2051495013</v>
      </c>
      <c r="H122" s="527">
        <f t="shared" si="29"/>
        <v>310481.26851062995</v>
      </c>
      <c r="I122" s="578">
        <f t="shared" si="30"/>
        <v>310481.26851062995</v>
      </c>
      <c r="J122" s="515">
        <f t="shared" si="23"/>
        <v>0</v>
      </c>
      <c r="K122" s="515"/>
      <c r="L122" s="526"/>
      <c r="M122" s="515">
        <f t="shared" si="31"/>
        <v>0</v>
      </c>
      <c r="N122" s="526"/>
      <c r="O122" s="515">
        <f t="shared" si="24"/>
        <v>0</v>
      </c>
      <c r="P122" s="515">
        <f t="shared" si="25"/>
        <v>0</v>
      </c>
    </row>
    <row r="123" spans="2:16" ht="12.5">
      <c r="B123" s="195" t="str">
        <f t="shared" si="22"/>
        <v/>
      </c>
      <c r="C123" s="508">
        <f>IF(D93="","-",+C122+1)</f>
        <v>2037</v>
      </c>
      <c r="D123" s="374">
        <f>IF(F122+SUM(E$99:E122)=D$92,F122,D$92-SUM(E$99:E122))</f>
        <v>1912554.391196013</v>
      </c>
      <c r="E123" s="523">
        <f t="shared" si="26"/>
        <v>100387.62790697675</v>
      </c>
      <c r="F123" s="524">
        <f t="shared" si="27"/>
        <v>1812166.7632890362</v>
      </c>
      <c r="G123" s="524">
        <f t="shared" si="28"/>
        <v>1862360.5772425246</v>
      </c>
      <c r="H123" s="527">
        <f t="shared" si="29"/>
        <v>299735.72195340606</v>
      </c>
      <c r="I123" s="578">
        <f t="shared" si="30"/>
        <v>299735.72195340606</v>
      </c>
      <c r="J123" s="515">
        <f t="shared" si="23"/>
        <v>0</v>
      </c>
      <c r="K123" s="515"/>
      <c r="L123" s="526"/>
      <c r="M123" s="515">
        <f t="shared" si="31"/>
        <v>0</v>
      </c>
      <c r="N123" s="526"/>
      <c r="O123" s="515">
        <f t="shared" si="24"/>
        <v>0</v>
      </c>
      <c r="P123" s="515">
        <f t="shared" si="25"/>
        <v>0</v>
      </c>
    </row>
    <row r="124" spans="2:16" ht="12.5">
      <c r="B124" s="195" t="str">
        <f t="shared" si="22"/>
        <v/>
      </c>
      <c r="C124" s="508">
        <f>IF(D93="","-",+C123+1)</f>
        <v>2038</v>
      </c>
      <c r="D124" s="374">
        <f>IF(F123+SUM(E$99:E123)=D$92,F123,D$92-SUM(E$99:E123))</f>
        <v>1812166.7632890362</v>
      </c>
      <c r="E124" s="523">
        <f t="shared" si="26"/>
        <v>100387.62790697675</v>
      </c>
      <c r="F124" s="524">
        <f t="shared" si="27"/>
        <v>1711779.1353820595</v>
      </c>
      <c r="G124" s="524">
        <f t="shared" si="28"/>
        <v>1761972.9493355479</v>
      </c>
      <c r="H124" s="527">
        <f t="shared" si="29"/>
        <v>288990.17539618211</v>
      </c>
      <c r="I124" s="578">
        <f t="shared" si="30"/>
        <v>288990.17539618211</v>
      </c>
      <c r="J124" s="515">
        <f t="shared" si="23"/>
        <v>0</v>
      </c>
      <c r="K124" s="515"/>
      <c r="L124" s="526"/>
      <c r="M124" s="515">
        <f t="shared" si="31"/>
        <v>0</v>
      </c>
      <c r="N124" s="526"/>
      <c r="O124" s="515">
        <f t="shared" si="24"/>
        <v>0</v>
      </c>
      <c r="P124" s="515">
        <f t="shared" si="25"/>
        <v>0</v>
      </c>
    </row>
    <row r="125" spans="2:16" ht="12.5">
      <c r="B125" s="195" t="str">
        <f t="shared" si="22"/>
        <v/>
      </c>
      <c r="C125" s="508">
        <f>IF(D93="","-",+C124+1)</f>
        <v>2039</v>
      </c>
      <c r="D125" s="374">
        <f>IF(F124+SUM(E$99:E124)=D$92,F124,D$92-SUM(E$99:E124))</f>
        <v>1711779.1353820595</v>
      </c>
      <c r="E125" s="523">
        <f t="shared" si="26"/>
        <v>100387.62790697675</v>
      </c>
      <c r="F125" s="524">
        <f t="shared" si="27"/>
        <v>1611391.5074750828</v>
      </c>
      <c r="G125" s="524">
        <f t="shared" si="28"/>
        <v>1661585.3214285711</v>
      </c>
      <c r="H125" s="527">
        <f t="shared" si="29"/>
        <v>278244.62883895822</v>
      </c>
      <c r="I125" s="578">
        <f t="shared" si="30"/>
        <v>278244.62883895822</v>
      </c>
      <c r="J125" s="515">
        <f t="shared" si="23"/>
        <v>0</v>
      </c>
      <c r="K125" s="515"/>
      <c r="L125" s="526"/>
      <c r="M125" s="515">
        <f t="shared" si="31"/>
        <v>0</v>
      </c>
      <c r="N125" s="526"/>
      <c r="O125" s="515">
        <f t="shared" si="24"/>
        <v>0</v>
      </c>
      <c r="P125" s="515">
        <f t="shared" si="25"/>
        <v>0</v>
      </c>
    </row>
    <row r="126" spans="2:16" ht="12.5">
      <c r="B126" s="195" t="str">
        <f t="shared" si="22"/>
        <v/>
      </c>
      <c r="C126" s="508">
        <f>IF(D93="","-",+C125+1)</f>
        <v>2040</v>
      </c>
      <c r="D126" s="374">
        <f>IF(F125+SUM(E$99:E125)=D$92,F125,D$92-SUM(E$99:E125))</f>
        <v>1611391.5074750828</v>
      </c>
      <c r="E126" s="523">
        <f t="shared" si="26"/>
        <v>100387.62790697675</v>
      </c>
      <c r="F126" s="524">
        <f t="shared" si="27"/>
        <v>1511003.879568106</v>
      </c>
      <c r="G126" s="524">
        <f t="shared" si="28"/>
        <v>1561197.6935215944</v>
      </c>
      <c r="H126" s="527">
        <f t="shared" si="29"/>
        <v>267499.08228173433</v>
      </c>
      <c r="I126" s="578">
        <f t="shared" si="30"/>
        <v>267499.08228173433</v>
      </c>
      <c r="J126" s="515">
        <f t="shared" si="23"/>
        <v>0</v>
      </c>
      <c r="K126" s="515"/>
      <c r="L126" s="526"/>
      <c r="M126" s="515">
        <f t="shared" si="31"/>
        <v>0</v>
      </c>
      <c r="N126" s="526"/>
      <c r="O126" s="515">
        <f t="shared" si="24"/>
        <v>0</v>
      </c>
      <c r="P126" s="515">
        <f t="shared" si="25"/>
        <v>0</v>
      </c>
    </row>
    <row r="127" spans="2:16" ht="12.5">
      <c r="B127" s="195" t="str">
        <f t="shared" si="22"/>
        <v/>
      </c>
      <c r="C127" s="508">
        <f>IF(D93="","-",+C126+1)</f>
        <v>2041</v>
      </c>
      <c r="D127" s="374">
        <f>IF(F126+SUM(E$99:E126)=D$92,F126,D$92-SUM(E$99:E126))</f>
        <v>1511003.879568106</v>
      </c>
      <c r="E127" s="523">
        <f t="shared" si="26"/>
        <v>100387.62790697675</v>
      </c>
      <c r="F127" s="524">
        <f t="shared" si="27"/>
        <v>1410616.2516611293</v>
      </c>
      <c r="G127" s="524">
        <f t="shared" si="28"/>
        <v>1460810.0656146177</v>
      </c>
      <c r="H127" s="527">
        <f t="shared" si="29"/>
        <v>256753.53572451038</v>
      </c>
      <c r="I127" s="578">
        <f t="shared" si="30"/>
        <v>256753.53572451038</v>
      </c>
      <c r="J127" s="515">
        <f t="shared" si="23"/>
        <v>0</v>
      </c>
      <c r="K127" s="515"/>
      <c r="L127" s="526"/>
      <c r="M127" s="515">
        <f t="shared" si="31"/>
        <v>0</v>
      </c>
      <c r="N127" s="526"/>
      <c r="O127" s="515">
        <f t="shared" si="24"/>
        <v>0</v>
      </c>
      <c r="P127" s="515">
        <f t="shared" si="25"/>
        <v>0</v>
      </c>
    </row>
    <row r="128" spans="2:16" ht="12.5">
      <c r="B128" s="195" t="str">
        <f t="shared" si="22"/>
        <v/>
      </c>
      <c r="C128" s="508">
        <f>IF(D93="","-",+C127+1)</f>
        <v>2042</v>
      </c>
      <c r="D128" s="374">
        <f>IF(F127+SUM(E$99:E127)=D$92,F127,D$92-SUM(E$99:E127))</f>
        <v>1410616.2516611293</v>
      </c>
      <c r="E128" s="523">
        <f t="shared" si="26"/>
        <v>100387.62790697675</v>
      </c>
      <c r="F128" s="524">
        <f t="shared" si="27"/>
        <v>1310228.6237541526</v>
      </c>
      <c r="G128" s="524">
        <f t="shared" si="28"/>
        <v>1360422.4377076409</v>
      </c>
      <c r="H128" s="527">
        <f t="shared" si="29"/>
        <v>246007.98916728649</v>
      </c>
      <c r="I128" s="578">
        <f t="shared" si="30"/>
        <v>246007.98916728649</v>
      </c>
      <c r="J128" s="515">
        <f t="shared" si="23"/>
        <v>0</v>
      </c>
      <c r="K128" s="515"/>
      <c r="L128" s="526"/>
      <c r="M128" s="515">
        <f t="shared" si="31"/>
        <v>0</v>
      </c>
      <c r="N128" s="526"/>
      <c r="O128" s="515">
        <f t="shared" si="24"/>
        <v>0</v>
      </c>
      <c r="P128" s="515">
        <f t="shared" si="25"/>
        <v>0</v>
      </c>
    </row>
    <row r="129" spans="2:16" ht="12.5">
      <c r="B129" s="195" t="str">
        <f t="shared" si="22"/>
        <v/>
      </c>
      <c r="C129" s="508">
        <f>IF(D93="","-",+C128+1)</f>
        <v>2043</v>
      </c>
      <c r="D129" s="374">
        <f>IF(F128+SUM(E$99:E128)=D$92,F128,D$92-SUM(E$99:E128))</f>
        <v>1310228.6237541526</v>
      </c>
      <c r="E129" s="523">
        <f t="shared" si="26"/>
        <v>100387.62790697675</v>
      </c>
      <c r="F129" s="524">
        <f t="shared" si="27"/>
        <v>1209840.9958471758</v>
      </c>
      <c r="G129" s="524">
        <f t="shared" si="28"/>
        <v>1260034.8098006642</v>
      </c>
      <c r="H129" s="527">
        <f t="shared" si="29"/>
        <v>235262.4426100626</v>
      </c>
      <c r="I129" s="578">
        <f t="shared" si="30"/>
        <v>235262.4426100626</v>
      </c>
      <c r="J129" s="515">
        <f t="shared" si="23"/>
        <v>0</v>
      </c>
      <c r="K129" s="515"/>
      <c r="L129" s="526"/>
      <c r="M129" s="515">
        <f t="shared" si="31"/>
        <v>0</v>
      </c>
      <c r="N129" s="526"/>
      <c r="O129" s="515">
        <f t="shared" si="24"/>
        <v>0</v>
      </c>
      <c r="P129" s="515">
        <f t="shared" si="25"/>
        <v>0</v>
      </c>
    </row>
    <row r="130" spans="2:16" ht="12.5">
      <c r="B130" s="195" t="str">
        <f t="shared" si="22"/>
        <v/>
      </c>
      <c r="C130" s="508">
        <f>IF(D93="","-",+C129+1)</f>
        <v>2044</v>
      </c>
      <c r="D130" s="374">
        <f>IF(F129+SUM(E$99:E129)=D$92,F129,D$92-SUM(E$99:E129))</f>
        <v>1209840.9958471758</v>
      </c>
      <c r="E130" s="523">
        <f t="shared" si="26"/>
        <v>100387.62790697675</v>
      </c>
      <c r="F130" s="524">
        <f t="shared" si="27"/>
        <v>1109453.3679401991</v>
      </c>
      <c r="G130" s="524">
        <f t="shared" si="28"/>
        <v>1159647.1818936875</v>
      </c>
      <c r="H130" s="527">
        <f t="shared" si="29"/>
        <v>224516.89605283865</v>
      </c>
      <c r="I130" s="578">
        <f t="shared" si="30"/>
        <v>224516.89605283865</v>
      </c>
      <c r="J130" s="515">
        <f t="shared" si="23"/>
        <v>0</v>
      </c>
      <c r="K130" s="515"/>
      <c r="L130" s="526"/>
      <c r="M130" s="515">
        <f t="shared" si="31"/>
        <v>0</v>
      </c>
      <c r="N130" s="526"/>
      <c r="O130" s="515">
        <f t="shared" si="24"/>
        <v>0</v>
      </c>
      <c r="P130" s="515">
        <f t="shared" si="25"/>
        <v>0</v>
      </c>
    </row>
    <row r="131" spans="2:16" ht="12.5">
      <c r="B131" s="195" t="str">
        <f t="shared" si="22"/>
        <v/>
      </c>
      <c r="C131" s="508">
        <f>IF(D93="","-",+C130+1)</f>
        <v>2045</v>
      </c>
      <c r="D131" s="374">
        <f>IF(F130+SUM(E$99:E130)=D$92,F130,D$92-SUM(E$99:E130))</f>
        <v>1109453.3679401991</v>
      </c>
      <c r="E131" s="523">
        <f t="shared" si="26"/>
        <v>100387.62790697675</v>
      </c>
      <c r="F131" s="524">
        <f t="shared" si="27"/>
        <v>1009065.7400332224</v>
      </c>
      <c r="G131" s="524">
        <f t="shared" si="28"/>
        <v>1059259.5539867107</v>
      </c>
      <c r="H131" s="527">
        <f t="shared" si="29"/>
        <v>213771.34949561476</v>
      </c>
      <c r="I131" s="578">
        <f t="shared" si="30"/>
        <v>213771.34949561476</v>
      </c>
      <c r="J131" s="515">
        <f t="shared" si="23"/>
        <v>0</v>
      </c>
      <c r="K131" s="515"/>
      <c r="L131" s="526"/>
      <c r="M131" s="515">
        <f t="shared" ref="M131:M154" si="32">IF(L541&lt;&gt;0,+H541-L541,0)</f>
        <v>0</v>
      </c>
      <c r="N131" s="526"/>
      <c r="O131" s="515">
        <f t="shared" ref="O131:O154" si="33">IF(N541&lt;&gt;0,+I541-N541,0)</f>
        <v>0</v>
      </c>
      <c r="P131" s="515">
        <f t="shared" ref="P131:P154" si="34">+O541-M541</f>
        <v>0</v>
      </c>
    </row>
    <row r="132" spans="2:16" ht="12.5">
      <c r="B132" s="195" t="str">
        <f t="shared" si="22"/>
        <v/>
      </c>
      <c r="C132" s="508">
        <f>IF(D93="","-",+C131+1)</f>
        <v>2046</v>
      </c>
      <c r="D132" s="374">
        <f>IF(F131+SUM(E$99:E131)=D$92,F131,D$92-SUM(E$99:E131))</f>
        <v>1009065.7400332224</v>
      </c>
      <c r="E132" s="523">
        <f t="shared" si="26"/>
        <v>100387.62790697675</v>
      </c>
      <c r="F132" s="524">
        <f t="shared" si="27"/>
        <v>908678.11212624563</v>
      </c>
      <c r="G132" s="524">
        <f t="shared" si="28"/>
        <v>958871.926079734</v>
      </c>
      <c r="H132" s="527">
        <f t="shared" si="29"/>
        <v>203025.80293839081</v>
      </c>
      <c r="I132" s="578">
        <f t="shared" si="30"/>
        <v>203025.80293839081</v>
      </c>
      <c r="J132" s="515">
        <f t="shared" si="23"/>
        <v>0</v>
      </c>
      <c r="K132" s="515"/>
      <c r="L132" s="526"/>
      <c r="M132" s="515">
        <f t="shared" si="32"/>
        <v>0</v>
      </c>
      <c r="N132" s="526"/>
      <c r="O132" s="515">
        <f t="shared" si="33"/>
        <v>0</v>
      </c>
      <c r="P132" s="515">
        <f t="shared" si="34"/>
        <v>0</v>
      </c>
    </row>
    <row r="133" spans="2:16" ht="12.5">
      <c r="B133" s="195" t="str">
        <f t="shared" si="22"/>
        <v/>
      </c>
      <c r="C133" s="508">
        <f>IF(D93="","-",+C132+1)</f>
        <v>2047</v>
      </c>
      <c r="D133" s="374">
        <f>IF(F132+SUM(E$99:E132)=D$92,F132,D$92-SUM(E$99:E132))</f>
        <v>908678.11212624563</v>
      </c>
      <c r="E133" s="523">
        <f t="shared" si="26"/>
        <v>100387.62790697675</v>
      </c>
      <c r="F133" s="524">
        <f t="shared" si="27"/>
        <v>808290.4842192689</v>
      </c>
      <c r="G133" s="524">
        <f t="shared" si="28"/>
        <v>858484.29817275726</v>
      </c>
      <c r="H133" s="527">
        <f t="shared" si="29"/>
        <v>192280.25638116692</v>
      </c>
      <c r="I133" s="578">
        <f t="shared" si="30"/>
        <v>192280.25638116692</v>
      </c>
      <c r="J133" s="515">
        <f t="shared" si="23"/>
        <v>0</v>
      </c>
      <c r="K133" s="515"/>
      <c r="L133" s="526"/>
      <c r="M133" s="515">
        <f t="shared" si="32"/>
        <v>0</v>
      </c>
      <c r="N133" s="526"/>
      <c r="O133" s="515">
        <f t="shared" si="33"/>
        <v>0</v>
      </c>
      <c r="P133" s="515">
        <f t="shared" si="34"/>
        <v>0</v>
      </c>
    </row>
    <row r="134" spans="2:16" ht="12.5">
      <c r="B134" s="195" t="str">
        <f t="shared" si="22"/>
        <v/>
      </c>
      <c r="C134" s="508">
        <f>IF(D93="","-",+C133+1)</f>
        <v>2048</v>
      </c>
      <c r="D134" s="374">
        <f>IF(F133+SUM(E$99:E133)=D$92,F133,D$92-SUM(E$99:E133))</f>
        <v>808290.4842192689</v>
      </c>
      <c r="E134" s="523">
        <f t="shared" si="26"/>
        <v>100387.62790697675</v>
      </c>
      <c r="F134" s="524">
        <f t="shared" si="27"/>
        <v>707902.85631229216</v>
      </c>
      <c r="G134" s="524">
        <f t="shared" si="28"/>
        <v>758096.67026578053</v>
      </c>
      <c r="H134" s="527">
        <f t="shared" si="29"/>
        <v>181534.70982394301</v>
      </c>
      <c r="I134" s="578">
        <f t="shared" si="30"/>
        <v>181534.70982394301</v>
      </c>
      <c r="J134" s="515">
        <f t="shared" si="23"/>
        <v>0</v>
      </c>
      <c r="K134" s="515"/>
      <c r="L134" s="526"/>
      <c r="M134" s="515">
        <f t="shared" si="32"/>
        <v>0</v>
      </c>
      <c r="N134" s="526"/>
      <c r="O134" s="515">
        <f t="shared" si="33"/>
        <v>0</v>
      </c>
      <c r="P134" s="515">
        <f t="shared" si="34"/>
        <v>0</v>
      </c>
    </row>
    <row r="135" spans="2:16" ht="12.5">
      <c r="B135" s="195" t="str">
        <f t="shared" si="22"/>
        <v/>
      </c>
      <c r="C135" s="508">
        <f>IF(D93="","-",+C134+1)</f>
        <v>2049</v>
      </c>
      <c r="D135" s="374">
        <f>IF(F134+SUM(E$99:E134)=D$92,F134,D$92-SUM(E$99:E134))</f>
        <v>707902.85631229216</v>
      </c>
      <c r="E135" s="523">
        <f t="shared" si="26"/>
        <v>100387.62790697675</v>
      </c>
      <c r="F135" s="524">
        <f t="shared" si="27"/>
        <v>607515.22840531543</v>
      </c>
      <c r="G135" s="524">
        <f t="shared" si="28"/>
        <v>657709.0423588038</v>
      </c>
      <c r="H135" s="527">
        <f t="shared" si="29"/>
        <v>170789.16326671909</v>
      </c>
      <c r="I135" s="578">
        <f t="shared" si="30"/>
        <v>170789.16326671909</v>
      </c>
      <c r="J135" s="515">
        <f t="shared" si="23"/>
        <v>0</v>
      </c>
      <c r="K135" s="515"/>
      <c r="L135" s="526"/>
      <c r="M135" s="515">
        <f t="shared" si="32"/>
        <v>0</v>
      </c>
      <c r="N135" s="526"/>
      <c r="O135" s="515">
        <f t="shared" si="33"/>
        <v>0</v>
      </c>
      <c r="P135" s="515">
        <f t="shared" si="34"/>
        <v>0</v>
      </c>
    </row>
    <row r="136" spans="2:16" ht="12.5">
      <c r="B136" s="195" t="str">
        <f t="shared" si="22"/>
        <v/>
      </c>
      <c r="C136" s="508">
        <f>IF(D93="","-",+C135+1)</f>
        <v>2050</v>
      </c>
      <c r="D136" s="374">
        <f>IF(F135+SUM(E$99:E135)=D$92,F135,D$92-SUM(E$99:E135))</f>
        <v>607515.22840531543</v>
      </c>
      <c r="E136" s="523">
        <f t="shared" si="26"/>
        <v>100387.62790697675</v>
      </c>
      <c r="F136" s="524">
        <f t="shared" si="27"/>
        <v>507127.6004983387</v>
      </c>
      <c r="G136" s="524">
        <f t="shared" si="28"/>
        <v>557321.41445182706</v>
      </c>
      <c r="H136" s="527">
        <f t="shared" si="29"/>
        <v>160043.6167094952</v>
      </c>
      <c r="I136" s="578">
        <f t="shared" si="30"/>
        <v>160043.6167094952</v>
      </c>
      <c r="J136" s="515">
        <f t="shared" si="23"/>
        <v>0</v>
      </c>
      <c r="K136" s="515"/>
      <c r="L136" s="526"/>
      <c r="M136" s="515">
        <f t="shared" si="32"/>
        <v>0</v>
      </c>
      <c r="N136" s="526"/>
      <c r="O136" s="515">
        <f t="shared" si="33"/>
        <v>0</v>
      </c>
      <c r="P136" s="515">
        <f t="shared" si="34"/>
        <v>0</v>
      </c>
    </row>
    <row r="137" spans="2:16" ht="12.5">
      <c r="B137" s="195" t="str">
        <f t="shared" si="22"/>
        <v/>
      </c>
      <c r="C137" s="508">
        <f>IF(D93="","-",+C136+1)</f>
        <v>2051</v>
      </c>
      <c r="D137" s="374">
        <f>IF(F136+SUM(E$99:E136)=D$92,F136,D$92-SUM(E$99:E136))</f>
        <v>507127.6004983387</v>
      </c>
      <c r="E137" s="523">
        <f t="shared" si="26"/>
        <v>100387.62790697675</v>
      </c>
      <c r="F137" s="524">
        <f t="shared" si="27"/>
        <v>406739.97259136196</v>
      </c>
      <c r="G137" s="524">
        <f t="shared" si="28"/>
        <v>456933.78654485033</v>
      </c>
      <c r="H137" s="527">
        <f t="shared" si="29"/>
        <v>149298.07015227128</v>
      </c>
      <c r="I137" s="578">
        <f t="shared" si="30"/>
        <v>149298.07015227128</v>
      </c>
      <c r="J137" s="515">
        <f t="shared" si="23"/>
        <v>0</v>
      </c>
      <c r="K137" s="515"/>
      <c r="L137" s="526"/>
      <c r="M137" s="515">
        <f t="shared" si="32"/>
        <v>0</v>
      </c>
      <c r="N137" s="526"/>
      <c r="O137" s="515">
        <f t="shared" si="33"/>
        <v>0</v>
      </c>
      <c r="P137" s="515">
        <f t="shared" si="34"/>
        <v>0</v>
      </c>
    </row>
    <row r="138" spans="2:16" ht="12.5">
      <c r="B138" s="195" t="str">
        <f t="shared" si="22"/>
        <v/>
      </c>
      <c r="C138" s="508">
        <f>IF(D93="","-",+C137+1)</f>
        <v>2052</v>
      </c>
      <c r="D138" s="374">
        <f>IF(F137+SUM(E$99:E137)=D$92,F137,D$92-SUM(E$99:E137))</f>
        <v>406739.97259136196</v>
      </c>
      <c r="E138" s="523">
        <f t="shared" si="26"/>
        <v>100387.62790697675</v>
      </c>
      <c r="F138" s="524">
        <f t="shared" si="27"/>
        <v>306352.34468438523</v>
      </c>
      <c r="G138" s="524">
        <f t="shared" si="28"/>
        <v>356546.1586378736</v>
      </c>
      <c r="H138" s="527">
        <f t="shared" si="29"/>
        <v>138552.52359504736</v>
      </c>
      <c r="I138" s="578">
        <f t="shared" si="30"/>
        <v>138552.52359504736</v>
      </c>
      <c r="J138" s="515">
        <f t="shared" si="23"/>
        <v>0</v>
      </c>
      <c r="K138" s="515"/>
      <c r="L138" s="526"/>
      <c r="M138" s="515">
        <f t="shared" si="32"/>
        <v>0</v>
      </c>
      <c r="N138" s="526"/>
      <c r="O138" s="515">
        <f t="shared" si="33"/>
        <v>0</v>
      </c>
      <c r="P138" s="515">
        <f t="shared" si="34"/>
        <v>0</v>
      </c>
    </row>
    <row r="139" spans="2:16" ht="12.5">
      <c r="B139" s="195" t="str">
        <f t="shared" si="22"/>
        <v/>
      </c>
      <c r="C139" s="508">
        <f>IF(D93="","-",+C138+1)</f>
        <v>2053</v>
      </c>
      <c r="D139" s="374">
        <f>IF(F138+SUM(E$99:E138)=D$92,F138,D$92-SUM(E$99:E138))</f>
        <v>306352.34468438523</v>
      </c>
      <c r="E139" s="523">
        <f t="shared" si="26"/>
        <v>100387.62790697675</v>
      </c>
      <c r="F139" s="524">
        <f t="shared" si="27"/>
        <v>205964.7167774085</v>
      </c>
      <c r="G139" s="524">
        <f t="shared" si="28"/>
        <v>256158.53073089686</v>
      </c>
      <c r="H139" s="527">
        <f t="shared" si="29"/>
        <v>127806.97703782345</v>
      </c>
      <c r="I139" s="578">
        <f t="shared" si="30"/>
        <v>127806.97703782345</v>
      </c>
      <c r="J139" s="515">
        <f t="shared" si="23"/>
        <v>0</v>
      </c>
      <c r="K139" s="515"/>
      <c r="L139" s="526"/>
      <c r="M139" s="515">
        <f t="shared" si="32"/>
        <v>0</v>
      </c>
      <c r="N139" s="526"/>
      <c r="O139" s="515">
        <f t="shared" si="33"/>
        <v>0</v>
      </c>
      <c r="P139" s="515">
        <f t="shared" si="34"/>
        <v>0</v>
      </c>
    </row>
    <row r="140" spans="2:16" ht="12.5">
      <c r="B140" s="195" t="str">
        <f t="shared" si="22"/>
        <v/>
      </c>
      <c r="C140" s="508">
        <f>IF(D93="","-",+C139+1)</f>
        <v>2054</v>
      </c>
      <c r="D140" s="374">
        <f>IF(F139+SUM(E$99:E139)=D$92,F139,D$92-SUM(E$99:E139))</f>
        <v>205964.7167774085</v>
      </c>
      <c r="E140" s="523">
        <f t="shared" si="26"/>
        <v>100387.62790697675</v>
      </c>
      <c r="F140" s="524">
        <f t="shared" si="27"/>
        <v>105577.08887043175</v>
      </c>
      <c r="G140" s="524">
        <f t="shared" si="28"/>
        <v>155770.90282392013</v>
      </c>
      <c r="H140" s="527">
        <f t="shared" si="29"/>
        <v>117061.43048059953</v>
      </c>
      <c r="I140" s="578">
        <f t="shared" si="30"/>
        <v>117061.43048059953</v>
      </c>
      <c r="J140" s="515">
        <f t="shared" si="23"/>
        <v>0</v>
      </c>
      <c r="K140" s="515"/>
      <c r="L140" s="526"/>
      <c r="M140" s="515">
        <f t="shared" si="32"/>
        <v>0</v>
      </c>
      <c r="N140" s="526"/>
      <c r="O140" s="515">
        <f t="shared" si="33"/>
        <v>0</v>
      </c>
      <c r="P140" s="515">
        <f t="shared" si="34"/>
        <v>0</v>
      </c>
    </row>
    <row r="141" spans="2:16" ht="12.5">
      <c r="B141" s="195" t="str">
        <f t="shared" si="22"/>
        <v/>
      </c>
      <c r="C141" s="508">
        <f>IF(D93="","-",+C140+1)</f>
        <v>2055</v>
      </c>
      <c r="D141" s="374">
        <f>IF(F140+SUM(E$99:E140)=D$92,F140,D$92-SUM(E$99:E140))</f>
        <v>105577.08887043175</v>
      </c>
      <c r="E141" s="523">
        <f t="shared" si="26"/>
        <v>100387.62790697675</v>
      </c>
      <c r="F141" s="524">
        <f t="shared" si="27"/>
        <v>5189.4609634549997</v>
      </c>
      <c r="G141" s="524">
        <f t="shared" si="28"/>
        <v>55383.274916943374</v>
      </c>
      <c r="H141" s="527">
        <f t="shared" si="29"/>
        <v>106315.88392337562</v>
      </c>
      <c r="I141" s="578">
        <f t="shared" si="30"/>
        <v>106315.88392337562</v>
      </c>
      <c r="J141" s="515">
        <f t="shared" si="23"/>
        <v>0</v>
      </c>
      <c r="K141" s="515"/>
      <c r="L141" s="526"/>
      <c r="M141" s="515">
        <f t="shared" si="32"/>
        <v>0</v>
      </c>
      <c r="N141" s="526"/>
      <c r="O141" s="515">
        <f t="shared" si="33"/>
        <v>0</v>
      </c>
      <c r="P141" s="515">
        <f t="shared" si="34"/>
        <v>0</v>
      </c>
    </row>
    <row r="142" spans="2:16" ht="12.5">
      <c r="B142" s="195" t="str">
        <f t="shared" si="22"/>
        <v/>
      </c>
      <c r="C142" s="508">
        <f>IF(D93="","-",+C141+1)</f>
        <v>2056</v>
      </c>
      <c r="D142" s="374">
        <f>IF(F141+SUM(E$99:E141)=D$92,F141,D$92-SUM(E$99:E141))</f>
        <v>5189.4609634549997</v>
      </c>
      <c r="E142" s="523">
        <f t="shared" si="26"/>
        <v>5189.4609634549997</v>
      </c>
      <c r="F142" s="524">
        <f t="shared" si="27"/>
        <v>0</v>
      </c>
      <c r="G142" s="524">
        <f t="shared" si="28"/>
        <v>2594.7304817274999</v>
      </c>
      <c r="H142" s="527">
        <f t="shared" si="29"/>
        <v>5467.2023323484582</v>
      </c>
      <c r="I142" s="578">
        <f t="shared" si="30"/>
        <v>5467.2023323484582</v>
      </c>
      <c r="J142" s="515">
        <f t="shared" si="23"/>
        <v>0</v>
      </c>
      <c r="K142" s="515"/>
      <c r="L142" s="526"/>
      <c r="M142" s="515">
        <f t="shared" si="32"/>
        <v>0</v>
      </c>
      <c r="N142" s="526"/>
      <c r="O142" s="515">
        <f t="shared" si="33"/>
        <v>0</v>
      </c>
      <c r="P142" s="515">
        <f t="shared" si="34"/>
        <v>0</v>
      </c>
    </row>
    <row r="143" spans="2:16" ht="12.5">
      <c r="B143" s="195" t="str">
        <f t="shared" si="22"/>
        <v/>
      </c>
      <c r="C143" s="508">
        <f>IF(D93="","-",+C142+1)</f>
        <v>2057</v>
      </c>
      <c r="D143" s="374">
        <f>IF(F142+SUM(E$99:E142)=D$92,F142,D$92-SUM(E$99:E142))</f>
        <v>0</v>
      </c>
      <c r="E143" s="523">
        <f t="shared" si="26"/>
        <v>0</v>
      </c>
      <c r="F143" s="524">
        <f t="shared" si="27"/>
        <v>0</v>
      </c>
      <c r="G143" s="524">
        <f t="shared" si="28"/>
        <v>0</v>
      </c>
      <c r="H143" s="527">
        <f t="shared" si="29"/>
        <v>0</v>
      </c>
      <c r="I143" s="578">
        <f t="shared" si="30"/>
        <v>0</v>
      </c>
      <c r="J143" s="515">
        <f t="shared" si="23"/>
        <v>0</v>
      </c>
      <c r="K143" s="515"/>
      <c r="L143" s="526"/>
      <c r="M143" s="515">
        <f t="shared" si="32"/>
        <v>0</v>
      </c>
      <c r="N143" s="526"/>
      <c r="O143" s="515">
        <f t="shared" si="33"/>
        <v>0</v>
      </c>
      <c r="P143" s="515">
        <f t="shared" si="34"/>
        <v>0</v>
      </c>
    </row>
    <row r="144" spans="2:16" ht="12.5">
      <c r="B144" s="195" t="str">
        <f t="shared" si="22"/>
        <v/>
      </c>
      <c r="C144" s="508">
        <f>IF(D93="","-",+C143+1)</f>
        <v>2058</v>
      </c>
      <c r="D144" s="374">
        <f>IF(F143+SUM(E$99:E143)=D$92,F143,D$92-SUM(E$99:E143))</f>
        <v>0</v>
      </c>
      <c r="E144" s="523">
        <f t="shared" si="26"/>
        <v>0</v>
      </c>
      <c r="F144" s="524">
        <f t="shared" si="27"/>
        <v>0</v>
      </c>
      <c r="G144" s="524">
        <f t="shared" si="28"/>
        <v>0</v>
      </c>
      <c r="H144" s="527">
        <f t="shared" si="29"/>
        <v>0</v>
      </c>
      <c r="I144" s="578">
        <f t="shared" si="30"/>
        <v>0</v>
      </c>
      <c r="J144" s="515">
        <f t="shared" si="23"/>
        <v>0</v>
      </c>
      <c r="K144" s="515"/>
      <c r="L144" s="526"/>
      <c r="M144" s="515">
        <f t="shared" si="32"/>
        <v>0</v>
      </c>
      <c r="N144" s="526"/>
      <c r="O144" s="515">
        <f t="shared" si="33"/>
        <v>0</v>
      </c>
      <c r="P144" s="515">
        <f t="shared" si="34"/>
        <v>0</v>
      </c>
    </row>
    <row r="145" spans="2:16" ht="12.5">
      <c r="B145" s="195" t="str">
        <f t="shared" si="22"/>
        <v/>
      </c>
      <c r="C145" s="508">
        <f>IF(D93="","-",+C144+1)</f>
        <v>2059</v>
      </c>
      <c r="D145" s="374">
        <f>IF(F144+SUM(E$99:E144)=D$92,F144,D$92-SUM(E$99:E144))</f>
        <v>0</v>
      </c>
      <c r="E145" s="523">
        <f t="shared" si="26"/>
        <v>0</v>
      </c>
      <c r="F145" s="524">
        <f t="shared" si="27"/>
        <v>0</v>
      </c>
      <c r="G145" s="524">
        <f t="shared" si="28"/>
        <v>0</v>
      </c>
      <c r="H145" s="527">
        <f t="shared" si="29"/>
        <v>0</v>
      </c>
      <c r="I145" s="578">
        <f t="shared" si="30"/>
        <v>0</v>
      </c>
      <c r="J145" s="515">
        <f t="shared" si="23"/>
        <v>0</v>
      </c>
      <c r="K145" s="515"/>
      <c r="L145" s="526"/>
      <c r="M145" s="515">
        <f t="shared" si="32"/>
        <v>0</v>
      </c>
      <c r="N145" s="526"/>
      <c r="O145" s="515">
        <f t="shared" si="33"/>
        <v>0</v>
      </c>
      <c r="P145" s="515">
        <f t="shared" si="34"/>
        <v>0</v>
      </c>
    </row>
    <row r="146" spans="2:16" ht="12.5">
      <c r="B146" s="195" t="str">
        <f t="shared" si="22"/>
        <v/>
      </c>
      <c r="C146" s="508">
        <f>IF(D93="","-",+C145+1)</f>
        <v>2060</v>
      </c>
      <c r="D146" s="374">
        <f>IF(F145+SUM(E$99:E145)=D$92,F145,D$92-SUM(E$99:E145))</f>
        <v>0</v>
      </c>
      <c r="E146" s="523">
        <f t="shared" si="26"/>
        <v>0</v>
      </c>
      <c r="F146" s="524">
        <f t="shared" si="27"/>
        <v>0</v>
      </c>
      <c r="G146" s="524">
        <f t="shared" si="28"/>
        <v>0</v>
      </c>
      <c r="H146" s="527">
        <f t="shared" si="29"/>
        <v>0</v>
      </c>
      <c r="I146" s="578">
        <f t="shared" si="30"/>
        <v>0</v>
      </c>
      <c r="J146" s="515">
        <f t="shared" si="23"/>
        <v>0</v>
      </c>
      <c r="K146" s="515"/>
      <c r="L146" s="526"/>
      <c r="M146" s="515">
        <f t="shared" si="32"/>
        <v>0</v>
      </c>
      <c r="N146" s="526"/>
      <c r="O146" s="515">
        <f t="shared" si="33"/>
        <v>0</v>
      </c>
      <c r="P146" s="515">
        <f t="shared" si="34"/>
        <v>0</v>
      </c>
    </row>
    <row r="147" spans="2:16" ht="12.5">
      <c r="B147" s="195" t="str">
        <f t="shared" si="22"/>
        <v/>
      </c>
      <c r="C147" s="508">
        <f>IF(D93="","-",+C146+1)</f>
        <v>2061</v>
      </c>
      <c r="D147" s="374">
        <f>IF(F146+SUM(E$99:E146)=D$92,F146,D$92-SUM(E$99:E146))</f>
        <v>0</v>
      </c>
      <c r="E147" s="523">
        <f t="shared" si="26"/>
        <v>0</v>
      </c>
      <c r="F147" s="524">
        <f t="shared" si="27"/>
        <v>0</v>
      </c>
      <c r="G147" s="524">
        <f t="shared" si="28"/>
        <v>0</v>
      </c>
      <c r="H147" s="527">
        <f t="shared" si="29"/>
        <v>0</v>
      </c>
      <c r="I147" s="578">
        <f t="shared" si="30"/>
        <v>0</v>
      </c>
      <c r="J147" s="515">
        <f t="shared" si="23"/>
        <v>0</v>
      </c>
      <c r="K147" s="515"/>
      <c r="L147" s="526"/>
      <c r="M147" s="515">
        <f t="shared" si="32"/>
        <v>0</v>
      </c>
      <c r="N147" s="526"/>
      <c r="O147" s="515">
        <f t="shared" si="33"/>
        <v>0</v>
      </c>
      <c r="P147" s="515">
        <f t="shared" si="34"/>
        <v>0</v>
      </c>
    </row>
    <row r="148" spans="2:16" ht="12.5">
      <c r="B148" s="195" t="str">
        <f t="shared" si="22"/>
        <v/>
      </c>
      <c r="C148" s="508">
        <f>IF(D93="","-",+C147+1)</f>
        <v>2062</v>
      </c>
      <c r="D148" s="374">
        <f>IF(F147+SUM(E$99:E147)=D$92,F147,D$92-SUM(E$99:E147))</f>
        <v>0</v>
      </c>
      <c r="E148" s="523">
        <f t="shared" si="26"/>
        <v>0</v>
      </c>
      <c r="F148" s="524">
        <f t="shared" si="27"/>
        <v>0</v>
      </c>
      <c r="G148" s="524">
        <f t="shared" si="28"/>
        <v>0</v>
      </c>
      <c r="H148" s="527">
        <f t="shared" si="29"/>
        <v>0</v>
      </c>
      <c r="I148" s="578">
        <f t="shared" si="30"/>
        <v>0</v>
      </c>
      <c r="J148" s="515">
        <f t="shared" si="23"/>
        <v>0</v>
      </c>
      <c r="K148" s="515"/>
      <c r="L148" s="526"/>
      <c r="M148" s="515">
        <f t="shared" si="32"/>
        <v>0</v>
      </c>
      <c r="N148" s="526"/>
      <c r="O148" s="515">
        <f t="shared" si="33"/>
        <v>0</v>
      </c>
      <c r="P148" s="515">
        <f t="shared" si="34"/>
        <v>0</v>
      </c>
    </row>
    <row r="149" spans="2:16" ht="12.5">
      <c r="B149" s="195" t="str">
        <f t="shared" si="22"/>
        <v/>
      </c>
      <c r="C149" s="508">
        <f>IF(D93="","-",+C148+1)</f>
        <v>2063</v>
      </c>
      <c r="D149" s="374">
        <f>IF(F148+SUM(E$99:E148)=D$92,F148,D$92-SUM(E$99:E148))</f>
        <v>0</v>
      </c>
      <c r="E149" s="523">
        <f t="shared" si="26"/>
        <v>0</v>
      </c>
      <c r="F149" s="524">
        <f t="shared" si="27"/>
        <v>0</v>
      </c>
      <c r="G149" s="524">
        <f t="shared" si="28"/>
        <v>0</v>
      </c>
      <c r="H149" s="527">
        <f t="shared" si="29"/>
        <v>0</v>
      </c>
      <c r="I149" s="578">
        <f t="shared" si="30"/>
        <v>0</v>
      </c>
      <c r="J149" s="515">
        <f t="shared" si="23"/>
        <v>0</v>
      </c>
      <c r="K149" s="515"/>
      <c r="L149" s="526"/>
      <c r="M149" s="515">
        <f t="shared" si="32"/>
        <v>0</v>
      </c>
      <c r="N149" s="526"/>
      <c r="O149" s="515">
        <f t="shared" si="33"/>
        <v>0</v>
      </c>
      <c r="P149" s="515">
        <f t="shared" si="34"/>
        <v>0</v>
      </c>
    </row>
    <row r="150" spans="2:16" ht="12.5">
      <c r="B150" s="195" t="str">
        <f t="shared" si="22"/>
        <v/>
      </c>
      <c r="C150" s="508">
        <f>IF(D93="","-",+C149+1)</f>
        <v>2064</v>
      </c>
      <c r="D150" s="374">
        <f>IF(F149+SUM(E$99:E149)=D$92,F149,D$92-SUM(E$99:E149))</f>
        <v>0</v>
      </c>
      <c r="E150" s="523">
        <f t="shared" si="26"/>
        <v>0</v>
      </c>
      <c r="F150" s="524">
        <f t="shared" si="27"/>
        <v>0</v>
      </c>
      <c r="G150" s="524">
        <f t="shared" si="28"/>
        <v>0</v>
      </c>
      <c r="H150" s="527">
        <f t="shared" si="29"/>
        <v>0</v>
      </c>
      <c r="I150" s="578">
        <f t="shared" si="30"/>
        <v>0</v>
      </c>
      <c r="J150" s="515">
        <f t="shared" si="23"/>
        <v>0</v>
      </c>
      <c r="K150" s="515"/>
      <c r="L150" s="526"/>
      <c r="M150" s="515">
        <f t="shared" si="32"/>
        <v>0</v>
      </c>
      <c r="N150" s="526"/>
      <c r="O150" s="515">
        <f t="shared" si="33"/>
        <v>0</v>
      </c>
      <c r="P150" s="515">
        <f t="shared" si="34"/>
        <v>0</v>
      </c>
    </row>
    <row r="151" spans="2:16" ht="12.5">
      <c r="B151" s="195" t="str">
        <f t="shared" si="22"/>
        <v/>
      </c>
      <c r="C151" s="508">
        <f>IF(D93="","-",+C150+1)</f>
        <v>2065</v>
      </c>
      <c r="D151" s="374">
        <f>IF(F150+SUM(E$99:E150)=D$92,F150,D$92-SUM(E$99:E150))</f>
        <v>0</v>
      </c>
      <c r="E151" s="523">
        <f t="shared" si="26"/>
        <v>0</v>
      </c>
      <c r="F151" s="524">
        <f t="shared" si="27"/>
        <v>0</v>
      </c>
      <c r="G151" s="524">
        <f t="shared" si="28"/>
        <v>0</v>
      </c>
      <c r="H151" s="527">
        <f t="shared" si="29"/>
        <v>0</v>
      </c>
      <c r="I151" s="578">
        <f t="shared" si="30"/>
        <v>0</v>
      </c>
      <c r="J151" s="515">
        <f t="shared" si="23"/>
        <v>0</v>
      </c>
      <c r="K151" s="515"/>
      <c r="L151" s="526"/>
      <c r="M151" s="515">
        <f t="shared" si="32"/>
        <v>0</v>
      </c>
      <c r="N151" s="526"/>
      <c r="O151" s="515">
        <f t="shared" si="33"/>
        <v>0</v>
      </c>
      <c r="P151" s="515">
        <f t="shared" si="34"/>
        <v>0</v>
      </c>
    </row>
    <row r="152" spans="2:16" ht="12.5">
      <c r="B152" s="195" t="str">
        <f t="shared" si="22"/>
        <v/>
      </c>
      <c r="C152" s="508">
        <f>IF(D93="","-",+C151+1)</f>
        <v>2066</v>
      </c>
      <c r="D152" s="374">
        <f>IF(F151+SUM(E$99:E151)=D$92,F151,D$92-SUM(E$99:E151))</f>
        <v>0</v>
      </c>
      <c r="E152" s="523">
        <f t="shared" si="26"/>
        <v>0</v>
      </c>
      <c r="F152" s="524">
        <f t="shared" si="27"/>
        <v>0</v>
      </c>
      <c r="G152" s="524">
        <f t="shared" si="28"/>
        <v>0</v>
      </c>
      <c r="H152" s="527">
        <f t="shared" si="29"/>
        <v>0</v>
      </c>
      <c r="I152" s="578">
        <f t="shared" si="30"/>
        <v>0</v>
      </c>
      <c r="J152" s="515">
        <f t="shared" si="23"/>
        <v>0</v>
      </c>
      <c r="K152" s="515"/>
      <c r="L152" s="526"/>
      <c r="M152" s="515">
        <f t="shared" si="32"/>
        <v>0</v>
      </c>
      <c r="N152" s="526"/>
      <c r="O152" s="515">
        <f t="shared" si="33"/>
        <v>0</v>
      </c>
      <c r="P152" s="515">
        <f t="shared" si="34"/>
        <v>0</v>
      </c>
    </row>
    <row r="153" spans="2:16" ht="12.5">
      <c r="B153" s="195" t="str">
        <f t="shared" si="22"/>
        <v/>
      </c>
      <c r="C153" s="508">
        <f>IF(D93="","-",+C152+1)</f>
        <v>2067</v>
      </c>
      <c r="D153" s="374">
        <f>IF(F152+SUM(E$99:E152)=D$92,F152,D$92-SUM(E$99:E152))</f>
        <v>0</v>
      </c>
      <c r="E153" s="523">
        <f t="shared" si="26"/>
        <v>0</v>
      </c>
      <c r="F153" s="524">
        <f t="shared" si="27"/>
        <v>0</v>
      </c>
      <c r="G153" s="524">
        <f t="shared" si="28"/>
        <v>0</v>
      </c>
      <c r="H153" s="527">
        <f t="shared" si="29"/>
        <v>0</v>
      </c>
      <c r="I153" s="578">
        <f t="shared" si="30"/>
        <v>0</v>
      </c>
      <c r="J153" s="515">
        <f t="shared" si="23"/>
        <v>0</v>
      </c>
      <c r="K153" s="515"/>
      <c r="L153" s="526"/>
      <c r="M153" s="515">
        <f t="shared" si="32"/>
        <v>0</v>
      </c>
      <c r="N153" s="526"/>
      <c r="O153" s="515">
        <f t="shared" si="33"/>
        <v>0</v>
      </c>
      <c r="P153" s="515">
        <f t="shared" si="34"/>
        <v>0</v>
      </c>
    </row>
    <row r="154" spans="2:16" ht="13" thickBot="1">
      <c r="B154" s="195" t="str">
        <f t="shared" si="22"/>
        <v/>
      </c>
      <c r="C154" s="528">
        <f>IF(D93="","-",+C153+1)</f>
        <v>2068</v>
      </c>
      <c r="D154" s="374">
        <f>IF(F153+SUM(E$99:E153)=D$92,F153,D$92-SUM(E$99:E153))</f>
        <v>0</v>
      </c>
      <c r="E154" s="523">
        <f t="shared" si="26"/>
        <v>0</v>
      </c>
      <c r="F154" s="524">
        <f t="shared" si="27"/>
        <v>0</v>
      </c>
      <c r="G154" s="524">
        <f t="shared" si="28"/>
        <v>0</v>
      </c>
      <c r="H154" s="527">
        <f t="shared" si="29"/>
        <v>0</v>
      </c>
      <c r="I154" s="578">
        <f t="shared" si="30"/>
        <v>0</v>
      </c>
      <c r="J154" s="515">
        <f t="shared" si="23"/>
        <v>0</v>
      </c>
      <c r="K154" s="515"/>
      <c r="L154" s="533"/>
      <c r="M154" s="534">
        <f t="shared" si="32"/>
        <v>0</v>
      </c>
      <c r="N154" s="533"/>
      <c r="O154" s="534">
        <f t="shared" si="33"/>
        <v>0</v>
      </c>
      <c r="P154" s="534">
        <f t="shared" si="34"/>
        <v>0</v>
      </c>
    </row>
    <row r="155" spans="2:16" ht="12.5">
      <c r="C155" s="374" t="s">
        <v>78</v>
      </c>
      <c r="D155" s="375"/>
      <c r="E155" s="375">
        <f>SUM(E99:E154)</f>
        <v>4316668</v>
      </c>
      <c r="F155" s="375"/>
      <c r="G155" s="375"/>
      <c r="H155" s="375">
        <f>SUM(H99:H154)</f>
        <v>14457674.07459783</v>
      </c>
      <c r="I155" s="375">
        <f>SUM(I99:I154)</f>
        <v>14457674.07459783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1065891.6711645229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1065891.6711645229</v>
      </c>
      <c r="O6" s="269"/>
      <c r="P6" s="269"/>
    </row>
    <row r="7" spans="1:16" ht="13.5" thickBot="1">
      <c r="C7" s="468" t="s">
        <v>48</v>
      </c>
      <c r="D7" s="625" t="s">
        <v>313</v>
      </c>
      <c r="E7" s="588"/>
      <c r="F7" s="588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312</v>
      </c>
      <c r="E9" s="638" t="s">
        <v>328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9637037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2014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235049.68292682926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2014</v>
      </c>
      <c r="D17" s="630">
        <v>9550200</v>
      </c>
      <c r="E17" s="639">
        <v>151590.47619047618</v>
      </c>
      <c r="F17" s="630">
        <v>9398609.5238095243</v>
      </c>
      <c r="G17" s="639">
        <v>1419561.6638908591</v>
      </c>
      <c r="H17" s="640">
        <v>1419561.6638908591</v>
      </c>
      <c r="I17" s="617">
        <v>0</v>
      </c>
      <c r="J17" s="512"/>
      <c r="K17" s="513">
        <f t="shared" ref="K17:K22" si="0">G17</f>
        <v>1419561.6638908591</v>
      </c>
      <c r="L17" s="598">
        <f t="shared" ref="L17:L22" si="1">IF(K17&lt;&gt;0,+G17-K17,0)</f>
        <v>0</v>
      </c>
      <c r="M17" s="513">
        <f t="shared" ref="M17:M22" si="2">H17</f>
        <v>1419561.6638908591</v>
      </c>
      <c r="N17" s="514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2015</v>
      </c>
      <c r="D18" s="630">
        <v>9398609.5238095243</v>
      </c>
      <c r="E18" s="631">
        <v>229453.26190476189</v>
      </c>
      <c r="F18" s="630">
        <v>9169156.2619047631</v>
      </c>
      <c r="G18" s="631">
        <v>1437075.1624886242</v>
      </c>
      <c r="H18" s="640">
        <v>1437075.1624886242</v>
      </c>
      <c r="I18" s="512">
        <v>0</v>
      </c>
      <c r="J18" s="512"/>
      <c r="K18" s="519">
        <f t="shared" si="0"/>
        <v>1437075.1624886242</v>
      </c>
      <c r="L18" s="520">
        <f t="shared" si="1"/>
        <v>0</v>
      </c>
      <c r="M18" s="519">
        <f t="shared" si="2"/>
        <v>1437075.1624886242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2016</v>
      </c>
      <c r="D19" s="630">
        <v>9255993.2619047612</v>
      </c>
      <c r="E19" s="631">
        <v>229453.26190476189</v>
      </c>
      <c r="F19" s="630">
        <v>9026540</v>
      </c>
      <c r="G19" s="631">
        <v>1403625.3596120297</v>
      </c>
      <c r="H19" s="640">
        <v>1403625.3596120297</v>
      </c>
      <c r="I19" s="512">
        <f>H19-G19</f>
        <v>0</v>
      </c>
      <c r="J19" s="512"/>
      <c r="K19" s="519">
        <f t="shared" si="0"/>
        <v>1403625.3596120297</v>
      </c>
      <c r="L19" s="520">
        <f t="shared" si="1"/>
        <v>0</v>
      </c>
      <c r="M19" s="519">
        <f t="shared" si="2"/>
        <v>1403625.3596120297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8">
        <f>IF(D11="","-",+C19+1)</f>
        <v>2017</v>
      </c>
      <c r="D20" s="630">
        <v>9026540</v>
      </c>
      <c r="E20" s="631">
        <v>224117.13953488372</v>
      </c>
      <c r="F20" s="630">
        <v>8802422.8604651168</v>
      </c>
      <c r="G20" s="631">
        <v>1328554.8298028773</v>
      </c>
      <c r="H20" s="640">
        <v>1328554.8298028773</v>
      </c>
      <c r="I20" s="512">
        <f t="shared" ref="I20:I72" si="4">H20-G20</f>
        <v>0</v>
      </c>
      <c r="J20" s="512"/>
      <c r="K20" s="519">
        <f t="shared" si="0"/>
        <v>1328554.8298028773</v>
      </c>
      <c r="L20" s="520">
        <f t="shared" si="1"/>
        <v>0</v>
      </c>
      <c r="M20" s="519">
        <f t="shared" si="2"/>
        <v>1328554.8298028773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3"/>
        <v/>
      </c>
      <c r="C21" s="508">
        <f>IF(D11="","-",+C20+1)</f>
        <v>2018</v>
      </c>
      <c r="D21" s="630">
        <v>8802422.8604651168</v>
      </c>
      <c r="E21" s="631">
        <v>235049.68292682926</v>
      </c>
      <c r="F21" s="630">
        <v>8567373.1775382869</v>
      </c>
      <c r="G21" s="631">
        <v>1206752.6370493844</v>
      </c>
      <c r="H21" s="640">
        <v>1206752.6370493844</v>
      </c>
      <c r="I21" s="512">
        <f t="shared" si="4"/>
        <v>0</v>
      </c>
      <c r="J21" s="512"/>
      <c r="K21" s="519">
        <f t="shared" si="0"/>
        <v>1206752.6370493844</v>
      </c>
      <c r="L21" s="520">
        <f t="shared" si="1"/>
        <v>0</v>
      </c>
      <c r="M21" s="519">
        <f t="shared" si="2"/>
        <v>1206752.6370493844</v>
      </c>
      <c r="N21" s="515">
        <f>IF(M21&lt;&gt;0,+H21-M21,0)</f>
        <v>0</v>
      </c>
      <c r="O21" s="515">
        <f>+N21-L21</f>
        <v>0</v>
      </c>
      <c r="P21" s="272"/>
    </row>
    <row r="22" spans="2:16" ht="12.5">
      <c r="B22" s="195" t="str">
        <f t="shared" si="3"/>
        <v/>
      </c>
      <c r="C22" s="508">
        <f>IF(D11="","-",+C21+1)</f>
        <v>2019</v>
      </c>
      <c r="D22" s="630">
        <v>8567373.1775382869</v>
      </c>
      <c r="E22" s="631">
        <v>224117.13953488372</v>
      </c>
      <c r="F22" s="630">
        <v>8343256.0380034028</v>
      </c>
      <c r="G22" s="631">
        <v>1065891.6711645229</v>
      </c>
      <c r="H22" s="640">
        <v>1065891.6711645229</v>
      </c>
      <c r="I22" s="512">
        <f t="shared" si="4"/>
        <v>0</v>
      </c>
      <c r="J22" s="512"/>
      <c r="K22" s="519">
        <f t="shared" si="0"/>
        <v>1065891.6711645229</v>
      </c>
      <c r="L22" s="520">
        <f t="shared" si="1"/>
        <v>0</v>
      </c>
      <c r="M22" s="519">
        <f t="shared" si="2"/>
        <v>1065891.6711645229</v>
      </c>
      <c r="N22" s="515">
        <f t="shared" ref="N22:N72" si="5">IF(M22&lt;&gt;0,+H22-M22,0)</f>
        <v>0</v>
      </c>
      <c r="O22" s="515">
        <f t="shared" ref="O22:O72" si="6">+N22-L22</f>
        <v>0</v>
      </c>
      <c r="P22" s="272"/>
    </row>
    <row r="23" spans="2:16" ht="12.5">
      <c r="B23" s="195" t="str">
        <f t="shared" si="3"/>
        <v/>
      </c>
      <c r="C23" s="508">
        <f>IF(D11="","-",+C22+1)</f>
        <v>2020</v>
      </c>
      <c r="D23" s="524">
        <f>IF(F22+SUM(E$17:E22)=D$10,F22,D$10-SUM(E$17:E22))</f>
        <v>8343256.0380034028</v>
      </c>
      <c r="E23" s="523">
        <f t="shared" ref="E23:E72" si="7">IF(+$I$14&lt;F22,$I$14,D23)</f>
        <v>235049.68292682926</v>
      </c>
      <c r="F23" s="524">
        <f t="shared" ref="F23:F72" si="8">+D23-E23</f>
        <v>8108206.3550765738</v>
      </c>
      <c r="G23" s="525">
        <f t="shared" ref="G23:G51" si="9">+I$12*((D23+F23)/2)+E23</f>
        <v>1280491.5773771519</v>
      </c>
      <c r="H23" s="492">
        <f t="shared" ref="H23:H51" si="10">+I$13*((D23+F23)/2)+E23</f>
        <v>1280491.5773771519</v>
      </c>
      <c r="I23" s="512">
        <f t="shared" si="4"/>
        <v>0</v>
      </c>
      <c r="J23" s="512"/>
      <c r="K23" s="526"/>
      <c r="L23" s="515">
        <f t="shared" ref="L23:L72" si="11">IF(K23&lt;&gt;0,+G23-K23,0)</f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3"/>
        <v/>
      </c>
      <c r="C24" s="508">
        <f>IF(D11="","-",+C23+1)</f>
        <v>2021</v>
      </c>
      <c r="D24" s="524">
        <f>IF(F23+SUM(E$17:E23)=D$10,F23,D$10-SUM(E$17:E23))</f>
        <v>8108206.3550765738</v>
      </c>
      <c r="E24" s="523">
        <f t="shared" si="7"/>
        <v>235049.68292682926</v>
      </c>
      <c r="F24" s="524">
        <f t="shared" si="8"/>
        <v>7873156.6721497448</v>
      </c>
      <c r="G24" s="525">
        <f t="shared" si="9"/>
        <v>1250618.1497221934</v>
      </c>
      <c r="H24" s="492">
        <f t="shared" si="10"/>
        <v>1250618.1497221934</v>
      </c>
      <c r="I24" s="512">
        <f t="shared" si="4"/>
        <v>0</v>
      </c>
      <c r="J24" s="512"/>
      <c r="K24" s="526"/>
      <c r="L24" s="515">
        <f t="shared" si="11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3"/>
        <v/>
      </c>
      <c r="C25" s="508">
        <f>IF(D11="","-",+C24+1)</f>
        <v>2022</v>
      </c>
      <c r="D25" s="524">
        <f>IF(F24+SUM(E$17:E24)=D$10,F24,D$10-SUM(E$17:E24))</f>
        <v>7873156.6721497448</v>
      </c>
      <c r="E25" s="523">
        <f t="shared" si="7"/>
        <v>235049.68292682926</v>
      </c>
      <c r="F25" s="524">
        <f t="shared" si="8"/>
        <v>7638106.9892229158</v>
      </c>
      <c r="G25" s="525">
        <f t="shared" si="9"/>
        <v>1220744.722067235</v>
      </c>
      <c r="H25" s="492">
        <f t="shared" si="10"/>
        <v>1220744.722067235</v>
      </c>
      <c r="I25" s="512">
        <f t="shared" si="4"/>
        <v>0</v>
      </c>
      <c r="J25" s="512"/>
      <c r="K25" s="526"/>
      <c r="L25" s="515">
        <f t="shared" si="11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3"/>
        <v/>
      </c>
      <c r="C26" s="508">
        <f>IF(D11="","-",+C25+1)</f>
        <v>2023</v>
      </c>
      <c r="D26" s="524">
        <f>IF(F25+SUM(E$17:E25)=D$10,F25,D$10-SUM(E$17:E25))</f>
        <v>7638106.9892229158</v>
      </c>
      <c r="E26" s="523">
        <f t="shared" si="7"/>
        <v>235049.68292682926</v>
      </c>
      <c r="F26" s="524">
        <f t="shared" si="8"/>
        <v>7403057.3062960869</v>
      </c>
      <c r="G26" s="525">
        <f t="shared" si="9"/>
        <v>1190871.2944122767</v>
      </c>
      <c r="H26" s="492">
        <f t="shared" si="10"/>
        <v>1190871.2944122767</v>
      </c>
      <c r="I26" s="512">
        <f t="shared" si="4"/>
        <v>0</v>
      </c>
      <c r="J26" s="512"/>
      <c r="K26" s="526"/>
      <c r="L26" s="515">
        <f t="shared" si="11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3"/>
        <v/>
      </c>
      <c r="C27" s="508">
        <f>IF(D11="","-",+C26+1)</f>
        <v>2024</v>
      </c>
      <c r="D27" s="524">
        <f>IF(F26+SUM(E$17:E26)=D$10,F26,D$10-SUM(E$17:E26))</f>
        <v>7403057.3062960869</v>
      </c>
      <c r="E27" s="523">
        <f t="shared" si="7"/>
        <v>235049.68292682926</v>
      </c>
      <c r="F27" s="524">
        <f t="shared" si="8"/>
        <v>7168007.6233692579</v>
      </c>
      <c r="G27" s="525">
        <f t="shared" si="9"/>
        <v>1160997.8667573184</v>
      </c>
      <c r="H27" s="492">
        <f t="shared" si="10"/>
        <v>1160997.8667573184</v>
      </c>
      <c r="I27" s="512">
        <f t="shared" si="4"/>
        <v>0</v>
      </c>
      <c r="J27" s="512"/>
      <c r="K27" s="526"/>
      <c r="L27" s="515">
        <f t="shared" si="11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3"/>
        <v/>
      </c>
      <c r="C28" s="508">
        <f>IF(D11="","-",+C27+1)</f>
        <v>2025</v>
      </c>
      <c r="D28" s="524">
        <f>IF(F27+SUM(E$17:E27)=D$10,F27,D$10-SUM(E$17:E27))</f>
        <v>7168007.6233692579</v>
      </c>
      <c r="E28" s="523">
        <f t="shared" si="7"/>
        <v>235049.68292682926</v>
      </c>
      <c r="F28" s="524">
        <f t="shared" si="8"/>
        <v>6932957.9404424289</v>
      </c>
      <c r="G28" s="525">
        <f t="shared" si="9"/>
        <v>1131124.4391023598</v>
      </c>
      <c r="H28" s="492">
        <f t="shared" si="10"/>
        <v>1131124.4391023598</v>
      </c>
      <c r="I28" s="512">
        <f t="shared" si="4"/>
        <v>0</v>
      </c>
      <c r="J28" s="512"/>
      <c r="K28" s="526"/>
      <c r="L28" s="515">
        <f t="shared" si="11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3"/>
        <v/>
      </c>
      <c r="C29" s="508">
        <f>IF(D11="","-",+C28+1)</f>
        <v>2026</v>
      </c>
      <c r="D29" s="524">
        <f>IF(F28+SUM(E$17:E28)=D$10,F28,D$10-SUM(E$17:E28))</f>
        <v>6932957.9404424289</v>
      </c>
      <c r="E29" s="523">
        <f t="shared" si="7"/>
        <v>235049.68292682926</v>
      </c>
      <c r="F29" s="524">
        <f t="shared" si="8"/>
        <v>6697908.2575156</v>
      </c>
      <c r="G29" s="525">
        <f t="shared" si="9"/>
        <v>1101251.0114474015</v>
      </c>
      <c r="H29" s="492">
        <f t="shared" si="10"/>
        <v>1101251.0114474015</v>
      </c>
      <c r="I29" s="512">
        <f t="shared" si="4"/>
        <v>0</v>
      </c>
      <c r="J29" s="512"/>
      <c r="K29" s="526"/>
      <c r="L29" s="515">
        <f t="shared" si="11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3"/>
        <v/>
      </c>
      <c r="C30" s="508">
        <f>IF(D11="","-",+C29+1)</f>
        <v>2027</v>
      </c>
      <c r="D30" s="524">
        <f>IF(F29+SUM(E$17:E29)=D$10,F29,D$10-SUM(E$17:E29))</f>
        <v>6697908.2575156</v>
      </c>
      <c r="E30" s="523">
        <f t="shared" si="7"/>
        <v>235049.68292682926</v>
      </c>
      <c r="F30" s="524">
        <f t="shared" si="8"/>
        <v>6462858.574588771</v>
      </c>
      <c r="G30" s="525">
        <f t="shared" si="9"/>
        <v>1071377.5837924429</v>
      </c>
      <c r="H30" s="492">
        <f t="shared" si="10"/>
        <v>1071377.5837924429</v>
      </c>
      <c r="I30" s="512">
        <f t="shared" si="4"/>
        <v>0</v>
      </c>
      <c r="J30" s="512"/>
      <c r="K30" s="526"/>
      <c r="L30" s="515">
        <f t="shared" si="11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3"/>
        <v/>
      </c>
      <c r="C31" s="508">
        <f>IF(D11="","-",+C30+1)</f>
        <v>2028</v>
      </c>
      <c r="D31" s="524">
        <f>IF(F30+SUM(E$17:E30)=D$10,F30,D$10-SUM(E$17:E30))</f>
        <v>6462858.574588771</v>
      </c>
      <c r="E31" s="523">
        <f t="shared" si="7"/>
        <v>235049.68292682926</v>
      </c>
      <c r="F31" s="524">
        <f t="shared" si="8"/>
        <v>6227808.891661942</v>
      </c>
      <c r="G31" s="525">
        <f t="shared" si="9"/>
        <v>1041504.1561374848</v>
      </c>
      <c r="H31" s="492">
        <f t="shared" si="10"/>
        <v>1041504.1561374848</v>
      </c>
      <c r="I31" s="512">
        <f t="shared" si="4"/>
        <v>0</v>
      </c>
      <c r="J31" s="512"/>
      <c r="K31" s="526"/>
      <c r="L31" s="515">
        <f t="shared" si="11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3"/>
        <v/>
      </c>
      <c r="C32" s="508">
        <f>IF(D11="","-",+C31+1)</f>
        <v>2029</v>
      </c>
      <c r="D32" s="524">
        <f>IF(F31+SUM(E$17:E31)=D$10,F31,D$10-SUM(E$17:E31))</f>
        <v>6227808.891661942</v>
      </c>
      <c r="E32" s="523">
        <f t="shared" si="7"/>
        <v>235049.68292682926</v>
      </c>
      <c r="F32" s="524">
        <f t="shared" si="8"/>
        <v>5992759.208735113</v>
      </c>
      <c r="G32" s="525">
        <f t="shared" si="9"/>
        <v>1011630.7284825263</v>
      </c>
      <c r="H32" s="492">
        <f t="shared" si="10"/>
        <v>1011630.7284825263</v>
      </c>
      <c r="I32" s="512">
        <f t="shared" si="4"/>
        <v>0</v>
      </c>
      <c r="J32" s="512"/>
      <c r="K32" s="526"/>
      <c r="L32" s="515">
        <f t="shared" si="11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3"/>
        <v/>
      </c>
      <c r="C33" s="508">
        <f>IF(D11="","-",+C32+1)</f>
        <v>2030</v>
      </c>
      <c r="D33" s="524">
        <f>IF(F32+SUM(E$17:E32)=D$10,F32,D$10-SUM(E$17:E32))</f>
        <v>5992759.208735113</v>
      </c>
      <c r="E33" s="523">
        <f t="shared" si="7"/>
        <v>235049.68292682926</v>
      </c>
      <c r="F33" s="524">
        <f t="shared" si="8"/>
        <v>5757709.5258082841</v>
      </c>
      <c r="G33" s="525">
        <f t="shared" si="9"/>
        <v>981757.30082756793</v>
      </c>
      <c r="H33" s="492">
        <f t="shared" si="10"/>
        <v>981757.30082756793</v>
      </c>
      <c r="I33" s="512">
        <f t="shared" si="4"/>
        <v>0</v>
      </c>
      <c r="J33" s="512"/>
      <c r="K33" s="526"/>
      <c r="L33" s="515">
        <f t="shared" si="11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3"/>
        <v/>
      </c>
      <c r="C34" s="508">
        <f>IF(D11="","-",+C33+1)</f>
        <v>2031</v>
      </c>
      <c r="D34" s="524">
        <f>IF(F33+SUM(E$17:E33)=D$10,F33,D$10-SUM(E$17:E33))</f>
        <v>5757709.5258082841</v>
      </c>
      <c r="E34" s="523">
        <f t="shared" si="7"/>
        <v>235049.68292682926</v>
      </c>
      <c r="F34" s="524">
        <f t="shared" si="8"/>
        <v>5522659.8428814551</v>
      </c>
      <c r="G34" s="525">
        <f t="shared" si="9"/>
        <v>951883.87317260937</v>
      </c>
      <c r="H34" s="492">
        <f t="shared" si="10"/>
        <v>951883.87317260937</v>
      </c>
      <c r="I34" s="512">
        <f t="shared" si="4"/>
        <v>0</v>
      </c>
      <c r="J34" s="512"/>
      <c r="K34" s="526"/>
      <c r="L34" s="515">
        <f t="shared" si="11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3"/>
        <v/>
      </c>
      <c r="C35" s="508">
        <f>IF(D11="","-",+C34+1)</f>
        <v>2032</v>
      </c>
      <c r="D35" s="524">
        <f>IF(F34+SUM(E$17:E34)=D$10,F34,D$10-SUM(E$17:E34))</f>
        <v>5522659.8428814551</v>
      </c>
      <c r="E35" s="523">
        <f t="shared" si="7"/>
        <v>235049.68292682926</v>
      </c>
      <c r="F35" s="524">
        <f t="shared" si="8"/>
        <v>5287610.1599546261</v>
      </c>
      <c r="G35" s="525">
        <f t="shared" si="9"/>
        <v>922010.44551765104</v>
      </c>
      <c r="H35" s="492">
        <f t="shared" si="10"/>
        <v>922010.44551765104</v>
      </c>
      <c r="I35" s="512">
        <f t="shared" si="4"/>
        <v>0</v>
      </c>
      <c r="J35" s="512"/>
      <c r="K35" s="526"/>
      <c r="L35" s="515">
        <f t="shared" si="11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3"/>
        <v/>
      </c>
      <c r="C36" s="508">
        <f>IF(D11="","-",+C35+1)</f>
        <v>2033</v>
      </c>
      <c r="D36" s="524">
        <f>IF(F35+SUM(E$17:E35)=D$10,F35,D$10-SUM(E$17:E35))</f>
        <v>5287610.1599546261</v>
      </c>
      <c r="E36" s="523">
        <f t="shared" si="7"/>
        <v>235049.68292682926</v>
      </c>
      <c r="F36" s="524">
        <f t="shared" si="8"/>
        <v>5052560.4770277971</v>
      </c>
      <c r="G36" s="525">
        <f t="shared" si="9"/>
        <v>892137.01786269271</v>
      </c>
      <c r="H36" s="492">
        <f t="shared" si="10"/>
        <v>892137.01786269271</v>
      </c>
      <c r="I36" s="512">
        <f t="shared" si="4"/>
        <v>0</v>
      </c>
      <c r="J36" s="512"/>
      <c r="K36" s="526"/>
      <c r="L36" s="515">
        <f t="shared" si="11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3"/>
        <v/>
      </c>
      <c r="C37" s="508">
        <f>IF(D11="","-",+C36+1)</f>
        <v>2034</v>
      </c>
      <c r="D37" s="524">
        <f>IF(F36+SUM(E$17:E36)=D$10,F36,D$10-SUM(E$17:E36))</f>
        <v>5052560.4770277971</v>
      </c>
      <c r="E37" s="523">
        <f t="shared" si="7"/>
        <v>235049.68292682926</v>
      </c>
      <c r="F37" s="524">
        <f t="shared" si="8"/>
        <v>4817510.7941009682</v>
      </c>
      <c r="G37" s="525">
        <f t="shared" si="9"/>
        <v>862263.59020773438</v>
      </c>
      <c r="H37" s="492">
        <f t="shared" si="10"/>
        <v>862263.59020773438</v>
      </c>
      <c r="I37" s="512">
        <f t="shared" si="4"/>
        <v>0</v>
      </c>
      <c r="J37" s="512"/>
      <c r="K37" s="526"/>
      <c r="L37" s="515">
        <f t="shared" si="11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3"/>
        <v/>
      </c>
      <c r="C38" s="508">
        <f>IF(D11="","-",+C37+1)</f>
        <v>2035</v>
      </c>
      <c r="D38" s="524">
        <f>IF(F37+SUM(E$17:E37)=D$10,F37,D$10-SUM(E$17:E37))</f>
        <v>4817510.7941009682</v>
      </c>
      <c r="E38" s="523">
        <f t="shared" si="7"/>
        <v>235049.68292682926</v>
      </c>
      <c r="F38" s="524">
        <f t="shared" si="8"/>
        <v>4582461.1111741392</v>
      </c>
      <c r="G38" s="525">
        <f t="shared" si="9"/>
        <v>832390.16255277582</v>
      </c>
      <c r="H38" s="492">
        <f t="shared" si="10"/>
        <v>832390.16255277582</v>
      </c>
      <c r="I38" s="512">
        <f t="shared" si="4"/>
        <v>0</v>
      </c>
      <c r="J38" s="512"/>
      <c r="K38" s="526"/>
      <c r="L38" s="515">
        <f t="shared" si="11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3"/>
        <v/>
      </c>
      <c r="C39" s="508">
        <f>IF(D11="","-",+C38+1)</f>
        <v>2036</v>
      </c>
      <c r="D39" s="524">
        <f>IF(F38+SUM(E$17:E38)=D$10,F38,D$10-SUM(E$17:E38))</f>
        <v>4582461.1111741392</v>
      </c>
      <c r="E39" s="523">
        <f t="shared" si="7"/>
        <v>235049.68292682926</v>
      </c>
      <c r="F39" s="524">
        <f t="shared" si="8"/>
        <v>4347411.4282473102</v>
      </c>
      <c r="G39" s="525">
        <f t="shared" si="9"/>
        <v>802516.73489781749</v>
      </c>
      <c r="H39" s="492">
        <f t="shared" si="10"/>
        <v>802516.73489781749</v>
      </c>
      <c r="I39" s="512">
        <f t="shared" si="4"/>
        <v>0</v>
      </c>
      <c r="J39" s="512"/>
      <c r="K39" s="526"/>
      <c r="L39" s="515">
        <f t="shared" si="11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3"/>
        <v/>
      </c>
      <c r="C40" s="508">
        <f>IF(D11="","-",+C39+1)</f>
        <v>2037</v>
      </c>
      <c r="D40" s="524">
        <f>IF(F39+SUM(E$17:E39)=D$10,F39,D$10-SUM(E$17:E39))</f>
        <v>4347411.4282473102</v>
      </c>
      <c r="E40" s="523">
        <f t="shared" si="7"/>
        <v>235049.68292682926</v>
      </c>
      <c r="F40" s="524">
        <f t="shared" si="8"/>
        <v>4112361.7453204808</v>
      </c>
      <c r="G40" s="525">
        <f t="shared" si="9"/>
        <v>772643.30724285892</v>
      </c>
      <c r="H40" s="492">
        <f t="shared" si="10"/>
        <v>772643.30724285892</v>
      </c>
      <c r="I40" s="512">
        <f t="shared" si="4"/>
        <v>0</v>
      </c>
      <c r="J40" s="512"/>
      <c r="K40" s="526"/>
      <c r="L40" s="515">
        <f t="shared" si="11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3"/>
        <v/>
      </c>
      <c r="C41" s="508">
        <f>IF(D11="","-",+C40+1)</f>
        <v>2038</v>
      </c>
      <c r="D41" s="524">
        <f>IF(F40+SUM(E$17:E40)=D$10,F40,D$10-SUM(E$17:E40))</f>
        <v>4112361.7453204808</v>
      </c>
      <c r="E41" s="523">
        <f t="shared" si="7"/>
        <v>235049.68292682926</v>
      </c>
      <c r="F41" s="524">
        <f t="shared" si="8"/>
        <v>3877312.0623936513</v>
      </c>
      <c r="G41" s="525">
        <f t="shared" si="9"/>
        <v>742769.87958790059</v>
      </c>
      <c r="H41" s="492">
        <f t="shared" si="10"/>
        <v>742769.87958790059</v>
      </c>
      <c r="I41" s="512">
        <f t="shared" si="4"/>
        <v>0</v>
      </c>
      <c r="J41" s="512"/>
      <c r="K41" s="526"/>
      <c r="L41" s="515">
        <f t="shared" si="11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3"/>
        <v/>
      </c>
      <c r="C42" s="508">
        <f>IF(D11="","-",+C41+1)</f>
        <v>2039</v>
      </c>
      <c r="D42" s="524">
        <f>IF(F41+SUM(E$17:E41)=D$10,F41,D$10-SUM(E$17:E41))</f>
        <v>3877312.0623936513</v>
      </c>
      <c r="E42" s="523">
        <f t="shared" si="7"/>
        <v>235049.68292682926</v>
      </c>
      <c r="F42" s="524">
        <f t="shared" si="8"/>
        <v>3642262.3794668219</v>
      </c>
      <c r="G42" s="525">
        <f t="shared" si="9"/>
        <v>712896.45193294203</v>
      </c>
      <c r="H42" s="492">
        <f t="shared" si="10"/>
        <v>712896.45193294203</v>
      </c>
      <c r="I42" s="512">
        <f t="shared" si="4"/>
        <v>0</v>
      </c>
      <c r="J42" s="512"/>
      <c r="K42" s="526"/>
      <c r="L42" s="515">
        <f t="shared" si="11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3"/>
        <v/>
      </c>
      <c r="C43" s="508">
        <f>IF(D11="","-",+C42+1)</f>
        <v>2040</v>
      </c>
      <c r="D43" s="524">
        <f>IF(F42+SUM(E$17:E42)=D$10,F42,D$10-SUM(E$17:E42))</f>
        <v>3642262.3794668219</v>
      </c>
      <c r="E43" s="523">
        <f t="shared" si="7"/>
        <v>235049.68292682926</v>
      </c>
      <c r="F43" s="524">
        <f t="shared" si="8"/>
        <v>3407212.6965399925</v>
      </c>
      <c r="G43" s="525">
        <f t="shared" si="9"/>
        <v>683023.0242779837</v>
      </c>
      <c r="H43" s="492">
        <f t="shared" si="10"/>
        <v>683023.0242779837</v>
      </c>
      <c r="I43" s="512">
        <f t="shared" si="4"/>
        <v>0</v>
      </c>
      <c r="J43" s="512"/>
      <c r="K43" s="526"/>
      <c r="L43" s="515">
        <f t="shared" si="11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3"/>
        <v/>
      </c>
      <c r="C44" s="508">
        <f>IF(D11="","-",+C43+1)</f>
        <v>2041</v>
      </c>
      <c r="D44" s="524">
        <f>IF(F43+SUM(E$17:E43)=D$10,F43,D$10-SUM(E$17:E43))</f>
        <v>3407212.6965399925</v>
      </c>
      <c r="E44" s="523">
        <f t="shared" si="7"/>
        <v>235049.68292682926</v>
      </c>
      <c r="F44" s="524">
        <f t="shared" si="8"/>
        <v>3172163.013613163</v>
      </c>
      <c r="G44" s="525">
        <f t="shared" si="9"/>
        <v>653149.59662302514</v>
      </c>
      <c r="H44" s="492">
        <f t="shared" si="10"/>
        <v>653149.59662302514</v>
      </c>
      <c r="I44" s="512">
        <f t="shared" si="4"/>
        <v>0</v>
      </c>
      <c r="J44" s="512"/>
      <c r="K44" s="526"/>
      <c r="L44" s="515">
        <f t="shared" si="11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3"/>
        <v/>
      </c>
      <c r="C45" s="508">
        <f>IF(D11="","-",+C44+1)</f>
        <v>2042</v>
      </c>
      <c r="D45" s="524">
        <f>IF(F44+SUM(E$17:E44)=D$10,F44,D$10-SUM(E$17:E44))</f>
        <v>3172163.013613163</v>
      </c>
      <c r="E45" s="523">
        <f t="shared" si="7"/>
        <v>235049.68292682926</v>
      </c>
      <c r="F45" s="524">
        <f t="shared" si="8"/>
        <v>2937113.3306863336</v>
      </c>
      <c r="G45" s="525">
        <f t="shared" si="9"/>
        <v>623276.16896806681</v>
      </c>
      <c r="H45" s="492">
        <f t="shared" si="10"/>
        <v>623276.16896806681</v>
      </c>
      <c r="I45" s="512">
        <f t="shared" si="4"/>
        <v>0</v>
      </c>
      <c r="J45" s="512"/>
      <c r="K45" s="526"/>
      <c r="L45" s="515">
        <f t="shared" si="11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3"/>
        <v/>
      </c>
      <c r="C46" s="508">
        <f>IF(D11="","-",+C45+1)</f>
        <v>2043</v>
      </c>
      <c r="D46" s="524">
        <f>IF(F45+SUM(E$17:E45)=D$10,F45,D$10-SUM(E$17:E45))</f>
        <v>2937113.3306863336</v>
      </c>
      <c r="E46" s="523">
        <f t="shared" si="7"/>
        <v>235049.68292682926</v>
      </c>
      <c r="F46" s="524">
        <f t="shared" si="8"/>
        <v>2702063.6477595042</v>
      </c>
      <c r="G46" s="525">
        <f t="shared" si="9"/>
        <v>593402.74131310824</v>
      </c>
      <c r="H46" s="492">
        <f t="shared" si="10"/>
        <v>593402.74131310824</v>
      </c>
      <c r="I46" s="512">
        <f t="shared" si="4"/>
        <v>0</v>
      </c>
      <c r="J46" s="512"/>
      <c r="K46" s="526"/>
      <c r="L46" s="515">
        <f t="shared" si="11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3"/>
        <v/>
      </c>
      <c r="C47" s="508">
        <f>IF(D11="","-",+C46+1)</f>
        <v>2044</v>
      </c>
      <c r="D47" s="524">
        <f>IF(F46+SUM(E$17:E46)=D$10,F46,D$10-SUM(E$17:E46))</f>
        <v>2702063.6477595042</v>
      </c>
      <c r="E47" s="523">
        <f t="shared" si="7"/>
        <v>235049.68292682926</v>
      </c>
      <c r="F47" s="524">
        <f t="shared" si="8"/>
        <v>2467013.9648326747</v>
      </c>
      <c r="G47" s="525">
        <f t="shared" si="9"/>
        <v>563529.31365814991</v>
      </c>
      <c r="H47" s="492">
        <f t="shared" si="10"/>
        <v>563529.31365814991</v>
      </c>
      <c r="I47" s="512">
        <f t="shared" si="4"/>
        <v>0</v>
      </c>
      <c r="J47" s="512"/>
      <c r="K47" s="526"/>
      <c r="L47" s="515">
        <f t="shared" si="11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3"/>
        <v/>
      </c>
      <c r="C48" s="508">
        <f>IF(D11="","-",+C47+1)</f>
        <v>2045</v>
      </c>
      <c r="D48" s="524">
        <f>IF(F47+SUM(E$17:E47)=D$10,F47,D$10-SUM(E$17:E47))</f>
        <v>2467013.9648326747</v>
      </c>
      <c r="E48" s="523">
        <f t="shared" si="7"/>
        <v>235049.68292682926</v>
      </c>
      <c r="F48" s="524">
        <f t="shared" si="8"/>
        <v>2231964.2819058453</v>
      </c>
      <c r="G48" s="525">
        <f t="shared" si="9"/>
        <v>533655.88600319135</v>
      </c>
      <c r="H48" s="492">
        <f t="shared" si="10"/>
        <v>533655.88600319135</v>
      </c>
      <c r="I48" s="512">
        <f t="shared" si="4"/>
        <v>0</v>
      </c>
      <c r="J48" s="512"/>
      <c r="K48" s="526"/>
      <c r="L48" s="515">
        <f t="shared" si="11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6" ht="12.5">
      <c r="B49" s="195" t="str">
        <f t="shared" si="3"/>
        <v/>
      </c>
      <c r="C49" s="508">
        <f>IF(D11="","-",+C48+1)</f>
        <v>2046</v>
      </c>
      <c r="D49" s="524">
        <f>IF(F48+SUM(E$17:E48)=D$10,F48,D$10-SUM(E$17:E48))</f>
        <v>2231964.2819058453</v>
      </c>
      <c r="E49" s="523">
        <f t="shared" si="7"/>
        <v>235049.68292682926</v>
      </c>
      <c r="F49" s="524">
        <f t="shared" si="8"/>
        <v>1996914.5989790161</v>
      </c>
      <c r="G49" s="525">
        <f t="shared" si="9"/>
        <v>503782.45834823296</v>
      </c>
      <c r="H49" s="492">
        <f t="shared" si="10"/>
        <v>503782.45834823296</v>
      </c>
      <c r="I49" s="512">
        <f t="shared" si="4"/>
        <v>0</v>
      </c>
      <c r="J49" s="512"/>
      <c r="K49" s="526"/>
      <c r="L49" s="515">
        <f t="shared" si="11"/>
        <v>0</v>
      </c>
      <c r="M49" s="526"/>
      <c r="N49" s="515">
        <f t="shared" si="5"/>
        <v>0</v>
      </c>
      <c r="O49" s="515">
        <f t="shared" si="6"/>
        <v>0</v>
      </c>
      <c r="P49" s="272"/>
    </row>
    <row r="50" spans="2:16" ht="12.5">
      <c r="B50" s="195" t="str">
        <f t="shared" si="3"/>
        <v/>
      </c>
      <c r="C50" s="508">
        <f>IF(D11="","-",+C49+1)</f>
        <v>2047</v>
      </c>
      <c r="D50" s="524">
        <f>IF(F49+SUM(E$17:E49)=D$10,F49,D$10-SUM(E$17:E49))</f>
        <v>1996914.5989790161</v>
      </c>
      <c r="E50" s="523">
        <f t="shared" si="7"/>
        <v>235049.68292682926</v>
      </c>
      <c r="F50" s="524">
        <f t="shared" si="8"/>
        <v>1761864.9160521869</v>
      </c>
      <c r="G50" s="525">
        <f t="shared" si="9"/>
        <v>473909.03069327446</v>
      </c>
      <c r="H50" s="492">
        <f t="shared" si="10"/>
        <v>473909.03069327446</v>
      </c>
      <c r="I50" s="512">
        <f t="shared" si="4"/>
        <v>0</v>
      </c>
      <c r="J50" s="512"/>
      <c r="K50" s="526"/>
      <c r="L50" s="515">
        <f t="shared" si="11"/>
        <v>0</v>
      </c>
      <c r="M50" s="526"/>
      <c r="N50" s="515">
        <f t="shared" si="5"/>
        <v>0</v>
      </c>
      <c r="O50" s="515">
        <f t="shared" si="6"/>
        <v>0</v>
      </c>
      <c r="P50" s="272"/>
    </row>
    <row r="51" spans="2:16" ht="12.5">
      <c r="B51" s="195" t="str">
        <f t="shared" si="3"/>
        <v/>
      </c>
      <c r="C51" s="508">
        <f>IF(D11="","-",+C50+1)</f>
        <v>2048</v>
      </c>
      <c r="D51" s="524">
        <f>IF(F50+SUM(E$17:E50)=D$10,F50,D$10-SUM(E$17:E50))</f>
        <v>1761864.9160521869</v>
      </c>
      <c r="E51" s="523">
        <f t="shared" si="7"/>
        <v>235049.68292682926</v>
      </c>
      <c r="F51" s="524">
        <f t="shared" si="8"/>
        <v>1526815.2331253577</v>
      </c>
      <c r="G51" s="525">
        <f t="shared" si="9"/>
        <v>444035.60303831613</v>
      </c>
      <c r="H51" s="492">
        <f t="shared" si="10"/>
        <v>444035.60303831613</v>
      </c>
      <c r="I51" s="512">
        <f t="shared" si="4"/>
        <v>0</v>
      </c>
      <c r="J51" s="512"/>
      <c r="K51" s="526"/>
      <c r="L51" s="515">
        <f t="shared" si="11"/>
        <v>0</v>
      </c>
      <c r="M51" s="526"/>
      <c r="N51" s="515">
        <f t="shared" si="5"/>
        <v>0</v>
      </c>
      <c r="O51" s="515">
        <f t="shared" si="6"/>
        <v>0</v>
      </c>
      <c r="P51" s="272"/>
    </row>
    <row r="52" spans="2:16" ht="12.5">
      <c r="B52" s="195" t="str">
        <f t="shared" si="3"/>
        <v/>
      </c>
      <c r="C52" s="508">
        <f>IF(D11="","-",+C51+1)</f>
        <v>2049</v>
      </c>
      <c r="D52" s="524">
        <f>IF(F51+SUM(E$17:E51)=D$10,F51,D$10-SUM(E$17:E51))</f>
        <v>1526815.2331253577</v>
      </c>
      <c r="E52" s="523">
        <f t="shared" si="7"/>
        <v>235049.68292682926</v>
      </c>
      <c r="F52" s="524">
        <f t="shared" si="8"/>
        <v>1291765.5501985284</v>
      </c>
      <c r="G52" s="525">
        <f t="shared" ref="G52:G72" si="12">+I$12*((D52+F52)/2)+E52</f>
        <v>414162.17538335768</v>
      </c>
      <c r="H52" s="492">
        <f t="shared" ref="H52:H72" si="13">+I$13*((D52+F52)/2)+E52</f>
        <v>414162.17538335768</v>
      </c>
      <c r="I52" s="512">
        <f t="shared" si="4"/>
        <v>0</v>
      </c>
      <c r="J52" s="512"/>
      <c r="K52" s="526"/>
      <c r="L52" s="515">
        <f t="shared" si="11"/>
        <v>0</v>
      </c>
      <c r="M52" s="526"/>
      <c r="N52" s="515">
        <f t="shared" si="5"/>
        <v>0</v>
      </c>
      <c r="O52" s="515">
        <f t="shared" si="6"/>
        <v>0</v>
      </c>
      <c r="P52" s="272"/>
    </row>
    <row r="53" spans="2:16" ht="12.5">
      <c r="B53" s="195" t="str">
        <f t="shared" si="3"/>
        <v/>
      </c>
      <c r="C53" s="508">
        <f>IF(D11="","-",+C52+1)</f>
        <v>2050</v>
      </c>
      <c r="D53" s="524">
        <f>IF(F52+SUM(E$17:E52)=D$10,F52,D$10-SUM(E$17:E52))</f>
        <v>1291765.5501985284</v>
      </c>
      <c r="E53" s="523">
        <f t="shared" si="7"/>
        <v>235049.68292682926</v>
      </c>
      <c r="F53" s="524">
        <f t="shared" si="8"/>
        <v>1056715.8672716992</v>
      </c>
      <c r="G53" s="525">
        <f t="shared" si="12"/>
        <v>384288.74772839923</v>
      </c>
      <c r="H53" s="492">
        <f t="shared" si="13"/>
        <v>384288.74772839923</v>
      </c>
      <c r="I53" s="512">
        <f t="shared" si="4"/>
        <v>0</v>
      </c>
      <c r="J53" s="512"/>
      <c r="K53" s="526"/>
      <c r="L53" s="515">
        <f t="shared" si="11"/>
        <v>0</v>
      </c>
      <c r="M53" s="526"/>
      <c r="N53" s="515">
        <f t="shared" si="5"/>
        <v>0</v>
      </c>
      <c r="O53" s="515">
        <f t="shared" si="6"/>
        <v>0</v>
      </c>
      <c r="P53" s="272"/>
    </row>
    <row r="54" spans="2:16" ht="12.5">
      <c r="B54" s="195" t="str">
        <f t="shared" si="3"/>
        <v/>
      </c>
      <c r="C54" s="508">
        <f>IF(D11="","-",+C53+1)</f>
        <v>2051</v>
      </c>
      <c r="D54" s="524">
        <f>IF(F53+SUM(E$17:E53)=D$10,F53,D$10-SUM(E$17:E53))</f>
        <v>1056715.8672716992</v>
      </c>
      <c r="E54" s="523">
        <f t="shared" si="7"/>
        <v>235049.68292682926</v>
      </c>
      <c r="F54" s="524">
        <f t="shared" si="8"/>
        <v>821666.18434487004</v>
      </c>
      <c r="G54" s="525">
        <f t="shared" si="12"/>
        <v>354415.32007344079</v>
      </c>
      <c r="H54" s="492">
        <f t="shared" si="13"/>
        <v>354415.32007344079</v>
      </c>
      <c r="I54" s="512">
        <f t="shared" si="4"/>
        <v>0</v>
      </c>
      <c r="J54" s="512"/>
      <c r="K54" s="526"/>
      <c r="L54" s="515">
        <f t="shared" si="11"/>
        <v>0</v>
      </c>
      <c r="M54" s="526"/>
      <c r="N54" s="515">
        <f t="shared" si="5"/>
        <v>0</v>
      </c>
      <c r="O54" s="515">
        <f t="shared" si="6"/>
        <v>0</v>
      </c>
      <c r="P54" s="272"/>
    </row>
    <row r="55" spans="2:16" ht="12.5">
      <c r="B55" s="195" t="str">
        <f t="shared" si="3"/>
        <v/>
      </c>
      <c r="C55" s="508">
        <f>IF(D11="","-",+C54+1)</f>
        <v>2052</v>
      </c>
      <c r="D55" s="524">
        <f>IF(F54+SUM(E$17:E54)=D$10,F54,D$10-SUM(E$17:E54))</f>
        <v>821666.18434487004</v>
      </c>
      <c r="E55" s="523">
        <f t="shared" si="7"/>
        <v>235049.68292682926</v>
      </c>
      <c r="F55" s="524">
        <f t="shared" si="8"/>
        <v>586616.50141804083</v>
      </c>
      <c r="G55" s="525">
        <f t="shared" si="12"/>
        <v>324541.89241848234</v>
      </c>
      <c r="H55" s="492">
        <f t="shared" si="13"/>
        <v>324541.89241848234</v>
      </c>
      <c r="I55" s="512">
        <f t="shared" si="4"/>
        <v>0</v>
      </c>
      <c r="J55" s="512"/>
      <c r="K55" s="526"/>
      <c r="L55" s="515">
        <f t="shared" si="11"/>
        <v>0</v>
      </c>
      <c r="M55" s="526"/>
      <c r="N55" s="515">
        <f t="shared" si="5"/>
        <v>0</v>
      </c>
      <c r="O55" s="515">
        <f t="shared" si="6"/>
        <v>0</v>
      </c>
      <c r="P55" s="272"/>
    </row>
    <row r="56" spans="2:16" ht="12.5">
      <c r="B56" s="195" t="str">
        <f t="shared" si="3"/>
        <v/>
      </c>
      <c r="C56" s="508">
        <f>IF(D11="","-",+C55+1)</f>
        <v>2053</v>
      </c>
      <c r="D56" s="524">
        <f>IF(F55+SUM(E$17:E55)=D$10,F55,D$10-SUM(E$17:E55))</f>
        <v>586616.50141804083</v>
      </c>
      <c r="E56" s="523">
        <f t="shared" si="7"/>
        <v>235049.68292682926</v>
      </c>
      <c r="F56" s="524">
        <f t="shared" si="8"/>
        <v>351566.81849121157</v>
      </c>
      <c r="G56" s="525">
        <f t="shared" si="12"/>
        <v>294668.46476352395</v>
      </c>
      <c r="H56" s="492">
        <f t="shared" si="13"/>
        <v>294668.46476352395</v>
      </c>
      <c r="I56" s="512">
        <f t="shared" si="4"/>
        <v>0</v>
      </c>
      <c r="J56" s="512"/>
      <c r="K56" s="526"/>
      <c r="L56" s="515">
        <f t="shared" si="11"/>
        <v>0</v>
      </c>
      <c r="M56" s="526"/>
      <c r="N56" s="515">
        <f t="shared" si="5"/>
        <v>0</v>
      </c>
      <c r="O56" s="515">
        <f t="shared" si="6"/>
        <v>0</v>
      </c>
      <c r="P56" s="272"/>
    </row>
    <row r="57" spans="2:16" ht="12.5">
      <c r="B57" s="195" t="str">
        <f t="shared" si="3"/>
        <v/>
      </c>
      <c r="C57" s="508">
        <f>IF(D11="","-",+C56+1)</f>
        <v>2054</v>
      </c>
      <c r="D57" s="524">
        <f>IF(F56+SUM(E$17:E56)=D$10,F56,D$10-SUM(E$17:E56))</f>
        <v>351566.81849121157</v>
      </c>
      <c r="E57" s="523">
        <f t="shared" si="7"/>
        <v>235049.68292682926</v>
      </c>
      <c r="F57" s="524">
        <f t="shared" si="8"/>
        <v>116517.1355643823</v>
      </c>
      <c r="G57" s="525">
        <f t="shared" si="12"/>
        <v>264795.03710856551</v>
      </c>
      <c r="H57" s="492">
        <f t="shared" si="13"/>
        <v>264795.03710856551</v>
      </c>
      <c r="I57" s="512">
        <f t="shared" si="4"/>
        <v>0</v>
      </c>
      <c r="J57" s="512"/>
      <c r="K57" s="526"/>
      <c r="L57" s="515">
        <f t="shared" si="11"/>
        <v>0</v>
      </c>
      <c r="M57" s="526"/>
      <c r="N57" s="515">
        <f t="shared" si="5"/>
        <v>0</v>
      </c>
      <c r="O57" s="515">
        <f t="shared" si="6"/>
        <v>0</v>
      </c>
      <c r="P57" s="272"/>
    </row>
    <row r="58" spans="2:16" ht="12.5">
      <c r="B58" s="195" t="str">
        <f t="shared" si="3"/>
        <v/>
      </c>
      <c r="C58" s="508">
        <f>IF(D11="","-",+C57+1)</f>
        <v>2055</v>
      </c>
      <c r="D58" s="524">
        <f>IF(F57+SUM(E$17:E57)=D$10,F57,D$10-SUM(E$17:E57))</f>
        <v>116517.1355643823</v>
      </c>
      <c r="E58" s="523">
        <f t="shared" si="7"/>
        <v>116517.1355643823</v>
      </c>
      <c r="F58" s="524">
        <f t="shared" si="8"/>
        <v>0</v>
      </c>
      <c r="G58" s="525">
        <f t="shared" si="12"/>
        <v>123921.45574151081</v>
      </c>
      <c r="H58" s="492">
        <f t="shared" si="13"/>
        <v>123921.45574151081</v>
      </c>
      <c r="I58" s="512">
        <f t="shared" si="4"/>
        <v>0</v>
      </c>
      <c r="J58" s="512"/>
      <c r="K58" s="526"/>
      <c r="L58" s="515">
        <f t="shared" si="11"/>
        <v>0</v>
      </c>
      <c r="M58" s="526"/>
      <c r="N58" s="515">
        <f t="shared" si="5"/>
        <v>0</v>
      </c>
      <c r="O58" s="515">
        <f t="shared" si="6"/>
        <v>0</v>
      </c>
      <c r="P58" s="272"/>
    </row>
    <row r="59" spans="2:16" ht="12.5">
      <c r="B59" s="195" t="str">
        <f t="shared" si="3"/>
        <v/>
      </c>
      <c r="C59" s="508">
        <f>IF(D11="","-",+C58+1)</f>
        <v>2056</v>
      </c>
      <c r="D59" s="524">
        <f>IF(F58+SUM(E$17:E58)=D$10,F58,D$10-SUM(E$17:E58))</f>
        <v>0</v>
      </c>
      <c r="E59" s="523">
        <f t="shared" si="7"/>
        <v>0</v>
      </c>
      <c r="F59" s="524">
        <f t="shared" si="8"/>
        <v>0</v>
      </c>
      <c r="G59" s="525">
        <f t="shared" si="12"/>
        <v>0</v>
      </c>
      <c r="H59" s="492">
        <f t="shared" si="13"/>
        <v>0</v>
      </c>
      <c r="I59" s="512">
        <f t="shared" si="4"/>
        <v>0</v>
      </c>
      <c r="J59" s="512"/>
      <c r="K59" s="526"/>
      <c r="L59" s="515">
        <f t="shared" si="11"/>
        <v>0</v>
      </c>
      <c r="M59" s="526"/>
      <c r="N59" s="515">
        <f t="shared" si="5"/>
        <v>0</v>
      </c>
      <c r="O59" s="515">
        <f t="shared" si="6"/>
        <v>0</v>
      </c>
      <c r="P59" s="272"/>
    </row>
    <row r="60" spans="2:16" ht="12.5">
      <c r="B60" s="195" t="str">
        <f t="shared" si="3"/>
        <v/>
      </c>
      <c r="C60" s="508">
        <f>IF(D11="","-",+C59+1)</f>
        <v>2057</v>
      </c>
      <c r="D60" s="524">
        <f>IF(F59+SUM(E$17:E59)=D$10,F59,D$10-SUM(E$17:E59))</f>
        <v>0</v>
      </c>
      <c r="E60" s="523">
        <f t="shared" si="7"/>
        <v>0</v>
      </c>
      <c r="F60" s="524">
        <f t="shared" si="8"/>
        <v>0</v>
      </c>
      <c r="G60" s="525">
        <f t="shared" si="12"/>
        <v>0</v>
      </c>
      <c r="H60" s="492">
        <f t="shared" si="13"/>
        <v>0</v>
      </c>
      <c r="I60" s="512">
        <f t="shared" si="4"/>
        <v>0</v>
      </c>
      <c r="J60" s="512"/>
      <c r="K60" s="526"/>
      <c r="L60" s="515">
        <f t="shared" si="11"/>
        <v>0</v>
      </c>
      <c r="M60" s="526"/>
      <c r="N60" s="515">
        <f t="shared" si="5"/>
        <v>0</v>
      </c>
      <c r="O60" s="515">
        <f t="shared" si="6"/>
        <v>0</v>
      </c>
      <c r="P60" s="272"/>
    </row>
    <row r="61" spans="2:16" ht="12.5">
      <c r="B61" s="195" t="str">
        <f t="shared" si="3"/>
        <v/>
      </c>
      <c r="C61" s="508">
        <f>IF(D11="","-",+C60+1)</f>
        <v>2058</v>
      </c>
      <c r="D61" s="524">
        <f>IF(F60+SUM(E$17:E60)=D$10,F60,D$10-SUM(E$17:E60))</f>
        <v>0</v>
      </c>
      <c r="E61" s="523">
        <f t="shared" si="7"/>
        <v>0</v>
      </c>
      <c r="F61" s="524">
        <f t="shared" si="8"/>
        <v>0</v>
      </c>
      <c r="G61" s="525">
        <f t="shared" si="12"/>
        <v>0</v>
      </c>
      <c r="H61" s="492">
        <f t="shared" si="13"/>
        <v>0</v>
      </c>
      <c r="I61" s="512">
        <f t="shared" si="4"/>
        <v>0</v>
      </c>
      <c r="J61" s="512"/>
      <c r="K61" s="526"/>
      <c r="L61" s="515">
        <f t="shared" si="11"/>
        <v>0</v>
      </c>
      <c r="M61" s="526"/>
      <c r="N61" s="515">
        <f t="shared" si="5"/>
        <v>0</v>
      </c>
      <c r="O61" s="515">
        <f t="shared" si="6"/>
        <v>0</v>
      </c>
      <c r="P61" s="272"/>
    </row>
    <row r="62" spans="2:16" ht="12.5">
      <c r="B62" s="195" t="str">
        <f t="shared" si="3"/>
        <v/>
      </c>
      <c r="C62" s="508">
        <f>IF(D11="","-",+C61+1)</f>
        <v>2059</v>
      </c>
      <c r="D62" s="524">
        <f>IF(F61+SUM(E$17:E61)=D$10,F61,D$10-SUM(E$17:E61))</f>
        <v>0</v>
      </c>
      <c r="E62" s="523">
        <f t="shared" si="7"/>
        <v>0</v>
      </c>
      <c r="F62" s="524">
        <f t="shared" si="8"/>
        <v>0</v>
      </c>
      <c r="G62" s="525">
        <f t="shared" si="12"/>
        <v>0</v>
      </c>
      <c r="H62" s="492">
        <f t="shared" si="13"/>
        <v>0</v>
      </c>
      <c r="I62" s="512">
        <f t="shared" si="4"/>
        <v>0</v>
      </c>
      <c r="J62" s="512"/>
      <c r="K62" s="526"/>
      <c r="L62" s="515">
        <f t="shared" si="11"/>
        <v>0</v>
      </c>
      <c r="M62" s="526"/>
      <c r="N62" s="515">
        <f t="shared" si="5"/>
        <v>0</v>
      </c>
      <c r="O62" s="515">
        <f t="shared" si="6"/>
        <v>0</v>
      </c>
      <c r="P62" s="272"/>
    </row>
    <row r="63" spans="2:16" ht="12.5">
      <c r="B63" s="195" t="str">
        <f t="shared" si="3"/>
        <v/>
      </c>
      <c r="C63" s="508">
        <f>IF(D11="","-",+C62+1)</f>
        <v>2060</v>
      </c>
      <c r="D63" s="524">
        <f>IF(F62+SUM(E$17:E62)=D$10,F62,D$10-SUM(E$17:E62))</f>
        <v>0</v>
      </c>
      <c r="E63" s="523">
        <f t="shared" si="7"/>
        <v>0</v>
      </c>
      <c r="F63" s="524">
        <f t="shared" si="8"/>
        <v>0</v>
      </c>
      <c r="G63" s="525">
        <f t="shared" si="12"/>
        <v>0</v>
      </c>
      <c r="H63" s="492">
        <f t="shared" si="13"/>
        <v>0</v>
      </c>
      <c r="I63" s="512">
        <f t="shared" si="4"/>
        <v>0</v>
      </c>
      <c r="J63" s="512"/>
      <c r="K63" s="526"/>
      <c r="L63" s="515">
        <f t="shared" si="11"/>
        <v>0</v>
      </c>
      <c r="M63" s="526"/>
      <c r="N63" s="515">
        <f t="shared" si="5"/>
        <v>0</v>
      </c>
      <c r="O63" s="515">
        <f t="shared" si="6"/>
        <v>0</v>
      </c>
      <c r="P63" s="272"/>
    </row>
    <row r="64" spans="2:16" ht="12.5">
      <c r="B64" s="195" t="str">
        <f t="shared" si="3"/>
        <v/>
      </c>
      <c r="C64" s="508">
        <f>IF(D11="","-",+C63+1)</f>
        <v>2061</v>
      </c>
      <c r="D64" s="524">
        <f>IF(F63+SUM(E$17:E63)=D$10,F63,D$10-SUM(E$17:E63))</f>
        <v>0</v>
      </c>
      <c r="E64" s="523">
        <f t="shared" si="7"/>
        <v>0</v>
      </c>
      <c r="F64" s="524">
        <f t="shared" si="8"/>
        <v>0</v>
      </c>
      <c r="G64" s="525">
        <f t="shared" si="12"/>
        <v>0</v>
      </c>
      <c r="H64" s="492">
        <f t="shared" si="13"/>
        <v>0</v>
      </c>
      <c r="I64" s="512">
        <f t="shared" si="4"/>
        <v>0</v>
      </c>
      <c r="J64" s="512"/>
      <c r="K64" s="526"/>
      <c r="L64" s="515">
        <f t="shared" si="11"/>
        <v>0</v>
      </c>
      <c r="M64" s="526"/>
      <c r="N64" s="515">
        <f t="shared" si="5"/>
        <v>0</v>
      </c>
      <c r="O64" s="515">
        <f t="shared" si="6"/>
        <v>0</v>
      </c>
      <c r="P64" s="272"/>
    </row>
    <row r="65" spans="2:16" ht="12.5">
      <c r="B65" s="195" t="str">
        <f t="shared" si="3"/>
        <v/>
      </c>
      <c r="C65" s="508">
        <f>IF(D11="","-",+C64+1)</f>
        <v>2062</v>
      </c>
      <c r="D65" s="524">
        <f>IF(F64+SUM(E$17:E64)=D$10,F64,D$10-SUM(E$17:E64))</f>
        <v>0</v>
      </c>
      <c r="E65" s="523">
        <f t="shared" si="7"/>
        <v>0</v>
      </c>
      <c r="F65" s="524">
        <f t="shared" si="8"/>
        <v>0</v>
      </c>
      <c r="G65" s="525">
        <f t="shared" si="12"/>
        <v>0</v>
      </c>
      <c r="H65" s="492">
        <f t="shared" si="13"/>
        <v>0</v>
      </c>
      <c r="I65" s="512">
        <f t="shared" si="4"/>
        <v>0</v>
      </c>
      <c r="J65" s="512"/>
      <c r="K65" s="526"/>
      <c r="L65" s="515">
        <f t="shared" si="11"/>
        <v>0</v>
      </c>
      <c r="M65" s="526"/>
      <c r="N65" s="515">
        <f t="shared" si="5"/>
        <v>0</v>
      </c>
      <c r="O65" s="515">
        <f t="shared" si="6"/>
        <v>0</v>
      </c>
      <c r="P65" s="272"/>
    </row>
    <row r="66" spans="2:16" ht="12.5">
      <c r="B66" s="195" t="str">
        <f t="shared" si="3"/>
        <v/>
      </c>
      <c r="C66" s="508">
        <f>IF(D11="","-",+C65+1)</f>
        <v>2063</v>
      </c>
      <c r="D66" s="524">
        <f>IF(F65+SUM(E$17:E65)=D$10,F65,D$10-SUM(E$17:E65))</f>
        <v>0</v>
      </c>
      <c r="E66" s="523">
        <f t="shared" si="7"/>
        <v>0</v>
      </c>
      <c r="F66" s="524">
        <f t="shared" si="8"/>
        <v>0</v>
      </c>
      <c r="G66" s="525">
        <f t="shared" si="12"/>
        <v>0</v>
      </c>
      <c r="H66" s="492">
        <f t="shared" si="13"/>
        <v>0</v>
      </c>
      <c r="I66" s="512">
        <f t="shared" si="4"/>
        <v>0</v>
      </c>
      <c r="J66" s="512"/>
      <c r="K66" s="526"/>
      <c r="L66" s="515">
        <f t="shared" si="11"/>
        <v>0</v>
      </c>
      <c r="M66" s="526"/>
      <c r="N66" s="515">
        <f t="shared" si="5"/>
        <v>0</v>
      </c>
      <c r="O66" s="515">
        <f t="shared" si="6"/>
        <v>0</v>
      </c>
      <c r="P66" s="272"/>
    </row>
    <row r="67" spans="2:16" ht="12.5">
      <c r="B67" s="195" t="str">
        <f t="shared" si="3"/>
        <v/>
      </c>
      <c r="C67" s="508">
        <f>IF(D11="","-",+C66+1)</f>
        <v>2064</v>
      </c>
      <c r="D67" s="524">
        <f>IF(F66+SUM(E$17:E66)=D$10,F66,D$10-SUM(E$17:E66))</f>
        <v>0</v>
      </c>
      <c r="E67" s="523">
        <f t="shared" si="7"/>
        <v>0</v>
      </c>
      <c r="F67" s="524">
        <f t="shared" si="8"/>
        <v>0</v>
      </c>
      <c r="G67" s="525">
        <f t="shared" si="12"/>
        <v>0</v>
      </c>
      <c r="H67" s="492">
        <f t="shared" si="13"/>
        <v>0</v>
      </c>
      <c r="I67" s="512">
        <f t="shared" si="4"/>
        <v>0</v>
      </c>
      <c r="J67" s="512"/>
      <c r="K67" s="526"/>
      <c r="L67" s="515">
        <f t="shared" si="11"/>
        <v>0</v>
      </c>
      <c r="M67" s="526"/>
      <c r="N67" s="515">
        <f t="shared" si="5"/>
        <v>0</v>
      </c>
      <c r="O67" s="515">
        <f t="shared" si="6"/>
        <v>0</v>
      </c>
      <c r="P67" s="272"/>
    </row>
    <row r="68" spans="2:16" ht="12.5">
      <c r="B68" s="195" t="str">
        <f t="shared" si="3"/>
        <v/>
      </c>
      <c r="C68" s="508">
        <f>IF(D11="","-",+C67+1)</f>
        <v>2065</v>
      </c>
      <c r="D68" s="524">
        <f>IF(F67+SUM(E$17:E67)=D$10,F67,D$10-SUM(E$17:E67))</f>
        <v>0</v>
      </c>
      <c r="E68" s="523">
        <f t="shared" si="7"/>
        <v>0</v>
      </c>
      <c r="F68" s="524">
        <f t="shared" si="8"/>
        <v>0</v>
      </c>
      <c r="G68" s="525">
        <f t="shared" si="12"/>
        <v>0</v>
      </c>
      <c r="H68" s="492">
        <f t="shared" si="13"/>
        <v>0</v>
      </c>
      <c r="I68" s="512">
        <f t="shared" si="4"/>
        <v>0</v>
      </c>
      <c r="J68" s="512"/>
      <c r="K68" s="526"/>
      <c r="L68" s="515">
        <f t="shared" si="11"/>
        <v>0</v>
      </c>
      <c r="M68" s="526"/>
      <c r="N68" s="515">
        <f t="shared" si="5"/>
        <v>0</v>
      </c>
      <c r="O68" s="515">
        <f t="shared" si="6"/>
        <v>0</v>
      </c>
      <c r="P68" s="272"/>
    </row>
    <row r="69" spans="2:16" ht="12.5">
      <c r="B69" s="195" t="str">
        <f t="shared" si="3"/>
        <v/>
      </c>
      <c r="C69" s="508">
        <f>IF(D11="","-",+C68+1)</f>
        <v>2066</v>
      </c>
      <c r="D69" s="524">
        <f>IF(F68+SUM(E$17:E68)=D$10,F68,D$10-SUM(E$17:E68))</f>
        <v>0</v>
      </c>
      <c r="E69" s="523">
        <f t="shared" si="7"/>
        <v>0</v>
      </c>
      <c r="F69" s="524">
        <f t="shared" si="8"/>
        <v>0</v>
      </c>
      <c r="G69" s="525">
        <f t="shared" si="12"/>
        <v>0</v>
      </c>
      <c r="H69" s="492">
        <f t="shared" si="13"/>
        <v>0</v>
      </c>
      <c r="I69" s="512">
        <f t="shared" si="4"/>
        <v>0</v>
      </c>
      <c r="J69" s="512"/>
      <c r="K69" s="526"/>
      <c r="L69" s="515">
        <f t="shared" si="11"/>
        <v>0</v>
      </c>
      <c r="M69" s="526"/>
      <c r="N69" s="515">
        <f t="shared" si="5"/>
        <v>0</v>
      </c>
      <c r="O69" s="515">
        <f t="shared" si="6"/>
        <v>0</v>
      </c>
      <c r="P69" s="272"/>
    </row>
    <row r="70" spans="2:16" ht="12.5">
      <c r="B70" s="195" t="str">
        <f t="shared" si="3"/>
        <v/>
      </c>
      <c r="C70" s="508">
        <f>IF(D11="","-",+C69+1)</f>
        <v>2067</v>
      </c>
      <c r="D70" s="524">
        <f>IF(F69+SUM(E$17:E69)=D$10,F69,D$10-SUM(E$17:E69))</f>
        <v>0</v>
      </c>
      <c r="E70" s="523">
        <f t="shared" si="7"/>
        <v>0</v>
      </c>
      <c r="F70" s="524">
        <f t="shared" si="8"/>
        <v>0</v>
      </c>
      <c r="G70" s="525">
        <f t="shared" si="12"/>
        <v>0</v>
      </c>
      <c r="H70" s="492">
        <f t="shared" si="13"/>
        <v>0</v>
      </c>
      <c r="I70" s="512">
        <f t="shared" si="4"/>
        <v>0</v>
      </c>
      <c r="J70" s="512"/>
      <c r="K70" s="526"/>
      <c r="L70" s="515">
        <f t="shared" si="11"/>
        <v>0</v>
      </c>
      <c r="M70" s="526"/>
      <c r="N70" s="515">
        <f t="shared" si="5"/>
        <v>0</v>
      </c>
      <c r="O70" s="515">
        <f t="shared" si="6"/>
        <v>0</v>
      </c>
      <c r="P70" s="272"/>
    </row>
    <row r="71" spans="2:16" ht="12.5">
      <c r="B71" s="195" t="str">
        <f t="shared" si="3"/>
        <v/>
      </c>
      <c r="C71" s="508">
        <f>IF(D11="","-",+C70+1)</f>
        <v>2068</v>
      </c>
      <c r="D71" s="524">
        <f>IF(F70+SUM(E$17:E70)=D$10,F70,D$10-SUM(E$17:E70))</f>
        <v>0</v>
      </c>
      <c r="E71" s="523">
        <f t="shared" si="7"/>
        <v>0</v>
      </c>
      <c r="F71" s="524">
        <f t="shared" si="8"/>
        <v>0</v>
      </c>
      <c r="G71" s="525">
        <f t="shared" si="12"/>
        <v>0</v>
      </c>
      <c r="H71" s="492">
        <f t="shared" si="13"/>
        <v>0</v>
      </c>
      <c r="I71" s="512">
        <f t="shared" si="4"/>
        <v>0</v>
      </c>
      <c r="J71" s="512"/>
      <c r="K71" s="526"/>
      <c r="L71" s="515">
        <f t="shared" si="11"/>
        <v>0</v>
      </c>
      <c r="M71" s="526"/>
      <c r="N71" s="515">
        <f t="shared" si="5"/>
        <v>0</v>
      </c>
      <c r="O71" s="515">
        <f t="shared" si="6"/>
        <v>0</v>
      </c>
      <c r="P71" s="272"/>
    </row>
    <row r="72" spans="2:16" ht="13" thickBot="1">
      <c r="B72" s="195" t="str">
        <f t="shared" si="3"/>
        <v/>
      </c>
      <c r="C72" s="528">
        <f>IF(D11="","-",+C71+1)</f>
        <v>2069</v>
      </c>
      <c r="D72" s="524">
        <f>IF(F71+SUM(E$17:E71)=D$10,F71,D$10-SUM(E$17:E71))</f>
        <v>0</v>
      </c>
      <c r="E72" s="523">
        <f t="shared" si="7"/>
        <v>0</v>
      </c>
      <c r="F72" s="524">
        <f t="shared" si="8"/>
        <v>0</v>
      </c>
      <c r="G72" s="525">
        <f t="shared" si="12"/>
        <v>0</v>
      </c>
      <c r="H72" s="492">
        <f t="shared" si="13"/>
        <v>0</v>
      </c>
      <c r="I72" s="512">
        <f t="shared" si="4"/>
        <v>0</v>
      </c>
      <c r="J72" s="512"/>
      <c r="K72" s="533"/>
      <c r="L72" s="534">
        <f t="shared" si="11"/>
        <v>0</v>
      </c>
      <c r="M72" s="533"/>
      <c r="N72" s="534">
        <f t="shared" si="5"/>
        <v>0</v>
      </c>
      <c r="O72" s="534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9637037.0000000037</v>
      </c>
      <c r="F73" s="375"/>
      <c r="G73" s="375">
        <f>SUM(G17:G72)</f>
        <v>35027898.533249862</v>
      </c>
      <c r="H73" s="375">
        <f>SUM(H17:H72)</f>
        <v>35027898.533249862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1065891.6711645229</v>
      </c>
      <c r="N87" s="547">
        <f>IF(J92&lt;D11,0,VLOOKUP(J92,C17:O72,11))</f>
        <v>1065891.6711645229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1129630.139349205</v>
      </c>
      <c r="N88" s="551">
        <f>IF(J92&lt;D11,0,VLOOKUP(J92,C99:P154,7))</f>
        <v>1129630.139349205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63738.468184682075</v>
      </c>
      <c r="N89" s="556">
        <f>+N88-N87</f>
        <v>63738.468184682075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TP20100102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484">
        <f>IF(D11=I10,0,D10)</f>
        <v>9637037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2014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224117.13953488372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2014</v>
      </c>
      <c r="D99" s="630">
        <v>0</v>
      </c>
      <c r="E99" s="631">
        <v>152968.84126984127</v>
      </c>
      <c r="F99" s="632">
        <v>9484068.1587301586</v>
      </c>
      <c r="G99" s="633">
        <v>4742034.0793650793</v>
      </c>
      <c r="H99" s="634">
        <v>797522.51965819846</v>
      </c>
      <c r="I99" s="635">
        <v>797522.51965819846</v>
      </c>
      <c r="J99" s="641">
        <v>0</v>
      </c>
      <c r="K99" s="515"/>
      <c r="L99" s="519">
        <f>H99</f>
        <v>797522.51965819846</v>
      </c>
      <c r="M99" s="520">
        <f>IF(L99&lt;&gt;0,+H99-L99,0)</f>
        <v>0</v>
      </c>
      <c r="N99" s="519">
        <f>I99</f>
        <v>797522.51965819846</v>
      </c>
      <c r="O99" s="515">
        <f>IF(N99&lt;&gt;0,+I99-N99,0)</f>
        <v>0</v>
      </c>
      <c r="P99" s="515">
        <f>+O99-M99</f>
        <v>0</v>
      </c>
    </row>
    <row r="100" spans="1:16" ht="12.5">
      <c r="B100" s="195" t="str">
        <f>IF(D100=F99,"","IU")</f>
        <v/>
      </c>
      <c r="C100" s="508">
        <f>IF(D93="","-",+C99+1)</f>
        <v>2015</v>
      </c>
      <c r="D100" s="630">
        <v>9484068.1587301586</v>
      </c>
      <c r="E100" s="631">
        <v>229453.26190476189</v>
      </c>
      <c r="F100" s="632">
        <v>9254614.8968253974</v>
      </c>
      <c r="G100" s="632">
        <v>9369341.527777778</v>
      </c>
      <c r="H100" s="634">
        <v>1464040.8814475967</v>
      </c>
      <c r="I100" s="635">
        <v>1464040.8814475967</v>
      </c>
      <c r="J100" s="515">
        <f>+I100-H100</f>
        <v>0</v>
      </c>
      <c r="K100" s="515"/>
      <c r="L100" s="519">
        <f>H100</f>
        <v>1464040.8814475967</v>
      </c>
      <c r="M100" s="520">
        <f>IF(L100&lt;&gt;0,+H100-L100,0)</f>
        <v>0</v>
      </c>
      <c r="N100" s="519">
        <f>I100</f>
        <v>1464040.8814475967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2016</v>
      </c>
      <c r="D101" s="630">
        <v>9254614.8968253974</v>
      </c>
      <c r="E101" s="631">
        <v>224117.13953488372</v>
      </c>
      <c r="F101" s="632">
        <v>9030497.7572905142</v>
      </c>
      <c r="G101" s="632">
        <v>9142556.3270579558</v>
      </c>
      <c r="H101" s="634">
        <v>1384764.5581805804</v>
      </c>
      <c r="I101" s="635">
        <v>1384764.5581805804</v>
      </c>
      <c r="J101" s="515">
        <f t="shared" ref="J101:J154" si="15">+I101-H101</f>
        <v>0</v>
      </c>
      <c r="K101" s="515"/>
      <c r="L101" s="519">
        <f>H101</f>
        <v>1384764.5581805804</v>
      </c>
      <c r="M101" s="520">
        <f>IF(L101&lt;&gt;0,+H101-L101,0)</f>
        <v>0</v>
      </c>
      <c r="N101" s="519">
        <f>I101</f>
        <v>1384764.5581805804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2017</v>
      </c>
      <c r="D102" s="630">
        <v>9030497.7572905142</v>
      </c>
      <c r="E102" s="631">
        <v>229453.26190476189</v>
      </c>
      <c r="F102" s="632">
        <v>8801044.495385753</v>
      </c>
      <c r="G102" s="632">
        <v>8915771.1263381336</v>
      </c>
      <c r="H102" s="634">
        <v>1312464.9769978134</v>
      </c>
      <c r="I102" s="635">
        <v>1312464.9769978134</v>
      </c>
      <c r="J102" s="515">
        <f t="shared" si="15"/>
        <v>0</v>
      </c>
      <c r="K102" s="515"/>
      <c r="L102" s="519">
        <f>H102</f>
        <v>1312464.9769978134</v>
      </c>
      <c r="M102" s="520">
        <f>IF(L102&lt;&gt;0,+H102-L102,0)</f>
        <v>0</v>
      </c>
      <c r="N102" s="519">
        <f>I102</f>
        <v>1312464.9769978134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14"/>
        <v/>
      </c>
      <c r="C103" s="508">
        <f>IF(D93="","-",+C102+1)</f>
        <v>2018</v>
      </c>
      <c r="D103" s="630">
        <v>8801044.495385753</v>
      </c>
      <c r="E103" s="631">
        <v>229453.26190476189</v>
      </c>
      <c r="F103" s="632">
        <v>8571591.2334809918</v>
      </c>
      <c r="G103" s="632">
        <v>8686317.8644333724</v>
      </c>
      <c r="H103" s="634">
        <v>1146768.2622772851</v>
      </c>
      <c r="I103" s="635">
        <v>1146768.2622772851</v>
      </c>
      <c r="J103" s="515">
        <f t="shared" si="15"/>
        <v>0</v>
      </c>
      <c r="K103" s="515"/>
      <c r="L103" s="519">
        <f>H103</f>
        <v>1146768.2622772851</v>
      </c>
      <c r="M103" s="520">
        <f>IF(L103&lt;&gt;0,+H103-L103,0)</f>
        <v>0</v>
      </c>
      <c r="N103" s="519">
        <f>I103</f>
        <v>1146768.2622772851</v>
      </c>
      <c r="O103" s="515">
        <f>IF(N103&lt;&gt;0,+I103-N103,0)</f>
        <v>0</v>
      </c>
      <c r="P103" s="515">
        <f>+O103-M103</f>
        <v>0</v>
      </c>
    </row>
    <row r="104" spans="1:16" ht="12.5">
      <c r="B104" s="195" t="str">
        <f t="shared" si="14"/>
        <v/>
      </c>
      <c r="C104" s="508">
        <f>IF(D93="","-",+C103+1)</f>
        <v>2019</v>
      </c>
      <c r="D104" s="374">
        <f>IF(F103+SUM(E$99:E103)=D$92,F103,D$92-SUM(E$99:E103))</f>
        <v>8571591.2334809918</v>
      </c>
      <c r="E104" s="523">
        <f t="shared" ref="E104:E154" si="16">IF(+$J$96&lt;F103,$J$96,D104)</f>
        <v>224117.13953488372</v>
      </c>
      <c r="F104" s="524">
        <f t="shared" ref="F104:F154" si="17">+D104-E104</f>
        <v>8347474.0939461077</v>
      </c>
      <c r="G104" s="524">
        <f t="shared" ref="G104:G154" si="18">+(F104+D104)/2</f>
        <v>8459532.6637135502</v>
      </c>
      <c r="H104" s="527">
        <f t="shared" ref="H104:H154" si="19">+J$94*G104+E104</f>
        <v>1129630.139349205</v>
      </c>
      <c r="I104" s="578">
        <f t="shared" ref="I104:I154" si="20">+J$95*G104+E104</f>
        <v>1129630.139349205</v>
      </c>
      <c r="J104" s="515">
        <f t="shared" si="15"/>
        <v>0</v>
      </c>
      <c r="K104" s="515"/>
      <c r="L104" s="526"/>
      <c r="M104" s="515">
        <f t="shared" ref="M104:M130" si="21">IF(L104&lt;&gt;0,+H104-L104,0)</f>
        <v>0</v>
      </c>
      <c r="N104" s="526"/>
      <c r="O104" s="515">
        <f t="shared" ref="O104:O130" si="22">IF(N104&lt;&gt;0,+I104-N104,0)</f>
        <v>0</v>
      </c>
      <c r="P104" s="515">
        <f t="shared" ref="P104:P130" si="23">+O104-M104</f>
        <v>0</v>
      </c>
    </row>
    <row r="105" spans="1:16" ht="12.5">
      <c r="B105" s="195" t="str">
        <f t="shared" si="14"/>
        <v/>
      </c>
      <c r="C105" s="508">
        <f>IF(D93="","-",+C104+1)</f>
        <v>2020</v>
      </c>
      <c r="D105" s="374">
        <f>IF(F104+SUM(E$99:E104)=D$92,F104,D$92-SUM(E$99:E104))</f>
        <v>8347474.0939461077</v>
      </c>
      <c r="E105" s="523">
        <f t="shared" si="16"/>
        <v>224117.13953488372</v>
      </c>
      <c r="F105" s="524">
        <f t="shared" si="17"/>
        <v>8123356.9544112235</v>
      </c>
      <c r="G105" s="524">
        <f t="shared" si="18"/>
        <v>8235415.5241786651</v>
      </c>
      <c r="H105" s="527">
        <f t="shared" si="19"/>
        <v>1105640.5182439473</v>
      </c>
      <c r="I105" s="578">
        <f t="shared" si="20"/>
        <v>1105640.5182439473</v>
      </c>
      <c r="J105" s="515">
        <f t="shared" si="15"/>
        <v>0</v>
      </c>
      <c r="K105" s="515"/>
      <c r="L105" s="526"/>
      <c r="M105" s="515">
        <f t="shared" si="21"/>
        <v>0</v>
      </c>
      <c r="N105" s="526"/>
      <c r="O105" s="515">
        <f t="shared" si="22"/>
        <v>0</v>
      </c>
      <c r="P105" s="515">
        <f t="shared" si="23"/>
        <v>0</v>
      </c>
    </row>
    <row r="106" spans="1:16" ht="12.5">
      <c r="B106" s="195" t="str">
        <f t="shared" si="14"/>
        <v/>
      </c>
      <c r="C106" s="508">
        <f>IF(D93="","-",+C105+1)</f>
        <v>2021</v>
      </c>
      <c r="D106" s="374">
        <f>IF(F105+SUM(E$99:E105)=D$92,F105,D$92-SUM(E$99:E105))</f>
        <v>8123356.9544112235</v>
      </c>
      <c r="E106" s="523">
        <f t="shared" si="16"/>
        <v>224117.13953488372</v>
      </c>
      <c r="F106" s="524">
        <f t="shared" si="17"/>
        <v>7899239.8148763394</v>
      </c>
      <c r="G106" s="524">
        <f t="shared" si="18"/>
        <v>8011298.3846437819</v>
      </c>
      <c r="H106" s="527">
        <f t="shared" si="19"/>
        <v>1081650.8971386899</v>
      </c>
      <c r="I106" s="578">
        <f t="shared" si="20"/>
        <v>1081650.8971386899</v>
      </c>
      <c r="J106" s="515">
        <f t="shared" si="15"/>
        <v>0</v>
      </c>
      <c r="K106" s="515"/>
      <c r="L106" s="526"/>
      <c r="M106" s="515">
        <f t="shared" si="21"/>
        <v>0</v>
      </c>
      <c r="N106" s="526"/>
      <c r="O106" s="515">
        <f t="shared" si="22"/>
        <v>0</v>
      </c>
      <c r="P106" s="515">
        <f t="shared" si="23"/>
        <v>0</v>
      </c>
    </row>
    <row r="107" spans="1:16" ht="12.5">
      <c r="B107" s="195" t="str">
        <f t="shared" si="14"/>
        <v/>
      </c>
      <c r="C107" s="508">
        <f>IF(D93="","-",+C106+1)</f>
        <v>2022</v>
      </c>
      <c r="D107" s="374">
        <f>IF(F106+SUM(E$99:E106)=D$92,F106,D$92-SUM(E$99:E106))</f>
        <v>7899239.8148763394</v>
      </c>
      <c r="E107" s="523">
        <f t="shared" si="16"/>
        <v>224117.13953488372</v>
      </c>
      <c r="F107" s="524">
        <f t="shared" si="17"/>
        <v>7675122.6753414553</v>
      </c>
      <c r="G107" s="524">
        <f t="shared" si="18"/>
        <v>7787181.2451088969</v>
      </c>
      <c r="H107" s="527">
        <f t="shared" si="19"/>
        <v>1057661.2760334325</v>
      </c>
      <c r="I107" s="578">
        <f t="shared" si="20"/>
        <v>1057661.2760334325</v>
      </c>
      <c r="J107" s="515">
        <f t="shared" si="15"/>
        <v>0</v>
      </c>
      <c r="K107" s="515"/>
      <c r="L107" s="526"/>
      <c r="M107" s="515">
        <f t="shared" si="21"/>
        <v>0</v>
      </c>
      <c r="N107" s="526"/>
      <c r="O107" s="515">
        <f t="shared" si="22"/>
        <v>0</v>
      </c>
      <c r="P107" s="515">
        <f t="shared" si="23"/>
        <v>0</v>
      </c>
    </row>
    <row r="108" spans="1:16" ht="12.5">
      <c r="B108" s="195" t="str">
        <f t="shared" si="14"/>
        <v/>
      </c>
      <c r="C108" s="508">
        <f>IF(D93="","-",+C107+1)</f>
        <v>2023</v>
      </c>
      <c r="D108" s="374">
        <f>IF(F107+SUM(E$99:E107)=D$92,F107,D$92-SUM(E$99:E107))</f>
        <v>7675122.6753414553</v>
      </c>
      <c r="E108" s="523">
        <f t="shared" si="16"/>
        <v>224117.13953488372</v>
      </c>
      <c r="F108" s="524">
        <f t="shared" si="17"/>
        <v>7451005.5358065711</v>
      </c>
      <c r="G108" s="524">
        <f t="shared" si="18"/>
        <v>7563064.1055740137</v>
      </c>
      <c r="H108" s="527">
        <f t="shared" si="19"/>
        <v>1033671.654928175</v>
      </c>
      <c r="I108" s="578">
        <f t="shared" si="20"/>
        <v>1033671.654928175</v>
      </c>
      <c r="J108" s="515">
        <f t="shared" si="15"/>
        <v>0</v>
      </c>
      <c r="K108" s="515"/>
      <c r="L108" s="526"/>
      <c r="M108" s="515">
        <f t="shared" si="21"/>
        <v>0</v>
      </c>
      <c r="N108" s="526"/>
      <c r="O108" s="515">
        <f t="shared" si="22"/>
        <v>0</v>
      </c>
      <c r="P108" s="515">
        <f t="shared" si="23"/>
        <v>0</v>
      </c>
    </row>
    <row r="109" spans="1:16" ht="12.5">
      <c r="B109" s="195" t="str">
        <f t="shared" si="14"/>
        <v/>
      </c>
      <c r="C109" s="508">
        <f>IF(D93="","-",+C108+1)</f>
        <v>2024</v>
      </c>
      <c r="D109" s="374">
        <f>IF(F108+SUM(E$99:E108)=D$92,F108,D$92-SUM(E$99:E108))</f>
        <v>7451005.5358065711</v>
      </c>
      <c r="E109" s="523">
        <f t="shared" si="16"/>
        <v>224117.13953488372</v>
      </c>
      <c r="F109" s="524">
        <f t="shared" si="17"/>
        <v>7226888.396271687</v>
      </c>
      <c r="G109" s="524">
        <f t="shared" si="18"/>
        <v>7338946.9660391286</v>
      </c>
      <c r="H109" s="527">
        <f t="shared" si="19"/>
        <v>1009682.0338229174</v>
      </c>
      <c r="I109" s="578">
        <f t="shared" si="20"/>
        <v>1009682.0338229174</v>
      </c>
      <c r="J109" s="515">
        <f t="shared" si="15"/>
        <v>0</v>
      </c>
      <c r="K109" s="515"/>
      <c r="L109" s="526"/>
      <c r="M109" s="515">
        <f t="shared" si="21"/>
        <v>0</v>
      </c>
      <c r="N109" s="526"/>
      <c r="O109" s="515">
        <f t="shared" si="22"/>
        <v>0</v>
      </c>
      <c r="P109" s="515">
        <f t="shared" si="23"/>
        <v>0</v>
      </c>
    </row>
    <row r="110" spans="1:16" ht="12.5">
      <c r="B110" s="195" t="str">
        <f t="shared" si="14"/>
        <v/>
      </c>
      <c r="C110" s="508">
        <f>IF(D93="","-",+C109+1)</f>
        <v>2025</v>
      </c>
      <c r="D110" s="374">
        <f>IF(F109+SUM(E$99:E109)=D$92,F109,D$92-SUM(E$99:E109))</f>
        <v>7226888.396271687</v>
      </c>
      <c r="E110" s="523">
        <f t="shared" si="16"/>
        <v>224117.13953488372</v>
      </c>
      <c r="F110" s="524">
        <f t="shared" si="17"/>
        <v>7002771.2567368029</v>
      </c>
      <c r="G110" s="524">
        <f t="shared" si="18"/>
        <v>7114829.8265042454</v>
      </c>
      <c r="H110" s="527">
        <f t="shared" si="19"/>
        <v>985692.41271765996</v>
      </c>
      <c r="I110" s="578">
        <f t="shared" si="20"/>
        <v>985692.41271765996</v>
      </c>
      <c r="J110" s="515">
        <f t="shared" si="15"/>
        <v>0</v>
      </c>
      <c r="K110" s="515"/>
      <c r="L110" s="526"/>
      <c r="M110" s="515">
        <f t="shared" si="21"/>
        <v>0</v>
      </c>
      <c r="N110" s="526"/>
      <c r="O110" s="515">
        <f t="shared" si="22"/>
        <v>0</v>
      </c>
      <c r="P110" s="515">
        <f t="shared" si="23"/>
        <v>0</v>
      </c>
    </row>
    <row r="111" spans="1:16" ht="12.5">
      <c r="B111" s="195" t="str">
        <f t="shared" si="14"/>
        <v/>
      </c>
      <c r="C111" s="508">
        <f>IF(D93="","-",+C110+1)</f>
        <v>2026</v>
      </c>
      <c r="D111" s="374">
        <f>IF(F110+SUM(E$99:E110)=D$92,F110,D$92-SUM(E$99:E110))</f>
        <v>7002771.2567368029</v>
      </c>
      <c r="E111" s="523">
        <f t="shared" si="16"/>
        <v>224117.13953488372</v>
      </c>
      <c r="F111" s="524">
        <f t="shared" si="17"/>
        <v>6778654.1172019187</v>
      </c>
      <c r="G111" s="524">
        <f t="shared" si="18"/>
        <v>6890712.6869693603</v>
      </c>
      <c r="H111" s="527">
        <f t="shared" si="19"/>
        <v>961702.7916124023</v>
      </c>
      <c r="I111" s="578">
        <f t="shared" si="20"/>
        <v>961702.7916124023</v>
      </c>
      <c r="J111" s="515">
        <f t="shared" si="15"/>
        <v>0</v>
      </c>
      <c r="K111" s="515"/>
      <c r="L111" s="526"/>
      <c r="M111" s="515">
        <f t="shared" si="21"/>
        <v>0</v>
      </c>
      <c r="N111" s="526"/>
      <c r="O111" s="515">
        <f t="shared" si="22"/>
        <v>0</v>
      </c>
      <c r="P111" s="515">
        <f t="shared" si="23"/>
        <v>0</v>
      </c>
    </row>
    <row r="112" spans="1:16" ht="12.5">
      <c r="B112" s="195" t="str">
        <f t="shared" si="14"/>
        <v/>
      </c>
      <c r="C112" s="508">
        <f>IF(D93="","-",+C111+1)</f>
        <v>2027</v>
      </c>
      <c r="D112" s="374">
        <f>IF(F111+SUM(E$99:E111)=D$92,F111,D$92-SUM(E$99:E111))</f>
        <v>6778654.1172019187</v>
      </c>
      <c r="E112" s="523">
        <f t="shared" si="16"/>
        <v>224117.13953488372</v>
      </c>
      <c r="F112" s="524">
        <f t="shared" si="17"/>
        <v>6554536.9776670346</v>
      </c>
      <c r="G112" s="524">
        <f t="shared" si="18"/>
        <v>6666595.5474344771</v>
      </c>
      <c r="H112" s="527">
        <f t="shared" si="19"/>
        <v>937713.17050714488</v>
      </c>
      <c r="I112" s="578">
        <f t="shared" si="20"/>
        <v>937713.17050714488</v>
      </c>
      <c r="J112" s="515">
        <f t="shared" si="15"/>
        <v>0</v>
      </c>
      <c r="K112" s="515"/>
      <c r="L112" s="526"/>
      <c r="M112" s="515">
        <f t="shared" si="21"/>
        <v>0</v>
      </c>
      <c r="N112" s="526"/>
      <c r="O112" s="515">
        <f t="shared" si="22"/>
        <v>0</v>
      </c>
      <c r="P112" s="515">
        <f t="shared" si="23"/>
        <v>0</v>
      </c>
    </row>
    <row r="113" spans="2:16" ht="12.5">
      <c r="B113" s="195" t="str">
        <f t="shared" si="14"/>
        <v/>
      </c>
      <c r="C113" s="508">
        <f>IF(D93="","-",+C112+1)</f>
        <v>2028</v>
      </c>
      <c r="D113" s="374">
        <f>IF(F112+SUM(E$99:E112)=D$92,F112,D$92-SUM(E$99:E112))</f>
        <v>6554536.9776670346</v>
      </c>
      <c r="E113" s="523">
        <f t="shared" si="16"/>
        <v>224117.13953488372</v>
      </c>
      <c r="F113" s="524">
        <f t="shared" si="17"/>
        <v>6330419.8381321505</v>
      </c>
      <c r="G113" s="524">
        <f t="shared" si="18"/>
        <v>6442478.4078995921</v>
      </c>
      <c r="H113" s="527">
        <f t="shared" si="19"/>
        <v>913723.54940188746</v>
      </c>
      <c r="I113" s="578">
        <f t="shared" si="20"/>
        <v>913723.54940188746</v>
      </c>
      <c r="J113" s="515">
        <f t="shared" si="15"/>
        <v>0</v>
      </c>
      <c r="K113" s="515"/>
      <c r="L113" s="526"/>
      <c r="M113" s="515">
        <f t="shared" si="21"/>
        <v>0</v>
      </c>
      <c r="N113" s="526"/>
      <c r="O113" s="515">
        <f t="shared" si="22"/>
        <v>0</v>
      </c>
      <c r="P113" s="515">
        <f t="shared" si="23"/>
        <v>0</v>
      </c>
    </row>
    <row r="114" spans="2:16" ht="12.5">
      <c r="B114" s="195" t="str">
        <f t="shared" si="14"/>
        <v/>
      </c>
      <c r="C114" s="508">
        <f>IF(D93="","-",+C113+1)</f>
        <v>2029</v>
      </c>
      <c r="D114" s="374">
        <f>IF(F113+SUM(E$99:E113)=D$92,F113,D$92-SUM(E$99:E113))</f>
        <v>6330419.8381321505</v>
      </c>
      <c r="E114" s="523">
        <f t="shared" si="16"/>
        <v>224117.13953488372</v>
      </c>
      <c r="F114" s="524">
        <f t="shared" si="17"/>
        <v>6106302.6985972663</v>
      </c>
      <c r="G114" s="524">
        <f t="shared" si="18"/>
        <v>6218361.2683647089</v>
      </c>
      <c r="H114" s="527">
        <f t="shared" si="19"/>
        <v>889733.92829663004</v>
      </c>
      <c r="I114" s="578">
        <f t="shared" si="20"/>
        <v>889733.92829663004</v>
      </c>
      <c r="J114" s="515">
        <f t="shared" si="15"/>
        <v>0</v>
      </c>
      <c r="K114" s="515"/>
      <c r="L114" s="526"/>
      <c r="M114" s="515">
        <f t="shared" si="21"/>
        <v>0</v>
      </c>
      <c r="N114" s="526"/>
      <c r="O114" s="515">
        <f t="shared" si="22"/>
        <v>0</v>
      </c>
      <c r="P114" s="515">
        <f t="shared" si="23"/>
        <v>0</v>
      </c>
    </row>
    <row r="115" spans="2:16" ht="12.5">
      <c r="B115" s="195" t="str">
        <f t="shared" si="14"/>
        <v/>
      </c>
      <c r="C115" s="508">
        <f>IF(D93="","-",+C114+1)</f>
        <v>2030</v>
      </c>
      <c r="D115" s="374">
        <f>IF(F114+SUM(E$99:E114)=D$92,F114,D$92-SUM(E$99:E114))</f>
        <v>6106302.6985972663</v>
      </c>
      <c r="E115" s="523">
        <f t="shared" si="16"/>
        <v>224117.13953488372</v>
      </c>
      <c r="F115" s="524">
        <f t="shared" si="17"/>
        <v>5882185.5590623822</v>
      </c>
      <c r="G115" s="524">
        <f t="shared" si="18"/>
        <v>5994244.1288298238</v>
      </c>
      <c r="H115" s="527">
        <f t="shared" si="19"/>
        <v>865744.30719137238</v>
      </c>
      <c r="I115" s="578">
        <f t="shared" si="20"/>
        <v>865744.30719137238</v>
      </c>
      <c r="J115" s="515">
        <f t="shared" si="15"/>
        <v>0</v>
      </c>
      <c r="K115" s="515"/>
      <c r="L115" s="526"/>
      <c r="M115" s="515">
        <f t="shared" si="21"/>
        <v>0</v>
      </c>
      <c r="N115" s="526"/>
      <c r="O115" s="515">
        <f t="shared" si="22"/>
        <v>0</v>
      </c>
      <c r="P115" s="515">
        <f t="shared" si="23"/>
        <v>0</v>
      </c>
    </row>
    <row r="116" spans="2:16" ht="12.5">
      <c r="B116" s="195" t="str">
        <f t="shared" si="14"/>
        <v/>
      </c>
      <c r="C116" s="508">
        <f>IF(D93="","-",+C115+1)</f>
        <v>2031</v>
      </c>
      <c r="D116" s="374">
        <f>IF(F115+SUM(E$99:E115)=D$92,F115,D$92-SUM(E$99:E115))</f>
        <v>5882185.5590623822</v>
      </c>
      <c r="E116" s="523">
        <f t="shared" si="16"/>
        <v>224117.13953488372</v>
      </c>
      <c r="F116" s="524">
        <f t="shared" si="17"/>
        <v>5658068.4195274981</v>
      </c>
      <c r="G116" s="524">
        <f t="shared" si="18"/>
        <v>5770126.9892949406</v>
      </c>
      <c r="H116" s="527">
        <f t="shared" si="19"/>
        <v>841754.68608611496</v>
      </c>
      <c r="I116" s="578">
        <f t="shared" si="20"/>
        <v>841754.68608611496</v>
      </c>
      <c r="J116" s="515">
        <f t="shared" si="15"/>
        <v>0</v>
      </c>
      <c r="K116" s="515"/>
      <c r="L116" s="526"/>
      <c r="M116" s="515">
        <f t="shared" si="21"/>
        <v>0</v>
      </c>
      <c r="N116" s="526"/>
      <c r="O116" s="515">
        <f t="shared" si="22"/>
        <v>0</v>
      </c>
      <c r="P116" s="515">
        <f t="shared" si="23"/>
        <v>0</v>
      </c>
    </row>
    <row r="117" spans="2:16" ht="12.5">
      <c r="B117" s="195" t="str">
        <f t="shared" si="14"/>
        <v/>
      </c>
      <c r="C117" s="508">
        <f>IF(D93="","-",+C116+1)</f>
        <v>2032</v>
      </c>
      <c r="D117" s="374">
        <f>IF(F116+SUM(E$99:E116)=D$92,F116,D$92-SUM(E$99:E116))</f>
        <v>5658068.4195274981</v>
      </c>
      <c r="E117" s="523">
        <f t="shared" si="16"/>
        <v>224117.13953488372</v>
      </c>
      <c r="F117" s="524">
        <f t="shared" si="17"/>
        <v>5433951.2799926139</v>
      </c>
      <c r="G117" s="524">
        <f t="shared" si="18"/>
        <v>5546009.8497600555</v>
      </c>
      <c r="H117" s="527">
        <f t="shared" si="19"/>
        <v>817765.06498085731</v>
      </c>
      <c r="I117" s="578">
        <f t="shared" si="20"/>
        <v>817765.06498085731</v>
      </c>
      <c r="J117" s="515">
        <f t="shared" si="15"/>
        <v>0</v>
      </c>
      <c r="K117" s="515"/>
      <c r="L117" s="526"/>
      <c r="M117" s="515">
        <f t="shared" si="21"/>
        <v>0</v>
      </c>
      <c r="N117" s="526"/>
      <c r="O117" s="515">
        <f t="shared" si="22"/>
        <v>0</v>
      </c>
      <c r="P117" s="515">
        <f t="shared" si="23"/>
        <v>0</v>
      </c>
    </row>
    <row r="118" spans="2:16" ht="12.5">
      <c r="B118" s="195" t="str">
        <f t="shared" si="14"/>
        <v/>
      </c>
      <c r="C118" s="508">
        <f>IF(D93="","-",+C117+1)</f>
        <v>2033</v>
      </c>
      <c r="D118" s="374">
        <f>IF(F117+SUM(E$99:E117)=D$92,F117,D$92-SUM(E$99:E117))</f>
        <v>5433951.2799926139</v>
      </c>
      <c r="E118" s="523">
        <f t="shared" si="16"/>
        <v>224117.13953488372</v>
      </c>
      <c r="F118" s="524">
        <f t="shared" si="17"/>
        <v>5209834.1404577298</v>
      </c>
      <c r="G118" s="524">
        <f t="shared" si="18"/>
        <v>5321892.7102251723</v>
      </c>
      <c r="H118" s="527">
        <f t="shared" si="19"/>
        <v>793775.44387560012</v>
      </c>
      <c r="I118" s="578">
        <f t="shared" si="20"/>
        <v>793775.44387560012</v>
      </c>
      <c r="J118" s="515">
        <f t="shared" si="15"/>
        <v>0</v>
      </c>
      <c r="K118" s="515"/>
      <c r="L118" s="526"/>
      <c r="M118" s="515">
        <f t="shared" si="21"/>
        <v>0</v>
      </c>
      <c r="N118" s="526"/>
      <c r="O118" s="515">
        <f t="shared" si="22"/>
        <v>0</v>
      </c>
      <c r="P118" s="515">
        <f t="shared" si="23"/>
        <v>0</v>
      </c>
    </row>
    <row r="119" spans="2:16" ht="12.5">
      <c r="B119" s="195" t="str">
        <f t="shared" si="14"/>
        <v/>
      </c>
      <c r="C119" s="508">
        <f>IF(D93="","-",+C118+1)</f>
        <v>2034</v>
      </c>
      <c r="D119" s="374">
        <f>IF(F118+SUM(E$99:E118)=D$92,F118,D$92-SUM(E$99:E118))</f>
        <v>5209834.1404577298</v>
      </c>
      <c r="E119" s="523">
        <f t="shared" si="16"/>
        <v>224117.13953488372</v>
      </c>
      <c r="F119" s="524">
        <f t="shared" si="17"/>
        <v>4985717.0009228457</v>
      </c>
      <c r="G119" s="524">
        <f t="shared" si="18"/>
        <v>5097775.5706902873</v>
      </c>
      <c r="H119" s="527">
        <f t="shared" si="19"/>
        <v>769785.82277034246</v>
      </c>
      <c r="I119" s="578">
        <f t="shared" si="20"/>
        <v>769785.82277034246</v>
      </c>
      <c r="J119" s="515">
        <f t="shared" si="15"/>
        <v>0</v>
      </c>
      <c r="K119" s="515"/>
      <c r="L119" s="526"/>
      <c r="M119" s="515">
        <f t="shared" si="21"/>
        <v>0</v>
      </c>
      <c r="N119" s="526"/>
      <c r="O119" s="515">
        <f t="shared" si="22"/>
        <v>0</v>
      </c>
      <c r="P119" s="515">
        <f t="shared" si="23"/>
        <v>0</v>
      </c>
    </row>
    <row r="120" spans="2:16" ht="12.5">
      <c r="B120" s="195" t="str">
        <f t="shared" si="14"/>
        <v/>
      </c>
      <c r="C120" s="508">
        <f>IF(D93="","-",+C119+1)</f>
        <v>2035</v>
      </c>
      <c r="D120" s="374">
        <f>IF(F119+SUM(E$99:E119)=D$92,F119,D$92-SUM(E$99:E119))</f>
        <v>4985717.0009228457</v>
      </c>
      <c r="E120" s="523">
        <f t="shared" si="16"/>
        <v>224117.13953488372</v>
      </c>
      <c r="F120" s="524">
        <f t="shared" si="17"/>
        <v>4761599.8613879615</v>
      </c>
      <c r="G120" s="524">
        <f t="shared" si="18"/>
        <v>4873658.4311554041</v>
      </c>
      <c r="H120" s="527">
        <f t="shared" si="19"/>
        <v>745796.20166508504</v>
      </c>
      <c r="I120" s="578">
        <f t="shared" si="20"/>
        <v>745796.20166508504</v>
      </c>
      <c r="J120" s="515">
        <f t="shared" si="15"/>
        <v>0</v>
      </c>
      <c r="K120" s="515"/>
      <c r="L120" s="526"/>
      <c r="M120" s="515">
        <f t="shared" si="21"/>
        <v>0</v>
      </c>
      <c r="N120" s="526"/>
      <c r="O120" s="515">
        <f t="shared" si="22"/>
        <v>0</v>
      </c>
      <c r="P120" s="515">
        <f t="shared" si="23"/>
        <v>0</v>
      </c>
    </row>
    <row r="121" spans="2:16" ht="12.5">
      <c r="B121" s="195" t="str">
        <f t="shared" si="14"/>
        <v/>
      </c>
      <c r="C121" s="508">
        <f>IF(D93="","-",+C120+1)</f>
        <v>2036</v>
      </c>
      <c r="D121" s="374">
        <f>IF(F120+SUM(E$99:E120)=D$92,F120,D$92-SUM(E$99:E120))</f>
        <v>4761599.8613879615</v>
      </c>
      <c r="E121" s="523">
        <f t="shared" si="16"/>
        <v>224117.13953488372</v>
      </c>
      <c r="F121" s="524">
        <f t="shared" si="17"/>
        <v>4537482.7218530774</v>
      </c>
      <c r="G121" s="524">
        <f t="shared" si="18"/>
        <v>4649541.291620519</v>
      </c>
      <c r="H121" s="527">
        <f t="shared" si="19"/>
        <v>721806.58055982739</v>
      </c>
      <c r="I121" s="578">
        <f t="shared" si="20"/>
        <v>721806.58055982739</v>
      </c>
      <c r="J121" s="515">
        <f t="shared" si="15"/>
        <v>0</v>
      </c>
      <c r="K121" s="515"/>
      <c r="L121" s="526"/>
      <c r="M121" s="515">
        <f t="shared" si="21"/>
        <v>0</v>
      </c>
      <c r="N121" s="526"/>
      <c r="O121" s="515">
        <f t="shared" si="22"/>
        <v>0</v>
      </c>
      <c r="P121" s="515">
        <f t="shared" si="23"/>
        <v>0</v>
      </c>
    </row>
    <row r="122" spans="2:16" ht="12.5">
      <c r="B122" s="195" t="str">
        <f t="shared" si="14"/>
        <v/>
      </c>
      <c r="C122" s="508">
        <f>IF(D93="","-",+C121+1)</f>
        <v>2037</v>
      </c>
      <c r="D122" s="374">
        <f>IF(F121+SUM(E$99:E121)=D$92,F121,D$92-SUM(E$99:E121))</f>
        <v>4537482.7218530774</v>
      </c>
      <c r="E122" s="523">
        <f t="shared" si="16"/>
        <v>224117.13953488372</v>
      </c>
      <c r="F122" s="524">
        <f t="shared" si="17"/>
        <v>4313365.5823181933</v>
      </c>
      <c r="G122" s="524">
        <f t="shared" si="18"/>
        <v>4425424.1520856358</v>
      </c>
      <c r="H122" s="527">
        <f t="shared" si="19"/>
        <v>697816.95945456997</v>
      </c>
      <c r="I122" s="578">
        <f t="shared" si="20"/>
        <v>697816.95945456997</v>
      </c>
      <c r="J122" s="515">
        <f t="shared" si="15"/>
        <v>0</v>
      </c>
      <c r="K122" s="515"/>
      <c r="L122" s="526"/>
      <c r="M122" s="515">
        <f t="shared" si="21"/>
        <v>0</v>
      </c>
      <c r="N122" s="526"/>
      <c r="O122" s="515">
        <f t="shared" si="22"/>
        <v>0</v>
      </c>
      <c r="P122" s="515">
        <f t="shared" si="23"/>
        <v>0</v>
      </c>
    </row>
    <row r="123" spans="2:16" ht="12.5">
      <c r="B123" s="195" t="str">
        <f t="shared" si="14"/>
        <v/>
      </c>
      <c r="C123" s="508">
        <f>IF(D93="","-",+C122+1)</f>
        <v>2038</v>
      </c>
      <c r="D123" s="374">
        <f>IF(F122+SUM(E$99:E122)=D$92,F122,D$92-SUM(E$99:E122))</f>
        <v>4313365.5823181933</v>
      </c>
      <c r="E123" s="523">
        <f t="shared" si="16"/>
        <v>224117.13953488372</v>
      </c>
      <c r="F123" s="524">
        <f t="shared" si="17"/>
        <v>4089248.4427833096</v>
      </c>
      <c r="G123" s="524">
        <f t="shared" si="18"/>
        <v>4201307.0125507517</v>
      </c>
      <c r="H123" s="527">
        <f t="shared" si="19"/>
        <v>673827.33834931254</v>
      </c>
      <c r="I123" s="578">
        <f t="shared" si="20"/>
        <v>673827.33834931254</v>
      </c>
      <c r="J123" s="515">
        <f t="shared" si="15"/>
        <v>0</v>
      </c>
      <c r="K123" s="515"/>
      <c r="L123" s="526"/>
      <c r="M123" s="515">
        <f t="shared" si="21"/>
        <v>0</v>
      </c>
      <c r="N123" s="526"/>
      <c r="O123" s="515">
        <f t="shared" si="22"/>
        <v>0</v>
      </c>
      <c r="P123" s="515">
        <f t="shared" si="23"/>
        <v>0</v>
      </c>
    </row>
    <row r="124" spans="2:16" ht="12.5">
      <c r="B124" s="195" t="str">
        <f t="shared" si="14"/>
        <v/>
      </c>
      <c r="C124" s="508">
        <f>IF(D93="","-",+C123+1)</f>
        <v>2039</v>
      </c>
      <c r="D124" s="374">
        <f>IF(F123+SUM(E$99:E123)=D$92,F123,D$92-SUM(E$99:E123))</f>
        <v>4089248.4427833096</v>
      </c>
      <c r="E124" s="523">
        <f t="shared" si="16"/>
        <v>224117.13953488372</v>
      </c>
      <c r="F124" s="524">
        <f t="shared" si="17"/>
        <v>3865131.3032484259</v>
      </c>
      <c r="G124" s="524">
        <f t="shared" si="18"/>
        <v>3977189.8730158675</v>
      </c>
      <c r="H124" s="527">
        <f t="shared" si="19"/>
        <v>649837.71724405512</v>
      </c>
      <c r="I124" s="578">
        <f t="shared" si="20"/>
        <v>649837.71724405512</v>
      </c>
      <c r="J124" s="515">
        <f t="shared" si="15"/>
        <v>0</v>
      </c>
      <c r="K124" s="515"/>
      <c r="L124" s="526"/>
      <c r="M124" s="515">
        <f t="shared" si="21"/>
        <v>0</v>
      </c>
      <c r="N124" s="526"/>
      <c r="O124" s="515">
        <f t="shared" si="22"/>
        <v>0</v>
      </c>
      <c r="P124" s="515">
        <f t="shared" si="23"/>
        <v>0</v>
      </c>
    </row>
    <row r="125" spans="2:16" ht="12.5">
      <c r="B125" s="195" t="str">
        <f t="shared" si="14"/>
        <v/>
      </c>
      <c r="C125" s="508">
        <f>IF(D93="","-",+C124+1)</f>
        <v>2040</v>
      </c>
      <c r="D125" s="374">
        <f>IF(F124+SUM(E$99:E124)=D$92,F124,D$92-SUM(E$99:E124))</f>
        <v>3865131.3032484259</v>
      </c>
      <c r="E125" s="523">
        <f t="shared" si="16"/>
        <v>224117.13953488372</v>
      </c>
      <c r="F125" s="524">
        <f t="shared" si="17"/>
        <v>3641014.1637135423</v>
      </c>
      <c r="G125" s="524">
        <f t="shared" si="18"/>
        <v>3753072.7334809843</v>
      </c>
      <c r="H125" s="527">
        <f t="shared" si="19"/>
        <v>625848.0961387977</v>
      </c>
      <c r="I125" s="578">
        <f t="shared" si="20"/>
        <v>625848.0961387977</v>
      </c>
      <c r="J125" s="515">
        <f t="shared" si="15"/>
        <v>0</v>
      </c>
      <c r="K125" s="515"/>
      <c r="L125" s="526"/>
      <c r="M125" s="515">
        <f t="shared" si="21"/>
        <v>0</v>
      </c>
      <c r="N125" s="526"/>
      <c r="O125" s="515">
        <f t="shared" si="22"/>
        <v>0</v>
      </c>
      <c r="P125" s="515">
        <f t="shared" si="23"/>
        <v>0</v>
      </c>
    </row>
    <row r="126" spans="2:16" ht="12.5">
      <c r="B126" s="195" t="str">
        <f t="shared" si="14"/>
        <v/>
      </c>
      <c r="C126" s="508">
        <f>IF(D93="","-",+C125+1)</f>
        <v>2041</v>
      </c>
      <c r="D126" s="374">
        <f>IF(F125+SUM(E$99:E125)=D$92,F125,D$92-SUM(E$99:E125))</f>
        <v>3641014.1637135423</v>
      </c>
      <c r="E126" s="523">
        <f t="shared" si="16"/>
        <v>224117.13953488372</v>
      </c>
      <c r="F126" s="524">
        <f t="shared" si="17"/>
        <v>3416897.0241786586</v>
      </c>
      <c r="G126" s="524">
        <f t="shared" si="18"/>
        <v>3528955.5939461002</v>
      </c>
      <c r="H126" s="527">
        <f t="shared" si="19"/>
        <v>601858.47503354016</v>
      </c>
      <c r="I126" s="578">
        <f t="shared" si="20"/>
        <v>601858.47503354016</v>
      </c>
      <c r="J126" s="515">
        <f t="shared" si="15"/>
        <v>0</v>
      </c>
      <c r="K126" s="515"/>
      <c r="L126" s="526"/>
      <c r="M126" s="515">
        <f t="shared" si="21"/>
        <v>0</v>
      </c>
      <c r="N126" s="526"/>
      <c r="O126" s="515">
        <f t="shared" si="22"/>
        <v>0</v>
      </c>
      <c r="P126" s="515">
        <f t="shared" si="23"/>
        <v>0</v>
      </c>
    </row>
    <row r="127" spans="2:16" ht="12.5">
      <c r="B127" s="195" t="str">
        <f t="shared" si="14"/>
        <v/>
      </c>
      <c r="C127" s="508">
        <f>IF(D93="","-",+C126+1)</f>
        <v>2042</v>
      </c>
      <c r="D127" s="374">
        <f>IF(F126+SUM(E$99:E126)=D$92,F126,D$92-SUM(E$99:E126))</f>
        <v>3416897.0241786586</v>
      </c>
      <c r="E127" s="523">
        <f t="shared" si="16"/>
        <v>224117.13953488372</v>
      </c>
      <c r="F127" s="524">
        <f t="shared" si="17"/>
        <v>3192779.8846437749</v>
      </c>
      <c r="G127" s="524">
        <f t="shared" si="18"/>
        <v>3304838.454411217</v>
      </c>
      <c r="H127" s="527">
        <f t="shared" si="19"/>
        <v>577868.85392828274</v>
      </c>
      <c r="I127" s="578">
        <f t="shared" si="20"/>
        <v>577868.85392828274</v>
      </c>
      <c r="J127" s="515">
        <f t="shared" si="15"/>
        <v>0</v>
      </c>
      <c r="K127" s="515"/>
      <c r="L127" s="526"/>
      <c r="M127" s="515">
        <f t="shared" si="21"/>
        <v>0</v>
      </c>
      <c r="N127" s="526"/>
      <c r="O127" s="515">
        <f t="shared" si="22"/>
        <v>0</v>
      </c>
      <c r="P127" s="515">
        <f t="shared" si="23"/>
        <v>0</v>
      </c>
    </row>
    <row r="128" spans="2:16" ht="12.5">
      <c r="B128" s="195" t="str">
        <f t="shared" si="14"/>
        <v/>
      </c>
      <c r="C128" s="508">
        <f>IF(D93="","-",+C127+1)</f>
        <v>2043</v>
      </c>
      <c r="D128" s="374">
        <f>IF(F127+SUM(E$99:E127)=D$92,F127,D$92-SUM(E$99:E127))</f>
        <v>3192779.8846437749</v>
      </c>
      <c r="E128" s="523">
        <f t="shared" si="16"/>
        <v>224117.13953488372</v>
      </c>
      <c r="F128" s="524">
        <f t="shared" si="17"/>
        <v>2968662.7451088913</v>
      </c>
      <c r="G128" s="524">
        <f t="shared" si="18"/>
        <v>3080721.3148763329</v>
      </c>
      <c r="H128" s="527">
        <f t="shared" si="19"/>
        <v>553879.2328230252</v>
      </c>
      <c r="I128" s="578">
        <f t="shared" si="20"/>
        <v>553879.2328230252</v>
      </c>
      <c r="J128" s="515">
        <f t="shared" si="15"/>
        <v>0</v>
      </c>
      <c r="K128" s="515"/>
      <c r="L128" s="526"/>
      <c r="M128" s="515">
        <f t="shared" si="21"/>
        <v>0</v>
      </c>
      <c r="N128" s="526"/>
      <c r="O128" s="515">
        <f t="shared" si="22"/>
        <v>0</v>
      </c>
      <c r="P128" s="515">
        <f t="shared" si="23"/>
        <v>0</v>
      </c>
    </row>
    <row r="129" spans="2:16" ht="12.5">
      <c r="B129" s="195" t="str">
        <f t="shared" si="14"/>
        <v/>
      </c>
      <c r="C129" s="508">
        <f>IF(D93="","-",+C128+1)</f>
        <v>2044</v>
      </c>
      <c r="D129" s="374">
        <f>IF(F128+SUM(E$99:E128)=D$92,F128,D$92-SUM(E$99:E128))</f>
        <v>2968662.7451088913</v>
      </c>
      <c r="E129" s="523">
        <f t="shared" si="16"/>
        <v>224117.13953488372</v>
      </c>
      <c r="F129" s="524">
        <f t="shared" si="17"/>
        <v>2744545.6055740076</v>
      </c>
      <c r="G129" s="524">
        <f t="shared" si="18"/>
        <v>2856604.1753414497</v>
      </c>
      <c r="H129" s="527">
        <f t="shared" si="19"/>
        <v>529889.6117177679</v>
      </c>
      <c r="I129" s="578">
        <f t="shared" si="20"/>
        <v>529889.6117177679</v>
      </c>
      <c r="J129" s="515">
        <f t="shared" si="15"/>
        <v>0</v>
      </c>
      <c r="K129" s="515"/>
      <c r="L129" s="526"/>
      <c r="M129" s="515">
        <f t="shared" si="21"/>
        <v>0</v>
      </c>
      <c r="N129" s="526"/>
      <c r="O129" s="515">
        <f t="shared" si="22"/>
        <v>0</v>
      </c>
      <c r="P129" s="515">
        <f t="shared" si="23"/>
        <v>0</v>
      </c>
    </row>
    <row r="130" spans="2:16" ht="12.5">
      <c r="B130" s="195" t="str">
        <f t="shared" si="14"/>
        <v/>
      </c>
      <c r="C130" s="508">
        <f>IF(D93="","-",+C129+1)</f>
        <v>2045</v>
      </c>
      <c r="D130" s="374">
        <f>IF(F129+SUM(E$99:E129)=D$92,F129,D$92-SUM(E$99:E129))</f>
        <v>2744545.6055740076</v>
      </c>
      <c r="E130" s="523">
        <f t="shared" si="16"/>
        <v>224117.13953488372</v>
      </c>
      <c r="F130" s="524">
        <f t="shared" si="17"/>
        <v>2520428.4660391239</v>
      </c>
      <c r="G130" s="524">
        <f t="shared" si="18"/>
        <v>2632487.0358065655</v>
      </c>
      <c r="H130" s="527">
        <f t="shared" si="19"/>
        <v>505899.99061251036</v>
      </c>
      <c r="I130" s="578">
        <f t="shared" si="20"/>
        <v>505899.99061251036</v>
      </c>
      <c r="J130" s="515">
        <f t="shared" si="15"/>
        <v>0</v>
      </c>
      <c r="K130" s="515"/>
      <c r="L130" s="526"/>
      <c r="M130" s="515">
        <f t="shared" si="21"/>
        <v>0</v>
      </c>
      <c r="N130" s="526"/>
      <c r="O130" s="515">
        <f t="shared" si="22"/>
        <v>0</v>
      </c>
      <c r="P130" s="515">
        <f t="shared" si="23"/>
        <v>0</v>
      </c>
    </row>
    <row r="131" spans="2:16" ht="12.5">
      <c r="B131" s="195" t="str">
        <f t="shared" si="14"/>
        <v/>
      </c>
      <c r="C131" s="508">
        <f>IF(D93="","-",+C130+1)</f>
        <v>2046</v>
      </c>
      <c r="D131" s="374">
        <f>IF(F130+SUM(E$99:E130)=D$92,F130,D$92-SUM(E$99:E130))</f>
        <v>2520428.4660391239</v>
      </c>
      <c r="E131" s="523">
        <f t="shared" si="16"/>
        <v>224117.13953488372</v>
      </c>
      <c r="F131" s="524">
        <f t="shared" si="17"/>
        <v>2296311.3265042403</v>
      </c>
      <c r="G131" s="524">
        <f t="shared" si="18"/>
        <v>2408369.8962716823</v>
      </c>
      <c r="H131" s="527">
        <f t="shared" si="19"/>
        <v>481910.369507253</v>
      </c>
      <c r="I131" s="578">
        <f t="shared" si="20"/>
        <v>481910.369507253</v>
      </c>
      <c r="J131" s="515">
        <f t="shared" si="15"/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2047</v>
      </c>
      <c r="D132" s="374">
        <f>IF(F131+SUM(E$99:E131)=D$92,F131,D$92-SUM(E$99:E131))</f>
        <v>2296311.3265042403</v>
      </c>
      <c r="E132" s="523">
        <f t="shared" si="16"/>
        <v>224117.13953488372</v>
      </c>
      <c r="F132" s="524">
        <f t="shared" si="17"/>
        <v>2072194.1869693566</v>
      </c>
      <c r="G132" s="524">
        <f t="shared" si="18"/>
        <v>2184252.7567367982</v>
      </c>
      <c r="H132" s="527">
        <f t="shared" si="19"/>
        <v>457920.74840199552</v>
      </c>
      <c r="I132" s="578">
        <f t="shared" si="20"/>
        <v>457920.74840199552</v>
      </c>
      <c r="J132" s="515">
        <f t="shared" si="15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2048</v>
      </c>
      <c r="D133" s="374">
        <f>IF(F132+SUM(E$99:E132)=D$92,F132,D$92-SUM(E$99:E132))</f>
        <v>2072194.1869693566</v>
      </c>
      <c r="E133" s="523">
        <f t="shared" si="16"/>
        <v>224117.13953488372</v>
      </c>
      <c r="F133" s="524">
        <f t="shared" si="17"/>
        <v>1848077.0474344729</v>
      </c>
      <c r="G133" s="524">
        <f t="shared" si="18"/>
        <v>1960135.6172019148</v>
      </c>
      <c r="H133" s="527">
        <f t="shared" si="19"/>
        <v>433931.12729673809</v>
      </c>
      <c r="I133" s="578">
        <f t="shared" si="20"/>
        <v>433931.12729673809</v>
      </c>
      <c r="J133" s="515">
        <f t="shared" si="15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2049</v>
      </c>
      <c r="D134" s="374">
        <f>IF(F133+SUM(E$99:E133)=D$92,F133,D$92-SUM(E$99:E133))</f>
        <v>1848077.0474344729</v>
      </c>
      <c r="E134" s="523">
        <f t="shared" si="16"/>
        <v>224117.13953488372</v>
      </c>
      <c r="F134" s="524">
        <f t="shared" si="17"/>
        <v>1623959.9078995893</v>
      </c>
      <c r="G134" s="524">
        <f t="shared" si="18"/>
        <v>1736018.4776670311</v>
      </c>
      <c r="H134" s="527">
        <f t="shared" si="19"/>
        <v>409941.50619148061</v>
      </c>
      <c r="I134" s="578">
        <f t="shared" si="20"/>
        <v>409941.50619148061</v>
      </c>
      <c r="J134" s="515">
        <f t="shared" si="15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2050</v>
      </c>
      <c r="D135" s="374">
        <f>IF(F134+SUM(E$99:E134)=D$92,F134,D$92-SUM(E$99:E134))</f>
        <v>1623959.9078995893</v>
      </c>
      <c r="E135" s="523">
        <f t="shared" si="16"/>
        <v>224117.13953488372</v>
      </c>
      <c r="F135" s="524">
        <f t="shared" si="17"/>
        <v>1399842.7683647056</v>
      </c>
      <c r="G135" s="524">
        <f t="shared" si="18"/>
        <v>1511901.3381321474</v>
      </c>
      <c r="H135" s="527">
        <f t="shared" si="19"/>
        <v>385951.88508622313</v>
      </c>
      <c r="I135" s="578">
        <f t="shared" si="20"/>
        <v>385951.88508622313</v>
      </c>
      <c r="J135" s="515">
        <f t="shared" si="15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2051</v>
      </c>
      <c r="D136" s="374">
        <f>IF(F135+SUM(E$99:E135)=D$92,F135,D$92-SUM(E$99:E135))</f>
        <v>1399842.7683647056</v>
      </c>
      <c r="E136" s="523">
        <f t="shared" si="16"/>
        <v>224117.13953488372</v>
      </c>
      <c r="F136" s="524">
        <f t="shared" si="17"/>
        <v>1175725.6288298219</v>
      </c>
      <c r="G136" s="524">
        <f t="shared" si="18"/>
        <v>1287784.1985972638</v>
      </c>
      <c r="H136" s="527">
        <f t="shared" si="19"/>
        <v>361962.26398096571</v>
      </c>
      <c r="I136" s="578">
        <f t="shared" si="20"/>
        <v>361962.26398096571</v>
      </c>
      <c r="J136" s="515">
        <f t="shared" si="15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2052</v>
      </c>
      <c r="D137" s="374">
        <f>IF(F136+SUM(E$99:E136)=D$92,F136,D$92-SUM(E$99:E136))</f>
        <v>1175725.6288298219</v>
      </c>
      <c r="E137" s="523">
        <f t="shared" si="16"/>
        <v>224117.13953488372</v>
      </c>
      <c r="F137" s="524">
        <f t="shared" si="17"/>
        <v>951608.48929493828</v>
      </c>
      <c r="G137" s="524">
        <f t="shared" si="18"/>
        <v>1063667.0590623801</v>
      </c>
      <c r="H137" s="527">
        <f t="shared" si="19"/>
        <v>337972.64287570829</v>
      </c>
      <c r="I137" s="578">
        <f t="shared" si="20"/>
        <v>337972.64287570829</v>
      </c>
      <c r="J137" s="515">
        <f t="shared" si="15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2053</v>
      </c>
      <c r="D138" s="374">
        <f>IF(F137+SUM(E$99:E137)=D$92,F137,D$92-SUM(E$99:E137))</f>
        <v>951608.48929493828</v>
      </c>
      <c r="E138" s="523">
        <f t="shared" si="16"/>
        <v>224117.13953488372</v>
      </c>
      <c r="F138" s="524">
        <f t="shared" si="17"/>
        <v>727491.34976005461</v>
      </c>
      <c r="G138" s="524">
        <f t="shared" si="18"/>
        <v>839549.91952749644</v>
      </c>
      <c r="H138" s="527">
        <f t="shared" si="19"/>
        <v>313983.02177045087</v>
      </c>
      <c r="I138" s="578">
        <f t="shared" si="20"/>
        <v>313983.02177045087</v>
      </c>
      <c r="J138" s="515">
        <f t="shared" si="15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2054</v>
      </c>
      <c r="D139" s="374">
        <f>IF(F138+SUM(E$99:E138)=D$92,F138,D$92-SUM(E$99:E138))</f>
        <v>727491.34976005461</v>
      </c>
      <c r="E139" s="523">
        <f t="shared" si="16"/>
        <v>224117.13953488372</v>
      </c>
      <c r="F139" s="524">
        <f t="shared" si="17"/>
        <v>503374.21022517089</v>
      </c>
      <c r="G139" s="524">
        <f t="shared" si="18"/>
        <v>615432.77999261278</v>
      </c>
      <c r="H139" s="527">
        <f t="shared" si="19"/>
        <v>289993.40066519339</v>
      </c>
      <c r="I139" s="578">
        <f t="shared" si="20"/>
        <v>289993.40066519339</v>
      </c>
      <c r="J139" s="515">
        <f t="shared" si="15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2055</v>
      </c>
      <c r="D140" s="374">
        <f>IF(F139+SUM(E$99:E139)=D$92,F139,D$92-SUM(E$99:E139))</f>
        <v>503374.21022517089</v>
      </c>
      <c r="E140" s="523">
        <f t="shared" si="16"/>
        <v>224117.13953488372</v>
      </c>
      <c r="F140" s="524">
        <f t="shared" si="17"/>
        <v>279257.07069028716</v>
      </c>
      <c r="G140" s="524">
        <f t="shared" si="18"/>
        <v>391315.64045772899</v>
      </c>
      <c r="H140" s="527">
        <f t="shared" si="19"/>
        <v>266003.77955993591</v>
      </c>
      <c r="I140" s="578">
        <f t="shared" si="20"/>
        <v>266003.77955993591</v>
      </c>
      <c r="J140" s="515">
        <f t="shared" si="15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2056</v>
      </c>
      <c r="D141" s="374">
        <f>IF(F140+SUM(E$99:E140)=D$92,F140,D$92-SUM(E$99:E140))</f>
        <v>279257.07069028716</v>
      </c>
      <c r="E141" s="523">
        <f t="shared" si="16"/>
        <v>224117.13953488372</v>
      </c>
      <c r="F141" s="524">
        <f t="shared" si="17"/>
        <v>55139.931155403436</v>
      </c>
      <c r="G141" s="524">
        <f t="shared" si="18"/>
        <v>167198.5009228453</v>
      </c>
      <c r="H141" s="527">
        <f t="shared" si="19"/>
        <v>242014.15845467849</v>
      </c>
      <c r="I141" s="578">
        <f t="shared" si="20"/>
        <v>242014.15845467849</v>
      </c>
      <c r="J141" s="515">
        <f t="shared" si="15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2057</v>
      </c>
      <c r="D142" s="374">
        <f>IF(F141+SUM(E$99:E141)=D$92,F141,D$92-SUM(E$99:E141))</f>
        <v>55139.931155403436</v>
      </c>
      <c r="E142" s="523">
        <f t="shared" si="16"/>
        <v>55139.931155403436</v>
      </c>
      <c r="F142" s="524">
        <f t="shared" si="17"/>
        <v>0</v>
      </c>
      <c r="G142" s="524">
        <f t="shared" si="18"/>
        <v>27569.965577701718</v>
      </c>
      <c r="H142" s="527">
        <f t="shared" si="19"/>
        <v>58091.035338986454</v>
      </c>
      <c r="I142" s="578">
        <f t="shared" si="20"/>
        <v>58091.035338986454</v>
      </c>
      <c r="J142" s="515">
        <f t="shared" si="15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2058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2059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2060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2061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2062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2063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2064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2065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2066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2067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2068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2069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32224893.892174236</v>
      </c>
      <c r="I155" s="375">
        <f>SUM(I99:I154)</f>
        <v>32224893.892174236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tabSelected="1" view="pageBreakPreview" zoomScale="81" zoomScaleNormal="100" zoomScaleSheetLayoutView="81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546157.53265287506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546157.53265287506</v>
      </c>
      <c r="O6" s="269"/>
      <c r="P6" s="269"/>
    </row>
    <row r="7" spans="1:16" ht="13.5" thickBot="1">
      <c r="C7" s="468" t="s">
        <v>48</v>
      </c>
      <c r="D7" s="625" t="s">
        <v>315</v>
      </c>
      <c r="E7" s="588"/>
      <c r="F7" s="588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314</v>
      </c>
      <c r="E9" s="638" t="s">
        <v>325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4866028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2014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118683.60975609756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2014</v>
      </c>
      <c r="D17" s="630">
        <v>3846600</v>
      </c>
      <c r="E17" s="639">
        <v>0</v>
      </c>
      <c r="F17" s="630">
        <v>3846600</v>
      </c>
      <c r="G17" s="639">
        <v>518946.76103442931</v>
      </c>
      <c r="H17" s="640">
        <v>518946.76103442931</v>
      </c>
      <c r="I17" s="617">
        <v>0</v>
      </c>
      <c r="J17" s="512"/>
      <c r="K17" s="513">
        <f t="shared" ref="K17:K22" si="0">G17</f>
        <v>518946.76103442931</v>
      </c>
      <c r="L17" s="598">
        <f t="shared" ref="L17:L22" si="1">IF(K17&lt;&gt;0,+G17-K17,0)</f>
        <v>0</v>
      </c>
      <c r="M17" s="513">
        <f t="shared" ref="M17:M22" si="2">H17</f>
        <v>518946.76103442931</v>
      </c>
      <c r="N17" s="514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2015</v>
      </c>
      <c r="D18" s="630">
        <v>3846600</v>
      </c>
      <c r="E18" s="631">
        <v>114166.66666666667</v>
      </c>
      <c r="F18" s="630">
        <v>3732433.3333333335</v>
      </c>
      <c r="G18" s="631">
        <v>605746.05598620465</v>
      </c>
      <c r="H18" s="640">
        <v>605746.05598620465</v>
      </c>
      <c r="I18" s="512">
        <v>0</v>
      </c>
      <c r="J18" s="512"/>
      <c r="K18" s="519">
        <f t="shared" si="0"/>
        <v>605746.05598620465</v>
      </c>
      <c r="L18" s="520">
        <f t="shared" si="1"/>
        <v>0</v>
      </c>
      <c r="M18" s="519">
        <f t="shared" si="2"/>
        <v>605746.05598620465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2016</v>
      </c>
      <c r="D19" s="630">
        <v>4680833.333333333</v>
      </c>
      <c r="E19" s="631">
        <v>114166.66666666667</v>
      </c>
      <c r="F19" s="630">
        <v>4566666.666666666</v>
      </c>
      <c r="G19" s="631">
        <v>708198.5525863939</v>
      </c>
      <c r="H19" s="640">
        <v>708198.5525863939</v>
      </c>
      <c r="I19" s="512">
        <f>H19-G19</f>
        <v>0</v>
      </c>
      <c r="J19" s="512"/>
      <c r="K19" s="519">
        <f t="shared" si="0"/>
        <v>708198.5525863939</v>
      </c>
      <c r="L19" s="520">
        <f t="shared" si="1"/>
        <v>0</v>
      </c>
      <c r="M19" s="519">
        <f t="shared" si="2"/>
        <v>708198.5525863939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8">
        <f>IF(D11="","-",+C19+1)</f>
        <v>2017</v>
      </c>
      <c r="D20" s="630">
        <v>4637694.666666667</v>
      </c>
      <c r="E20" s="631">
        <v>113163.44186046511</v>
      </c>
      <c r="F20" s="630">
        <v>4524531.2248062016</v>
      </c>
      <c r="G20" s="631">
        <v>680729.13149070973</v>
      </c>
      <c r="H20" s="640">
        <v>680729.13149070973</v>
      </c>
      <c r="I20" s="512">
        <f t="shared" ref="I20:I72" si="4">H20-G20</f>
        <v>0</v>
      </c>
      <c r="J20" s="512"/>
      <c r="K20" s="519">
        <f t="shared" si="0"/>
        <v>680729.13149070973</v>
      </c>
      <c r="L20" s="520">
        <f t="shared" si="1"/>
        <v>0</v>
      </c>
      <c r="M20" s="519">
        <f t="shared" si="2"/>
        <v>680729.13149070973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3"/>
        <v/>
      </c>
      <c r="C21" s="508">
        <f>IF(D11="","-",+C20+1)</f>
        <v>2018</v>
      </c>
      <c r="D21" s="630">
        <v>4524531.2248062016</v>
      </c>
      <c r="E21" s="631">
        <v>118683.60975609756</v>
      </c>
      <c r="F21" s="630">
        <v>4405847.6150501044</v>
      </c>
      <c r="G21" s="631">
        <v>618267.80067785794</v>
      </c>
      <c r="H21" s="640">
        <v>618267.80067785794</v>
      </c>
      <c r="I21" s="512">
        <f t="shared" si="4"/>
        <v>0</v>
      </c>
      <c r="J21" s="512"/>
      <c r="K21" s="519">
        <f t="shared" si="0"/>
        <v>618267.80067785794</v>
      </c>
      <c r="L21" s="520">
        <f t="shared" si="1"/>
        <v>0</v>
      </c>
      <c r="M21" s="519">
        <f t="shared" si="2"/>
        <v>618267.80067785794</v>
      </c>
      <c r="N21" s="515">
        <f>IF(M21&lt;&gt;0,+H21-M21,0)</f>
        <v>0</v>
      </c>
      <c r="O21" s="515">
        <f>+N21-L21</f>
        <v>0</v>
      </c>
      <c r="P21" s="272"/>
    </row>
    <row r="22" spans="2:16" ht="12.5">
      <c r="B22" s="195" t="str">
        <f t="shared" si="3"/>
        <v/>
      </c>
      <c r="C22" s="508">
        <f>IF(D11="","-",+C21+1)</f>
        <v>2019</v>
      </c>
      <c r="D22" s="630">
        <v>4405847.6150501044</v>
      </c>
      <c r="E22" s="631">
        <v>113163.44186046511</v>
      </c>
      <c r="F22" s="630">
        <v>4292684.1731896391</v>
      </c>
      <c r="G22" s="631">
        <v>546157.53265287506</v>
      </c>
      <c r="H22" s="640">
        <v>546157.53265287506</v>
      </c>
      <c r="I22" s="512">
        <f t="shared" si="4"/>
        <v>0</v>
      </c>
      <c r="J22" s="512"/>
      <c r="K22" s="519">
        <f t="shared" si="0"/>
        <v>546157.53265287506</v>
      </c>
      <c r="L22" s="520">
        <f t="shared" si="1"/>
        <v>0</v>
      </c>
      <c r="M22" s="519">
        <f t="shared" si="2"/>
        <v>546157.53265287506</v>
      </c>
      <c r="N22" s="515">
        <f t="shared" ref="N22:N72" si="5">IF(M22&lt;&gt;0,+H22-M22,0)</f>
        <v>0</v>
      </c>
      <c r="O22" s="515">
        <f t="shared" ref="O22:O72" si="6">+N22-L22</f>
        <v>0</v>
      </c>
      <c r="P22" s="272"/>
    </row>
    <row r="23" spans="2:16" ht="12.5">
      <c r="B23" s="195" t="str">
        <f t="shared" si="3"/>
        <v/>
      </c>
      <c r="C23" s="508">
        <f>IF(D11="","-",+C22+1)</f>
        <v>2020</v>
      </c>
      <c r="D23" s="524">
        <f>IF(F22+SUM(E$17:E22)=D$10,F22,D$10-SUM(E$17:E22))</f>
        <v>4292684.1731896391</v>
      </c>
      <c r="E23" s="523">
        <f t="shared" ref="E23:E72" si="7">IF(+$I$14&lt;F22,$I$14,D23)</f>
        <v>118683.60975609756</v>
      </c>
      <c r="F23" s="524">
        <f t="shared" ref="F23:F72" si="8">+D23-E23</f>
        <v>4174000.5634335415</v>
      </c>
      <c r="G23" s="525">
        <f t="shared" ref="G23:G51" si="9">+I$12*((D23+F23)/2)+E23</f>
        <v>656716.44351148268</v>
      </c>
      <c r="H23" s="492">
        <f t="shared" ref="H23:H51" si="10">+I$13*((D23+F23)/2)+E23</f>
        <v>656716.44351148268</v>
      </c>
      <c r="I23" s="512">
        <f t="shared" si="4"/>
        <v>0</v>
      </c>
      <c r="J23" s="512"/>
      <c r="K23" s="526"/>
      <c r="L23" s="515">
        <f t="shared" ref="L23:L72" si="11">IF(K23&lt;&gt;0,+G23-K23,0)</f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3"/>
        <v/>
      </c>
      <c r="C24" s="508">
        <f>IF(D11="","-",+C23+1)</f>
        <v>2021</v>
      </c>
      <c r="D24" s="524">
        <f>IF(F23+SUM(E$17:E23)=D$10,F23,D$10-SUM(E$17:E23))</f>
        <v>4174000.5634335415</v>
      </c>
      <c r="E24" s="523">
        <f t="shared" si="7"/>
        <v>118683.60975609756</v>
      </c>
      <c r="F24" s="524">
        <f t="shared" si="8"/>
        <v>4055316.9536774438</v>
      </c>
      <c r="G24" s="525">
        <f t="shared" si="9"/>
        <v>641632.45707197825</v>
      </c>
      <c r="H24" s="492">
        <f t="shared" si="10"/>
        <v>641632.45707197825</v>
      </c>
      <c r="I24" s="512">
        <f t="shared" si="4"/>
        <v>0</v>
      </c>
      <c r="J24" s="512"/>
      <c r="K24" s="526"/>
      <c r="L24" s="515">
        <f t="shared" si="11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3"/>
        <v/>
      </c>
      <c r="C25" s="508">
        <f>IF(D11="","-",+C24+1)</f>
        <v>2022</v>
      </c>
      <c r="D25" s="524">
        <f>IF(F24+SUM(E$17:E24)=D$10,F24,D$10-SUM(E$17:E24))</f>
        <v>4055316.9536774438</v>
      </c>
      <c r="E25" s="523">
        <f t="shared" si="7"/>
        <v>118683.60975609756</v>
      </c>
      <c r="F25" s="524">
        <f t="shared" si="8"/>
        <v>3936633.3439213461</v>
      </c>
      <c r="G25" s="525">
        <f t="shared" si="9"/>
        <v>626548.47063247394</v>
      </c>
      <c r="H25" s="492">
        <f t="shared" si="10"/>
        <v>626548.47063247394</v>
      </c>
      <c r="I25" s="512">
        <f t="shared" si="4"/>
        <v>0</v>
      </c>
      <c r="J25" s="512"/>
      <c r="K25" s="526"/>
      <c r="L25" s="515">
        <f t="shared" si="11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3"/>
        <v/>
      </c>
      <c r="C26" s="508">
        <f>IF(D11="","-",+C25+1)</f>
        <v>2023</v>
      </c>
      <c r="D26" s="524">
        <f>IF(F25+SUM(E$17:E25)=D$10,F25,D$10-SUM(E$17:E25))</f>
        <v>3936633.3439213461</v>
      </c>
      <c r="E26" s="523">
        <f t="shared" si="7"/>
        <v>118683.60975609756</v>
      </c>
      <c r="F26" s="524">
        <f t="shared" si="8"/>
        <v>3817949.7341652485</v>
      </c>
      <c r="G26" s="525">
        <f t="shared" si="9"/>
        <v>611464.48419296939</v>
      </c>
      <c r="H26" s="492">
        <f t="shared" si="10"/>
        <v>611464.48419296939</v>
      </c>
      <c r="I26" s="512">
        <f t="shared" si="4"/>
        <v>0</v>
      </c>
      <c r="J26" s="512"/>
      <c r="K26" s="526"/>
      <c r="L26" s="515">
        <f t="shared" si="11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3"/>
        <v/>
      </c>
      <c r="C27" s="508">
        <f>IF(D11="","-",+C26+1)</f>
        <v>2024</v>
      </c>
      <c r="D27" s="524">
        <f>IF(F26+SUM(E$17:E26)=D$10,F26,D$10-SUM(E$17:E26))</f>
        <v>3817949.7341652485</v>
      </c>
      <c r="E27" s="523">
        <f t="shared" si="7"/>
        <v>118683.60975609756</v>
      </c>
      <c r="F27" s="524">
        <f t="shared" si="8"/>
        <v>3699266.1244091508</v>
      </c>
      <c r="G27" s="525">
        <f t="shared" si="9"/>
        <v>596380.49775346508</v>
      </c>
      <c r="H27" s="492">
        <f t="shared" si="10"/>
        <v>596380.49775346508</v>
      </c>
      <c r="I27" s="512">
        <f t="shared" si="4"/>
        <v>0</v>
      </c>
      <c r="J27" s="512"/>
      <c r="K27" s="526"/>
      <c r="L27" s="515">
        <f t="shared" si="11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3"/>
        <v/>
      </c>
      <c r="C28" s="508">
        <f>IF(D11="","-",+C27+1)</f>
        <v>2025</v>
      </c>
      <c r="D28" s="524">
        <f>IF(F27+SUM(E$17:E27)=D$10,F27,D$10-SUM(E$17:E27))</f>
        <v>3699266.1244091508</v>
      </c>
      <c r="E28" s="523">
        <f t="shared" si="7"/>
        <v>118683.60975609756</v>
      </c>
      <c r="F28" s="524">
        <f t="shared" si="8"/>
        <v>3580582.5146530531</v>
      </c>
      <c r="G28" s="525">
        <f t="shared" si="9"/>
        <v>581296.51131396065</v>
      </c>
      <c r="H28" s="492">
        <f t="shared" si="10"/>
        <v>581296.51131396065</v>
      </c>
      <c r="I28" s="512">
        <f t="shared" si="4"/>
        <v>0</v>
      </c>
      <c r="J28" s="512"/>
      <c r="K28" s="526"/>
      <c r="L28" s="515">
        <f t="shared" si="11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3"/>
        <v/>
      </c>
      <c r="C29" s="508">
        <f>IF(D11="","-",+C28+1)</f>
        <v>2026</v>
      </c>
      <c r="D29" s="524">
        <f>IF(F28+SUM(E$17:E28)=D$10,F28,D$10-SUM(E$17:E28))</f>
        <v>3580582.5146530531</v>
      </c>
      <c r="E29" s="523">
        <f t="shared" si="7"/>
        <v>118683.60975609756</v>
      </c>
      <c r="F29" s="524">
        <f t="shared" si="8"/>
        <v>3461898.9048969555</v>
      </c>
      <c r="G29" s="525">
        <f t="shared" si="9"/>
        <v>566212.52487445623</v>
      </c>
      <c r="H29" s="492">
        <f t="shared" si="10"/>
        <v>566212.52487445623</v>
      </c>
      <c r="I29" s="512">
        <f t="shared" si="4"/>
        <v>0</v>
      </c>
      <c r="J29" s="512"/>
      <c r="K29" s="526"/>
      <c r="L29" s="515">
        <f t="shared" si="11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3"/>
        <v/>
      </c>
      <c r="C30" s="508">
        <f>IF(D11="","-",+C29+1)</f>
        <v>2027</v>
      </c>
      <c r="D30" s="524">
        <f>IF(F29+SUM(E$17:E29)=D$10,F29,D$10-SUM(E$17:E29))</f>
        <v>3461898.9048969555</v>
      </c>
      <c r="E30" s="523">
        <f t="shared" si="7"/>
        <v>118683.60975609756</v>
      </c>
      <c r="F30" s="524">
        <f t="shared" si="8"/>
        <v>3343215.2951408578</v>
      </c>
      <c r="G30" s="525">
        <f t="shared" si="9"/>
        <v>551128.5384349518</v>
      </c>
      <c r="H30" s="492">
        <f t="shared" si="10"/>
        <v>551128.5384349518</v>
      </c>
      <c r="I30" s="512">
        <f t="shared" si="4"/>
        <v>0</v>
      </c>
      <c r="J30" s="512"/>
      <c r="K30" s="526"/>
      <c r="L30" s="515">
        <f t="shared" si="11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3"/>
        <v/>
      </c>
      <c r="C31" s="508">
        <f>IF(D11="","-",+C30+1)</f>
        <v>2028</v>
      </c>
      <c r="D31" s="524">
        <f>IF(F30+SUM(E$17:E30)=D$10,F30,D$10-SUM(E$17:E30))</f>
        <v>3343215.2951408578</v>
      </c>
      <c r="E31" s="523">
        <f t="shared" si="7"/>
        <v>118683.60975609756</v>
      </c>
      <c r="F31" s="524">
        <f t="shared" si="8"/>
        <v>3224531.6853847601</v>
      </c>
      <c r="G31" s="525">
        <f t="shared" si="9"/>
        <v>536044.55199544749</v>
      </c>
      <c r="H31" s="492">
        <f t="shared" si="10"/>
        <v>536044.55199544749</v>
      </c>
      <c r="I31" s="512">
        <f t="shared" si="4"/>
        <v>0</v>
      </c>
      <c r="J31" s="512"/>
      <c r="K31" s="526"/>
      <c r="L31" s="515">
        <f t="shared" si="11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3"/>
        <v/>
      </c>
      <c r="C32" s="508">
        <f>IF(D11="","-",+C31+1)</f>
        <v>2029</v>
      </c>
      <c r="D32" s="524">
        <f>IF(F31+SUM(E$17:E31)=D$10,F31,D$10-SUM(E$17:E31))</f>
        <v>3224531.6853847601</v>
      </c>
      <c r="E32" s="523">
        <f t="shared" si="7"/>
        <v>118683.60975609756</v>
      </c>
      <c r="F32" s="524">
        <f t="shared" si="8"/>
        <v>3105848.0756286625</v>
      </c>
      <c r="G32" s="525">
        <f t="shared" si="9"/>
        <v>520960.56555594294</v>
      </c>
      <c r="H32" s="492">
        <f t="shared" si="10"/>
        <v>520960.56555594294</v>
      </c>
      <c r="I32" s="512">
        <f t="shared" si="4"/>
        <v>0</v>
      </c>
      <c r="J32" s="512"/>
      <c r="K32" s="526"/>
      <c r="L32" s="515">
        <f t="shared" si="11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3"/>
        <v/>
      </c>
      <c r="C33" s="508">
        <f>IF(D11="","-",+C32+1)</f>
        <v>2030</v>
      </c>
      <c r="D33" s="524">
        <f>IF(F32+SUM(E$17:E32)=D$10,F32,D$10-SUM(E$17:E32))</f>
        <v>3105848.0756286625</v>
      </c>
      <c r="E33" s="523">
        <f t="shared" si="7"/>
        <v>118683.60975609756</v>
      </c>
      <c r="F33" s="524">
        <f t="shared" si="8"/>
        <v>2987164.4658725648</v>
      </c>
      <c r="G33" s="525">
        <f t="shared" si="9"/>
        <v>505876.57911643863</v>
      </c>
      <c r="H33" s="492">
        <f t="shared" si="10"/>
        <v>505876.57911643863</v>
      </c>
      <c r="I33" s="512">
        <f t="shared" si="4"/>
        <v>0</v>
      </c>
      <c r="J33" s="512"/>
      <c r="K33" s="526"/>
      <c r="L33" s="515">
        <f t="shared" si="11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3"/>
        <v/>
      </c>
      <c r="C34" s="508">
        <f>IF(D11="","-",+C33+1)</f>
        <v>2031</v>
      </c>
      <c r="D34" s="524">
        <f>IF(F33+SUM(E$17:E33)=D$10,F33,D$10-SUM(E$17:E33))</f>
        <v>2987164.4658725648</v>
      </c>
      <c r="E34" s="523">
        <f t="shared" si="7"/>
        <v>118683.60975609756</v>
      </c>
      <c r="F34" s="524">
        <f t="shared" si="8"/>
        <v>2868480.8561164672</v>
      </c>
      <c r="G34" s="525">
        <f t="shared" si="9"/>
        <v>490792.59267693415</v>
      </c>
      <c r="H34" s="492">
        <f t="shared" si="10"/>
        <v>490792.59267693415</v>
      </c>
      <c r="I34" s="512">
        <f t="shared" si="4"/>
        <v>0</v>
      </c>
      <c r="J34" s="512"/>
      <c r="K34" s="526"/>
      <c r="L34" s="515">
        <f t="shared" si="11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3"/>
        <v/>
      </c>
      <c r="C35" s="508">
        <f>IF(D11="","-",+C34+1)</f>
        <v>2032</v>
      </c>
      <c r="D35" s="524">
        <f>IF(F34+SUM(E$17:E34)=D$10,F34,D$10-SUM(E$17:E34))</f>
        <v>2868480.8561164672</v>
      </c>
      <c r="E35" s="523">
        <f t="shared" si="7"/>
        <v>118683.60975609756</v>
      </c>
      <c r="F35" s="524">
        <f t="shared" si="8"/>
        <v>2749797.2463603695</v>
      </c>
      <c r="G35" s="525">
        <f t="shared" si="9"/>
        <v>475708.60623742978</v>
      </c>
      <c r="H35" s="492">
        <f t="shared" si="10"/>
        <v>475708.60623742978</v>
      </c>
      <c r="I35" s="512">
        <f t="shared" si="4"/>
        <v>0</v>
      </c>
      <c r="J35" s="512"/>
      <c r="K35" s="526"/>
      <c r="L35" s="515">
        <f t="shared" si="11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3"/>
        <v/>
      </c>
      <c r="C36" s="508">
        <f>IF(D11="","-",+C35+1)</f>
        <v>2033</v>
      </c>
      <c r="D36" s="524">
        <f>IF(F35+SUM(E$17:E35)=D$10,F35,D$10-SUM(E$17:E35))</f>
        <v>2749797.2463603695</v>
      </c>
      <c r="E36" s="523">
        <f t="shared" si="7"/>
        <v>118683.60975609756</v>
      </c>
      <c r="F36" s="524">
        <f t="shared" si="8"/>
        <v>2631113.6366042718</v>
      </c>
      <c r="G36" s="525">
        <f t="shared" si="9"/>
        <v>460624.61979792535</v>
      </c>
      <c r="H36" s="492">
        <f t="shared" si="10"/>
        <v>460624.61979792535</v>
      </c>
      <c r="I36" s="512">
        <f t="shared" si="4"/>
        <v>0</v>
      </c>
      <c r="J36" s="512"/>
      <c r="K36" s="526"/>
      <c r="L36" s="515">
        <f t="shared" si="11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3"/>
        <v/>
      </c>
      <c r="C37" s="508">
        <f>IF(D11="","-",+C36+1)</f>
        <v>2034</v>
      </c>
      <c r="D37" s="524">
        <f>IF(F36+SUM(E$17:E36)=D$10,F36,D$10-SUM(E$17:E36))</f>
        <v>2631113.6366042718</v>
      </c>
      <c r="E37" s="523">
        <f t="shared" si="7"/>
        <v>118683.60975609756</v>
      </c>
      <c r="F37" s="524">
        <f t="shared" si="8"/>
        <v>2512430.0268481742</v>
      </c>
      <c r="G37" s="525">
        <f t="shared" si="9"/>
        <v>445540.63335842098</v>
      </c>
      <c r="H37" s="492">
        <f t="shared" si="10"/>
        <v>445540.63335842098</v>
      </c>
      <c r="I37" s="512">
        <f t="shared" si="4"/>
        <v>0</v>
      </c>
      <c r="J37" s="512"/>
      <c r="K37" s="526"/>
      <c r="L37" s="515">
        <f t="shared" si="11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3"/>
        <v/>
      </c>
      <c r="C38" s="508">
        <f>IF(D11="","-",+C37+1)</f>
        <v>2035</v>
      </c>
      <c r="D38" s="524">
        <f>IF(F37+SUM(E$17:E37)=D$10,F37,D$10-SUM(E$17:E37))</f>
        <v>2512430.0268481742</v>
      </c>
      <c r="E38" s="523">
        <f t="shared" si="7"/>
        <v>118683.60975609756</v>
      </c>
      <c r="F38" s="524">
        <f t="shared" si="8"/>
        <v>2393746.4170920765</v>
      </c>
      <c r="G38" s="525">
        <f t="shared" si="9"/>
        <v>430456.64691891649</v>
      </c>
      <c r="H38" s="492">
        <f t="shared" si="10"/>
        <v>430456.64691891649</v>
      </c>
      <c r="I38" s="512">
        <f t="shared" si="4"/>
        <v>0</v>
      </c>
      <c r="J38" s="512"/>
      <c r="K38" s="526"/>
      <c r="L38" s="515">
        <f t="shared" si="11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3"/>
        <v/>
      </c>
      <c r="C39" s="508">
        <f>IF(D11="","-",+C38+1)</f>
        <v>2036</v>
      </c>
      <c r="D39" s="524">
        <f>IF(F38+SUM(E$17:E38)=D$10,F38,D$10-SUM(E$17:E38))</f>
        <v>2393746.4170920765</v>
      </c>
      <c r="E39" s="523">
        <f t="shared" si="7"/>
        <v>118683.60975609756</v>
      </c>
      <c r="F39" s="524">
        <f t="shared" si="8"/>
        <v>2275062.8073359788</v>
      </c>
      <c r="G39" s="525">
        <f t="shared" si="9"/>
        <v>415372.66047941218</v>
      </c>
      <c r="H39" s="492">
        <f t="shared" si="10"/>
        <v>415372.66047941218</v>
      </c>
      <c r="I39" s="512">
        <f t="shared" si="4"/>
        <v>0</v>
      </c>
      <c r="J39" s="512"/>
      <c r="K39" s="526"/>
      <c r="L39" s="515">
        <f t="shared" si="11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3"/>
        <v/>
      </c>
      <c r="C40" s="508">
        <f>IF(D11="","-",+C39+1)</f>
        <v>2037</v>
      </c>
      <c r="D40" s="524">
        <f>IF(F39+SUM(E$17:E39)=D$10,F39,D$10-SUM(E$17:E39))</f>
        <v>2275062.8073359788</v>
      </c>
      <c r="E40" s="523">
        <f t="shared" si="7"/>
        <v>118683.60975609756</v>
      </c>
      <c r="F40" s="524">
        <f t="shared" si="8"/>
        <v>2156379.1975798812</v>
      </c>
      <c r="G40" s="525">
        <f t="shared" si="9"/>
        <v>400288.6740399077</v>
      </c>
      <c r="H40" s="492">
        <f t="shared" si="10"/>
        <v>400288.6740399077</v>
      </c>
      <c r="I40" s="512">
        <f t="shared" si="4"/>
        <v>0</v>
      </c>
      <c r="J40" s="512"/>
      <c r="K40" s="526"/>
      <c r="L40" s="515">
        <f t="shared" si="11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3"/>
        <v/>
      </c>
      <c r="C41" s="508">
        <f>IF(D11="","-",+C40+1)</f>
        <v>2038</v>
      </c>
      <c r="D41" s="524">
        <f>IF(F40+SUM(E$17:E40)=D$10,F40,D$10-SUM(E$17:E40))</f>
        <v>2156379.1975798812</v>
      </c>
      <c r="E41" s="523">
        <f t="shared" si="7"/>
        <v>118683.60975609756</v>
      </c>
      <c r="F41" s="524">
        <f t="shared" si="8"/>
        <v>2037695.5878237835</v>
      </c>
      <c r="G41" s="525">
        <f t="shared" si="9"/>
        <v>385204.68760040333</v>
      </c>
      <c r="H41" s="492">
        <f t="shared" si="10"/>
        <v>385204.68760040333</v>
      </c>
      <c r="I41" s="512">
        <f t="shared" si="4"/>
        <v>0</v>
      </c>
      <c r="J41" s="512"/>
      <c r="K41" s="526"/>
      <c r="L41" s="515">
        <f t="shared" si="11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3"/>
        <v/>
      </c>
      <c r="C42" s="508">
        <f>IF(D11="","-",+C41+1)</f>
        <v>2039</v>
      </c>
      <c r="D42" s="524">
        <f>IF(F41+SUM(E$17:E41)=D$10,F41,D$10-SUM(E$17:E41))</f>
        <v>2037695.5878237835</v>
      </c>
      <c r="E42" s="523">
        <f t="shared" si="7"/>
        <v>118683.60975609756</v>
      </c>
      <c r="F42" s="524">
        <f t="shared" si="8"/>
        <v>1919011.9780676858</v>
      </c>
      <c r="G42" s="525">
        <f t="shared" si="9"/>
        <v>370120.70116089896</v>
      </c>
      <c r="H42" s="492">
        <f t="shared" si="10"/>
        <v>370120.70116089896</v>
      </c>
      <c r="I42" s="512">
        <f t="shared" si="4"/>
        <v>0</v>
      </c>
      <c r="J42" s="512"/>
      <c r="K42" s="526"/>
      <c r="L42" s="515">
        <f t="shared" si="11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3"/>
        <v/>
      </c>
      <c r="C43" s="508">
        <f>IF(D11="","-",+C42+1)</f>
        <v>2040</v>
      </c>
      <c r="D43" s="524">
        <f>IF(F42+SUM(E$17:E42)=D$10,F42,D$10-SUM(E$17:E42))</f>
        <v>1919011.9780676858</v>
      </c>
      <c r="E43" s="523">
        <f t="shared" si="7"/>
        <v>118683.60975609756</v>
      </c>
      <c r="F43" s="524">
        <f t="shared" si="8"/>
        <v>1800328.3683115882</v>
      </c>
      <c r="G43" s="525">
        <f t="shared" si="9"/>
        <v>355036.71472139453</v>
      </c>
      <c r="H43" s="492">
        <f t="shared" si="10"/>
        <v>355036.71472139453</v>
      </c>
      <c r="I43" s="512">
        <f t="shared" si="4"/>
        <v>0</v>
      </c>
      <c r="J43" s="512"/>
      <c r="K43" s="526"/>
      <c r="L43" s="515">
        <f t="shared" si="11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3"/>
        <v/>
      </c>
      <c r="C44" s="508">
        <f>IF(D11="","-",+C43+1)</f>
        <v>2041</v>
      </c>
      <c r="D44" s="524">
        <f>IF(F43+SUM(E$17:E43)=D$10,F43,D$10-SUM(E$17:E43))</f>
        <v>1800328.3683115882</v>
      </c>
      <c r="E44" s="523">
        <f t="shared" si="7"/>
        <v>118683.60975609756</v>
      </c>
      <c r="F44" s="524">
        <f t="shared" si="8"/>
        <v>1681644.7585554905</v>
      </c>
      <c r="G44" s="525">
        <f t="shared" si="9"/>
        <v>339952.7282818901</v>
      </c>
      <c r="H44" s="492">
        <f t="shared" si="10"/>
        <v>339952.7282818901</v>
      </c>
      <c r="I44" s="512">
        <f t="shared" si="4"/>
        <v>0</v>
      </c>
      <c r="J44" s="512"/>
      <c r="K44" s="526"/>
      <c r="L44" s="515">
        <f t="shared" si="11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3"/>
        <v/>
      </c>
      <c r="C45" s="508">
        <f>IF(D11="","-",+C44+1)</f>
        <v>2042</v>
      </c>
      <c r="D45" s="524">
        <f>IF(F44+SUM(E$17:E44)=D$10,F44,D$10-SUM(E$17:E44))</f>
        <v>1681644.7585554905</v>
      </c>
      <c r="E45" s="523">
        <f t="shared" si="7"/>
        <v>118683.60975609756</v>
      </c>
      <c r="F45" s="524">
        <f t="shared" si="8"/>
        <v>1562961.1487993929</v>
      </c>
      <c r="G45" s="525">
        <f t="shared" si="9"/>
        <v>324868.74184238573</v>
      </c>
      <c r="H45" s="492">
        <f t="shared" si="10"/>
        <v>324868.74184238573</v>
      </c>
      <c r="I45" s="512">
        <f t="shared" si="4"/>
        <v>0</v>
      </c>
      <c r="J45" s="512"/>
      <c r="K45" s="526"/>
      <c r="L45" s="515">
        <f t="shared" si="11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3"/>
        <v/>
      </c>
      <c r="C46" s="508">
        <f>IF(D11="","-",+C45+1)</f>
        <v>2043</v>
      </c>
      <c r="D46" s="524">
        <f>IF(F45+SUM(E$17:E45)=D$10,F45,D$10-SUM(E$17:E45))</f>
        <v>1562961.1487993929</v>
      </c>
      <c r="E46" s="523">
        <f t="shared" si="7"/>
        <v>118683.60975609756</v>
      </c>
      <c r="F46" s="524">
        <f t="shared" si="8"/>
        <v>1444277.5390432952</v>
      </c>
      <c r="G46" s="525">
        <f t="shared" si="9"/>
        <v>309784.7554028813</v>
      </c>
      <c r="H46" s="492">
        <f t="shared" si="10"/>
        <v>309784.7554028813</v>
      </c>
      <c r="I46" s="512">
        <f t="shared" si="4"/>
        <v>0</v>
      </c>
      <c r="J46" s="512"/>
      <c r="K46" s="526"/>
      <c r="L46" s="515">
        <f t="shared" si="11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3"/>
        <v/>
      </c>
      <c r="C47" s="508">
        <f>IF(D11="","-",+C46+1)</f>
        <v>2044</v>
      </c>
      <c r="D47" s="524">
        <f>IF(F46+SUM(E$17:E46)=D$10,F46,D$10-SUM(E$17:E46))</f>
        <v>1444277.5390432952</v>
      </c>
      <c r="E47" s="523">
        <f t="shared" si="7"/>
        <v>118683.60975609756</v>
      </c>
      <c r="F47" s="524">
        <f t="shared" si="8"/>
        <v>1325593.9292871975</v>
      </c>
      <c r="G47" s="525">
        <f t="shared" si="9"/>
        <v>294700.76896337693</v>
      </c>
      <c r="H47" s="492">
        <f t="shared" si="10"/>
        <v>294700.76896337693</v>
      </c>
      <c r="I47" s="512">
        <f t="shared" si="4"/>
        <v>0</v>
      </c>
      <c r="J47" s="512"/>
      <c r="K47" s="526"/>
      <c r="L47" s="515">
        <f t="shared" si="11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3"/>
        <v/>
      </c>
      <c r="C48" s="508">
        <f>IF(D11="","-",+C47+1)</f>
        <v>2045</v>
      </c>
      <c r="D48" s="524">
        <f>IF(F47+SUM(E$17:E47)=D$10,F47,D$10-SUM(E$17:E47))</f>
        <v>1325593.9292871975</v>
      </c>
      <c r="E48" s="523">
        <f t="shared" si="7"/>
        <v>118683.60975609756</v>
      </c>
      <c r="F48" s="524">
        <f t="shared" si="8"/>
        <v>1206910.3195310999</v>
      </c>
      <c r="G48" s="525">
        <f t="shared" si="9"/>
        <v>279616.78252387251</v>
      </c>
      <c r="H48" s="492">
        <f t="shared" si="10"/>
        <v>279616.78252387251</v>
      </c>
      <c r="I48" s="512">
        <f t="shared" si="4"/>
        <v>0</v>
      </c>
      <c r="J48" s="512"/>
      <c r="K48" s="526"/>
      <c r="L48" s="515">
        <f t="shared" si="11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6" ht="12.5">
      <c r="B49" s="195" t="str">
        <f t="shared" si="3"/>
        <v/>
      </c>
      <c r="C49" s="508">
        <f>IF(D11="","-",+C48+1)</f>
        <v>2046</v>
      </c>
      <c r="D49" s="524">
        <f>IF(F48+SUM(E$17:E48)=D$10,F48,D$10-SUM(E$17:E48))</f>
        <v>1206910.3195310999</v>
      </c>
      <c r="E49" s="523">
        <f t="shared" si="7"/>
        <v>118683.60975609756</v>
      </c>
      <c r="F49" s="524">
        <f t="shared" si="8"/>
        <v>1088226.7097750022</v>
      </c>
      <c r="G49" s="525">
        <f t="shared" si="9"/>
        <v>264532.79608436808</v>
      </c>
      <c r="H49" s="492">
        <f t="shared" si="10"/>
        <v>264532.79608436808</v>
      </c>
      <c r="I49" s="512">
        <f t="shared" si="4"/>
        <v>0</v>
      </c>
      <c r="J49" s="512"/>
      <c r="K49" s="526"/>
      <c r="L49" s="515">
        <f t="shared" si="11"/>
        <v>0</v>
      </c>
      <c r="M49" s="526"/>
      <c r="N49" s="515">
        <f t="shared" si="5"/>
        <v>0</v>
      </c>
      <c r="O49" s="515">
        <f t="shared" si="6"/>
        <v>0</v>
      </c>
      <c r="P49" s="272"/>
    </row>
    <row r="50" spans="2:16" ht="12.5">
      <c r="B50" s="195" t="str">
        <f t="shared" si="3"/>
        <v/>
      </c>
      <c r="C50" s="508">
        <f>IF(D11="","-",+C49+1)</f>
        <v>2047</v>
      </c>
      <c r="D50" s="524">
        <f>IF(F49+SUM(E$17:E49)=D$10,F49,D$10-SUM(E$17:E49))</f>
        <v>1088226.7097750022</v>
      </c>
      <c r="E50" s="523">
        <f t="shared" si="7"/>
        <v>118683.60975609756</v>
      </c>
      <c r="F50" s="524">
        <f t="shared" si="8"/>
        <v>969543.10001890466</v>
      </c>
      <c r="G50" s="525">
        <f t="shared" si="9"/>
        <v>249448.80964486371</v>
      </c>
      <c r="H50" s="492">
        <f t="shared" si="10"/>
        <v>249448.80964486371</v>
      </c>
      <c r="I50" s="512">
        <f t="shared" si="4"/>
        <v>0</v>
      </c>
      <c r="J50" s="512"/>
      <c r="K50" s="526"/>
      <c r="L50" s="515">
        <f t="shared" si="11"/>
        <v>0</v>
      </c>
      <c r="M50" s="526"/>
      <c r="N50" s="515">
        <f t="shared" si="5"/>
        <v>0</v>
      </c>
      <c r="O50" s="515">
        <f t="shared" si="6"/>
        <v>0</v>
      </c>
      <c r="P50" s="272"/>
    </row>
    <row r="51" spans="2:16" ht="12.5">
      <c r="B51" s="195" t="str">
        <f t="shared" si="3"/>
        <v/>
      </c>
      <c r="C51" s="508">
        <f>IF(D11="","-",+C50+1)</f>
        <v>2048</v>
      </c>
      <c r="D51" s="524">
        <f>IF(F50+SUM(E$17:E50)=D$10,F50,D$10-SUM(E$17:E50))</f>
        <v>969543.10001890466</v>
      </c>
      <c r="E51" s="523">
        <f t="shared" si="7"/>
        <v>118683.60975609756</v>
      </c>
      <c r="F51" s="524">
        <f t="shared" si="8"/>
        <v>850859.49026280711</v>
      </c>
      <c r="G51" s="525">
        <f t="shared" si="9"/>
        <v>234364.82320535931</v>
      </c>
      <c r="H51" s="492">
        <f t="shared" si="10"/>
        <v>234364.82320535931</v>
      </c>
      <c r="I51" s="512">
        <f t="shared" si="4"/>
        <v>0</v>
      </c>
      <c r="J51" s="512"/>
      <c r="K51" s="526"/>
      <c r="L51" s="515">
        <f t="shared" si="11"/>
        <v>0</v>
      </c>
      <c r="M51" s="526"/>
      <c r="N51" s="515">
        <f t="shared" si="5"/>
        <v>0</v>
      </c>
      <c r="O51" s="515">
        <f t="shared" si="6"/>
        <v>0</v>
      </c>
      <c r="P51" s="272"/>
    </row>
    <row r="52" spans="2:16" ht="12.5">
      <c r="B52" s="195" t="str">
        <f t="shared" si="3"/>
        <v/>
      </c>
      <c r="C52" s="508">
        <f>IF(D11="","-",+C51+1)</f>
        <v>2049</v>
      </c>
      <c r="D52" s="524">
        <f>IF(F51+SUM(E$17:E51)=D$10,F51,D$10-SUM(E$17:E51))</f>
        <v>850859.49026280711</v>
      </c>
      <c r="E52" s="523">
        <f t="shared" si="7"/>
        <v>118683.60975609756</v>
      </c>
      <c r="F52" s="524">
        <f t="shared" si="8"/>
        <v>732175.88050670957</v>
      </c>
      <c r="G52" s="525">
        <f t="shared" ref="G52:G72" si="12">+I$12*((D52+F52)/2)+E52</f>
        <v>219280.83676585491</v>
      </c>
      <c r="H52" s="492">
        <f t="shared" ref="H52:H72" si="13">+I$13*((D52+F52)/2)+E52</f>
        <v>219280.83676585491</v>
      </c>
      <c r="I52" s="512">
        <f t="shared" si="4"/>
        <v>0</v>
      </c>
      <c r="J52" s="512"/>
      <c r="K52" s="526"/>
      <c r="L52" s="515">
        <f t="shared" si="11"/>
        <v>0</v>
      </c>
      <c r="M52" s="526"/>
      <c r="N52" s="515">
        <f t="shared" si="5"/>
        <v>0</v>
      </c>
      <c r="O52" s="515">
        <f t="shared" si="6"/>
        <v>0</v>
      </c>
      <c r="P52" s="272"/>
    </row>
    <row r="53" spans="2:16" ht="12.5">
      <c r="B53" s="195" t="str">
        <f t="shared" si="3"/>
        <v/>
      </c>
      <c r="C53" s="508">
        <f>IF(D11="","-",+C52+1)</f>
        <v>2050</v>
      </c>
      <c r="D53" s="524">
        <f>IF(F52+SUM(E$17:E52)=D$10,F52,D$10-SUM(E$17:E52))</f>
        <v>732175.88050670957</v>
      </c>
      <c r="E53" s="523">
        <f t="shared" si="7"/>
        <v>118683.60975609756</v>
      </c>
      <c r="F53" s="524">
        <f t="shared" si="8"/>
        <v>613492.27075061202</v>
      </c>
      <c r="G53" s="525">
        <f t="shared" si="12"/>
        <v>204196.85032635054</v>
      </c>
      <c r="H53" s="492">
        <f t="shared" si="13"/>
        <v>204196.85032635054</v>
      </c>
      <c r="I53" s="512">
        <f t="shared" si="4"/>
        <v>0</v>
      </c>
      <c r="J53" s="512"/>
      <c r="K53" s="526"/>
      <c r="L53" s="515">
        <f t="shared" si="11"/>
        <v>0</v>
      </c>
      <c r="M53" s="526"/>
      <c r="N53" s="515">
        <f t="shared" si="5"/>
        <v>0</v>
      </c>
      <c r="O53" s="515">
        <f t="shared" si="6"/>
        <v>0</v>
      </c>
      <c r="P53" s="272"/>
    </row>
    <row r="54" spans="2:16" ht="12.5">
      <c r="B54" s="195" t="str">
        <f t="shared" si="3"/>
        <v/>
      </c>
      <c r="C54" s="508">
        <f>IF(D11="","-",+C53+1)</f>
        <v>2051</v>
      </c>
      <c r="D54" s="524">
        <f>IF(F53+SUM(E$17:E53)=D$10,F53,D$10-SUM(E$17:E53))</f>
        <v>613492.27075061202</v>
      </c>
      <c r="E54" s="523">
        <f t="shared" si="7"/>
        <v>118683.60975609756</v>
      </c>
      <c r="F54" s="524">
        <f t="shared" si="8"/>
        <v>494808.66099451447</v>
      </c>
      <c r="G54" s="525">
        <f t="shared" si="12"/>
        <v>189112.86388684611</v>
      </c>
      <c r="H54" s="492">
        <f t="shared" si="13"/>
        <v>189112.86388684611</v>
      </c>
      <c r="I54" s="512">
        <f t="shared" si="4"/>
        <v>0</v>
      </c>
      <c r="J54" s="512"/>
      <c r="K54" s="526"/>
      <c r="L54" s="515">
        <f t="shared" si="11"/>
        <v>0</v>
      </c>
      <c r="M54" s="526"/>
      <c r="N54" s="515">
        <f t="shared" si="5"/>
        <v>0</v>
      </c>
      <c r="O54" s="515">
        <f t="shared" si="6"/>
        <v>0</v>
      </c>
      <c r="P54" s="272"/>
    </row>
    <row r="55" spans="2:16" ht="12.5">
      <c r="B55" s="195" t="str">
        <f t="shared" si="3"/>
        <v/>
      </c>
      <c r="C55" s="508">
        <f>IF(D11="","-",+C54+1)</f>
        <v>2052</v>
      </c>
      <c r="D55" s="524">
        <f>IF(F54+SUM(E$17:E54)=D$10,F54,D$10-SUM(E$17:E54))</f>
        <v>494808.66099451447</v>
      </c>
      <c r="E55" s="523">
        <f t="shared" si="7"/>
        <v>118683.60975609756</v>
      </c>
      <c r="F55" s="524">
        <f t="shared" si="8"/>
        <v>376125.05123841693</v>
      </c>
      <c r="G55" s="525">
        <f t="shared" si="12"/>
        <v>174028.87744734174</v>
      </c>
      <c r="H55" s="492">
        <f t="shared" si="13"/>
        <v>174028.87744734174</v>
      </c>
      <c r="I55" s="512">
        <f t="shared" si="4"/>
        <v>0</v>
      </c>
      <c r="J55" s="512"/>
      <c r="K55" s="526"/>
      <c r="L55" s="515">
        <f t="shared" si="11"/>
        <v>0</v>
      </c>
      <c r="M55" s="526"/>
      <c r="N55" s="515">
        <f t="shared" si="5"/>
        <v>0</v>
      </c>
      <c r="O55" s="515">
        <f t="shared" si="6"/>
        <v>0</v>
      </c>
      <c r="P55" s="272"/>
    </row>
    <row r="56" spans="2:16" ht="12.5">
      <c r="B56" s="195" t="str">
        <f t="shared" si="3"/>
        <v/>
      </c>
      <c r="C56" s="508">
        <f>IF(D11="","-",+C55+1)</f>
        <v>2053</v>
      </c>
      <c r="D56" s="524">
        <f>IF(F55+SUM(E$17:E55)=D$10,F55,D$10-SUM(E$17:E55))</f>
        <v>376125.05123841693</v>
      </c>
      <c r="E56" s="523">
        <f t="shared" si="7"/>
        <v>118683.60975609756</v>
      </c>
      <c r="F56" s="524">
        <f t="shared" si="8"/>
        <v>257441.44148231938</v>
      </c>
      <c r="G56" s="525">
        <f t="shared" si="12"/>
        <v>158944.89100783734</v>
      </c>
      <c r="H56" s="492">
        <f t="shared" si="13"/>
        <v>158944.89100783734</v>
      </c>
      <c r="I56" s="512">
        <f t="shared" si="4"/>
        <v>0</v>
      </c>
      <c r="J56" s="512"/>
      <c r="K56" s="526"/>
      <c r="L56" s="515">
        <f t="shared" si="11"/>
        <v>0</v>
      </c>
      <c r="M56" s="526"/>
      <c r="N56" s="515">
        <f t="shared" si="5"/>
        <v>0</v>
      </c>
      <c r="O56" s="515">
        <f t="shared" si="6"/>
        <v>0</v>
      </c>
      <c r="P56" s="272"/>
    </row>
    <row r="57" spans="2:16" ht="12.5">
      <c r="B57" s="195" t="str">
        <f t="shared" si="3"/>
        <v/>
      </c>
      <c r="C57" s="508">
        <f>IF(D11="","-",+C56+1)</f>
        <v>2054</v>
      </c>
      <c r="D57" s="524">
        <f>IF(F56+SUM(E$17:E56)=D$10,F56,D$10-SUM(E$17:E56))</f>
        <v>257441.44148231938</v>
      </c>
      <c r="E57" s="523">
        <f t="shared" si="7"/>
        <v>118683.60975609756</v>
      </c>
      <c r="F57" s="524">
        <f t="shared" si="8"/>
        <v>138757.83172622183</v>
      </c>
      <c r="G57" s="525">
        <f t="shared" si="12"/>
        <v>143860.90456833295</v>
      </c>
      <c r="H57" s="492">
        <f t="shared" si="13"/>
        <v>143860.90456833295</v>
      </c>
      <c r="I57" s="512">
        <f t="shared" si="4"/>
        <v>0</v>
      </c>
      <c r="J57" s="512"/>
      <c r="K57" s="526"/>
      <c r="L57" s="515">
        <f t="shared" si="11"/>
        <v>0</v>
      </c>
      <c r="M57" s="526"/>
      <c r="N57" s="515">
        <f t="shared" si="5"/>
        <v>0</v>
      </c>
      <c r="O57" s="515">
        <f t="shared" si="6"/>
        <v>0</v>
      </c>
      <c r="P57" s="272"/>
    </row>
    <row r="58" spans="2:16" ht="12.5">
      <c r="B58" s="195" t="str">
        <f t="shared" si="3"/>
        <v/>
      </c>
      <c r="C58" s="508">
        <f>IF(D11="","-",+C57+1)</f>
        <v>2055</v>
      </c>
      <c r="D58" s="524">
        <f>IF(F57+SUM(E$17:E57)=D$10,F57,D$10-SUM(E$17:E57))</f>
        <v>138757.83172622183</v>
      </c>
      <c r="E58" s="523">
        <f t="shared" si="7"/>
        <v>118683.60975609756</v>
      </c>
      <c r="F58" s="524">
        <f t="shared" si="8"/>
        <v>20074.221970124272</v>
      </c>
      <c r="G58" s="525">
        <f t="shared" si="12"/>
        <v>128776.91812882858</v>
      </c>
      <c r="H58" s="492">
        <f t="shared" si="13"/>
        <v>128776.91812882858</v>
      </c>
      <c r="I58" s="512">
        <f t="shared" si="4"/>
        <v>0</v>
      </c>
      <c r="J58" s="512"/>
      <c r="K58" s="526"/>
      <c r="L58" s="515">
        <f t="shared" si="11"/>
        <v>0</v>
      </c>
      <c r="M58" s="526"/>
      <c r="N58" s="515">
        <f t="shared" si="5"/>
        <v>0</v>
      </c>
      <c r="O58" s="515">
        <f t="shared" si="6"/>
        <v>0</v>
      </c>
      <c r="P58" s="272"/>
    </row>
    <row r="59" spans="2:16" ht="12.5">
      <c r="B59" s="195" t="str">
        <f t="shared" si="3"/>
        <v/>
      </c>
      <c r="C59" s="508">
        <f>IF(D11="","-",+C58+1)</f>
        <v>2056</v>
      </c>
      <c r="D59" s="524">
        <f>IF(F58+SUM(E$17:E58)=D$10,F58,D$10-SUM(E$17:E58))</f>
        <v>20074.221970124272</v>
      </c>
      <c r="E59" s="523">
        <f t="shared" si="7"/>
        <v>20074.221970124272</v>
      </c>
      <c r="F59" s="524">
        <f t="shared" si="8"/>
        <v>0</v>
      </c>
      <c r="G59" s="525">
        <f t="shared" si="12"/>
        <v>21349.87954661368</v>
      </c>
      <c r="H59" s="492">
        <f t="shared" si="13"/>
        <v>21349.87954661368</v>
      </c>
      <c r="I59" s="512">
        <f t="shared" si="4"/>
        <v>0</v>
      </c>
      <c r="J59" s="512"/>
      <c r="K59" s="526"/>
      <c r="L59" s="515">
        <f t="shared" si="11"/>
        <v>0</v>
      </c>
      <c r="M59" s="526"/>
      <c r="N59" s="515">
        <f t="shared" si="5"/>
        <v>0</v>
      </c>
      <c r="O59" s="515">
        <f t="shared" si="6"/>
        <v>0</v>
      </c>
      <c r="P59" s="272"/>
    </row>
    <row r="60" spans="2:16" ht="12.5">
      <c r="B60" s="195" t="str">
        <f t="shared" si="3"/>
        <v/>
      </c>
      <c r="C60" s="508">
        <f>IF(D11="","-",+C59+1)</f>
        <v>2057</v>
      </c>
      <c r="D60" s="524">
        <f>IF(F59+SUM(E$17:E59)=D$10,F59,D$10-SUM(E$17:E59))</f>
        <v>0</v>
      </c>
      <c r="E60" s="523">
        <f t="shared" si="7"/>
        <v>0</v>
      </c>
      <c r="F60" s="524">
        <f t="shared" si="8"/>
        <v>0</v>
      </c>
      <c r="G60" s="525">
        <f t="shared" si="12"/>
        <v>0</v>
      </c>
      <c r="H60" s="492">
        <f t="shared" si="13"/>
        <v>0</v>
      </c>
      <c r="I60" s="512">
        <f t="shared" si="4"/>
        <v>0</v>
      </c>
      <c r="J60" s="512"/>
      <c r="K60" s="526"/>
      <c r="L60" s="515">
        <f t="shared" si="11"/>
        <v>0</v>
      </c>
      <c r="M60" s="526"/>
      <c r="N60" s="515">
        <f t="shared" si="5"/>
        <v>0</v>
      </c>
      <c r="O60" s="515">
        <f t="shared" si="6"/>
        <v>0</v>
      </c>
      <c r="P60" s="272"/>
    </row>
    <row r="61" spans="2:16" ht="12.5">
      <c r="B61" s="195" t="str">
        <f t="shared" si="3"/>
        <v/>
      </c>
      <c r="C61" s="508">
        <f>IF(D11="","-",+C60+1)</f>
        <v>2058</v>
      </c>
      <c r="D61" s="524">
        <f>IF(F60+SUM(E$17:E60)=D$10,F60,D$10-SUM(E$17:E60))</f>
        <v>0</v>
      </c>
      <c r="E61" s="523">
        <f t="shared" si="7"/>
        <v>0</v>
      </c>
      <c r="F61" s="524">
        <f t="shared" si="8"/>
        <v>0</v>
      </c>
      <c r="G61" s="525">
        <f t="shared" si="12"/>
        <v>0</v>
      </c>
      <c r="H61" s="492">
        <f t="shared" si="13"/>
        <v>0</v>
      </c>
      <c r="I61" s="512">
        <f t="shared" si="4"/>
        <v>0</v>
      </c>
      <c r="J61" s="512"/>
      <c r="K61" s="526"/>
      <c r="L61" s="515">
        <f t="shared" si="11"/>
        <v>0</v>
      </c>
      <c r="M61" s="526"/>
      <c r="N61" s="515">
        <f t="shared" si="5"/>
        <v>0</v>
      </c>
      <c r="O61" s="515">
        <f t="shared" si="6"/>
        <v>0</v>
      </c>
      <c r="P61" s="272"/>
    </row>
    <row r="62" spans="2:16" ht="12.5">
      <c r="B62" s="195" t="str">
        <f t="shared" si="3"/>
        <v/>
      </c>
      <c r="C62" s="508">
        <f>IF(D11="","-",+C61+1)</f>
        <v>2059</v>
      </c>
      <c r="D62" s="524">
        <f>IF(F61+SUM(E$17:E61)=D$10,F61,D$10-SUM(E$17:E61))</f>
        <v>0</v>
      </c>
      <c r="E62" s="523">
        <f t="shared" si="7"/>
        <v>0</v>
      </c>
      <c r="F62" s="524">
        <f t="shared" si="8"/>
        <v>0</v>
      </c>
      <c r="G62" s="525">
        <f t="shared" si="12"/>
        <v>0</v>
      </c>
      <c r="H62" s="492">
        <f t="shared" si="13"/>
        <v>0</v>
      </c>
      <c r="I62" s="512">
        <f t="shared" si="4"/>
        <v>0</v>
      </c>
      <c r="J62" s="512"/>
      <c r="K62" s="526"/>
      <c r="L62" s="515">
        <f t="shared" si="11"/>
        <v>0</v>
      </c>
      <c r="M62" s="526"/>
      <c r="N62" s="515">
        <f t="shared" si="5"/>
        <v>0</v>
      </c>
      <c r="O62" s="515">
        <f t="shared" si="6"/>
        <v>0</v>
      </c>
      <c r="P62" s="272"/>
    </row>
    <row r="63" spans="2:16" ht="12.5">
      <c r="B63" s="195" t="str">
        <f t="shared" si="3"/>
        <v/>
      </c>
      <c r="C63" s="508">
        <f>IF(D11="","-",+C62+1)</f>
        <v>2060</v>
      </c>
      <c r="D63" s="524">
        <f>IF(F62+SUM(E$17:E62)=D$10,F62,D$10-SUM(E$17:E62))</f>
        <v>0</v>
      </c>
      <c r="E63" s="523">
        <f t="shared" si="7"/>
        <v>0</v>
      </c>
      <c r="F63" s="524">
        <f t="shared" si="8"/>
        <v>0</v>
      </c>
      <c r="G63" s="525">
        <f t="shared" si="12"/>
        <v>0</v>
      </c>
      <c r="H63" s="492">
        <f t="shared" si="13"/>
        <v>0</v>
      </c>
      <c r="I63" s="512">
        <f t="shared" si="4"/>
        <v>0</v>
      </c>
      <c r="J63" s="512"/>
      <c r="K63" s="526"/>
      <c r="L63" s="515">
        <f t="shared" si="11"/>
        <v>0</v>
      </c>
      <c r="M63" s="526"/>
      <c r="N63" s="515">
        <f t="shared" si="5"/>
        <v>0</v>
      </c>
      <c r="O63" s="515">
        <f t="shared" si="6"/>
        <v>0</v>
      </c>
      <c r="P63" s="272"/>
    </row>
    <row r="64" spans="2:16" ht="12.5">
      <c r="B64" s="195" t="str">
        <f t="shared" si="3"/>
        <v/>
      </c>
      <c r="C64" s="508">
        <f>IF(D11="","-",+C63+1)</f>
        <v>2061</v>
      </c>
      <c r="D64" s="524">
        <f>IF(F63+SUM(E$17:E63)=D$10,F63,D$10-SUM(E$17:E63))</f>
        <v>0</v>
      </c>
      <c r="E64" s="523">
        <f t="shared" si="7"/>
        <v>0</v>
      </c>
      <c r="F64" s="524">
        <f t="shared" si="8"/>
        <v>0</v>
      </c>
      <c r="G64" s="525">
        <f t="shared" si="12"/>
        <v>0</v>
      </c>
      <c r="H64" s="492">
        <f t="shared" si="13"/>
        <v>0</v>
      </c>
      <c r="I64" s="512">
        <f t="shared" si="4"/>
        <v>0</v>
      </c>
      <c r="J64" s="512"/>
      <c r="K64" s="526"/>
      <c r="L64" s="515">
        <f t="shared" si="11"/>
        <v>0</v>
      </c>
      <c r="M64" s="526"/>
      <c r="N64" s="515">
        <f t="shared" si="5"/>
        <v>0</v>
      </c>
      <c r="O64" s="515">
        <f t="shared" si="6"/>
        <v>0</v>
      </c>
      <c r="P64" s="272"/>
    </row>
    <row r="65" spans="2:16" ht="12.5">
      <c r="B65" s="195" t="str">
        <f t="shared" si="3"/>
        <v/>
      </c>
      <c r="C65" s="508">
        <f>IF(D11="","-",+C64+1)</f>
        <v>2062</v>
      </c>
      <c r="D65" s="524">
        <f>IF(F64+SUM(E$17:E64)=D$10,F64,D$10-SUM(E$17:E64))</f>
        <v>0</v>
      </c>
      <c r="E65" s="523">
        <f t="shared" si="7"/>
        <v>0</v>
      </c>
      <c r="F65" s="524">
        <f t="shared" si="8"/>
        <v>0</v>
      </c>
      <c r="G65" s="525">
        <f t="shared" si="12"/>
        <v>0</v>
      </c>
      <c r="H65" s="492">
        <f t="shared" si="13"/>
        <v>0</v>
      </c>
      <c r="I65" s="512">
        <f t="shared" si="4"/>
        <v>0</v>
      </c>
      <c r="J65" s="512"/>
      <c r="K65" s="526"/>
      <c r="L65" s="515">
        <f t="shared" si="11"/>
        <v>0</v>
      </c>
      <c r="M65" s="526"/>
      <c r="N65" s="515">
        <f t="shared" si="5"/>
        <v>0</v>
      </c>
      <c r="O65" s="515">
        <f t="shared" si="6"/>
        <v>0</v>
      </c>
      <c r="P65" s="272"/>
    </row>
    <row r="66" spans="2:16" ht="12.5">
      <c r="B66" s="195" t="str">
        <f t="shared" si="3"/>
        <v/>
      </c>
      <c r="C66" s="508">
        <f>IF(D11="","-",+C65+1)</f>
        <v>2063</v>
      </c>
      <c r="D66" s="524">
        <f>IF(F65+SUM(E$17:E65)=D$10,F65,D$10-SUM(E$17:E65))</f>
        <v>0</v>
      </c>
      <c r="E66" s="523">
        <f t="shared" si="7"/>
        <v>0</v>
      </c>
      <c r="F66" s="524">
        <f t="shared" si="8"/>
        <v>0</v>
      </c>
      <c r="G66" s="525">
        <f t="shared" si="12"/>
        <v>0</v>
      </c>
      <c r="H66" s="492">
        <f t="shared" si="13"/>
        <v>0</v>
      </c>
      <c r="I66" s="512">
        <f t="shared" si="4"/>
        <v>0</v>
      </c>
      <c r="J66" s="512"/>
      <c r="K66" s="526"/>
      <c r="L66" s="515">
        <f t="shared" si="11"/>
        <v>0</v>
      </c>
      <c r="M66" s="526"/>
      <c r="N66" s="515">
        <f t="shared" si="5"/>
        <v>0</v>
      </c>
      <c r="O66" s="515">
        <f t="shared" si="6"/>
        <v>0</v>
      </c>
      <c r="P66" s="272"/>
    </row>
    <row r="67" spans="2:16" ht="12.5">
      <c r="B67" s="195" t="str">
        <f t="shared" si="3"/>
        <v/>
      </c>
      <c r="C67" s="508">
        <f>IF(D11="","-",+C66+1)</f>
        <v>2064</v>
      </c>
      <c r="D67" s="524">
        <f>IF(F66+SUM(E$17:E66)=D$10,F66,D$10-SUM(E$17:E66))</f>
        <v>0</v>
      </c>
      <c r="E67" s="523">
        <f t="shared" si="7"/>
        <v>0</v>
      </c>
      <c r="F67" s="524">
        <f t="shared" si="8"/>
        <v>0</v>
      </c>
      <c r="G67" s="525">
        <f t="shared" si="12"/>
        <v>0</v>
      </c>
      <c r="H67" s="492">
        <f t="shared" si="13"/>
        <v>0</v>
      </c>
      <c r="I67" s="512">
        <f t="shared" si="4"/>
        <v>0</v>
      </c>
      <c r="J67" s="512"/>
      <c r="K67" s="526"/>
      <c r="L67" s="515">
        <f t="shared" si="11"/>
        <v>0</v>
      </c>
      <c r="M67" s="526"/>
      <c r="N67" s="515">
        <f t="shared" si="5"/>
        <v>0</v>
      </c>
      <c r="O67" s="515">
        <f t="shared" si="6"/>
        <v>0</v>
      </c>
      <c r="P67" s="272"/>
    </row>
    <row r="68" spans="2:16" ht="12.5">
      <c r="B68" s="195" t="str">
        <f t="shared" si="3"/>
        <v/>
      </c>
      <c r="C68" s="508">
        <f>IF(D11="","-",+C67+1)</f>
        <v>2065</v>
      </c>
      <c r="D68" s="524">
        <f>IF(F67+SUM(E$17:E67)=D$10,F67,D$10-SUM(E$17:E67))</f>
        <v>0</v>
      </c>
      <c r="E68" s="523">
        <f t="shared" si="7"/>
        <v>0</v>
      </c>
      <c r="F68" s="524">
        <f t="shared" si="8"/>
        <v>0</v>
      </c>
      <c r="G68" s="525">
        <f t="shared" si="12"/>
        <v>0</v>
      </c>
      <c r="H68" s="492">
        <f t="shared" si="13"/>
        <v>0</v>
      </c>
      <c r="I68" s="512">
        <f t="shared" si="4"/>
        <v>0</v>
      </c>
      <c r="J68" s="512"/>
      <c r="K68" s="526"/>
      <c r="L68" s="515">
        <f t="shared" si="11"/>
        <v>0</v>
      </c>
      <c r="M68" s="526"/>
      <c r="N68" s="515">
        <f t="shared" si="5"/>
        <v>0</v>
      </c>
      <c r="O68" s="515">
        <f t="shared" si="6"/>
        <v>0</v>
      </c>
      <c r="P68" s="272"/>
    </row>
    <row r="69" spans="2:16" ht="12.5">
      <c r="B69" s="195" t="str">
        <f t="shared" si="3"/>
        <v/>
      </c>
      <c r="C69" s="508">
        <f>IF(D11="","-",+C68+1)</f>
        <v>2066</v>
      </c>
      <c r="D69" s="524">
        <f>IF(F68+SUM(E$17:E68)=D$10,F68,D$10-SUM(E$17:E68))</f>
        <v>0</v>
      </c>
      <c r="E69" s="523">
        <f t="shared" si="7"/>
        <v>0</v>
      </c>
      <c r="F69" s="524">
        <f t="shared" si="8"/>
        <v>0</v>
      </c>
      <c r="G69" s="525">
        <f t="shared" si="12"/>
        <v>0</v>
      </c>
      <c r="H69" s="492">
        <f t="shared" si="13"/>
        <v>0</v>
      </c>
      <c r="I69" s="512">
        <f t="shared" si="4"/>
        <v>0</v>
      </c>
      <c r="J69" s="512"/>
      <c r="K69" s="526"/>
      <c r="L69" s="515">
        <f t="shared" si="11"/>
        <v>0</v>
      </c>
      <c r="M69" s="526"/>
      <c r="N69" s="515">
        <f t="shared" si="5"/>
        <v>0</v>
      </c>
      <c r="O69" s="515">
        <f t="shared" si="6"/>
        <v>0</v>
      </c>
      <c r="P69" s="272"/>
    </row>
    <row r="70" spans="2:16" ht="12.5">
      <c r="B70" s="195" t="str">
        <f t="shared" si="3"/>
        <v/>
      </c>
      <c r="C70" s="508">
        <f>IF(D11="","-",+C69+1)</f>
        <v>2067</v>
      </c>
      <c r="D70" s="524">
        <f>IF(F69+SUM(E$17:E69)=D$10,F69,D$10-SUM(E$17:E69))</f>
        <v>0</v>
      </c>
      <c r="E70" s="523">
        <f t="shared" si="7"/>
        <v>0</v>
      </c>
      <c r="F70" s="524">
        <f t="shared" si="8"/>
        <v>0</v>
      </c>
      <c r="G70" s="525">
        <f t="shared" si="12"/>
        <v>0</v>
      </c>
      <c r="H70" s="492">
        <f t="shared" si="13"/>
        <v>0</v>
      </c>
      <c r="I70" s="512">
        <f t="shared" si="4"/>
        <v>0</v>
      </c>
      <c r="J70" s="512"/>
      <c r="K70" s="526"/>
      <c r="L70" s="515">
        <f t="shared" si="11"/>
        <v>0</v>
      </c>
      <c r="M70" s="526"/>
      <c r="N70" s="515">
        <f t="shared" si="5"/>
        <v>0</v>
      </c>
      <c r="O70" s="515">
        <f t="shared" si="6"/>
        <v>0</v>
      </c>
      <c r="P70" s="272"/>
    </row>
    <row r="71" spans="2:16" ht="12.5">
      <c r="B71" s="195" t="str">
        <f t="shared" si="3"/>
        <v/>
      </c>
      <c r="C71" s="508">
        <f>IF(D11="","-",+C70+1)</f>
        <v>2068</v>
      </c>
      <c r="D71" s="524">
        <f>IF(F70+SUM(E$17:E70)=D$10,F70,D$10-SUM(E$17:E70))</f>
        <v>0</v>
      </c>
      <c r="E71" s="523">
        <f t="shared" si="7"/>
        <v>0</v>
      </c>
      <c r="F71" s="524">
        <f t="shared" si="8"/>
        <v>0</v>
      </c>
      <c r="G71" s="525">
        <f t="shared" si="12"/>
        <v>0</v>
      </c>
      <c r="H71" s="492">
        <f t="shared" si="13"/>
        <v>0</v>
      </c>
      <c r="I71" s="512">
        <f t="shared" si="4"/>
        <v>0</v>
      </c>
      <c r="J71" s="512"/>
      <c r="K71" s="526"/>
      <c r="L71" s="515">
        <f t="shared" si="11"/>
        <v>0</v>
      </c>
      <c r="M71" s="526"/>
      <c r="N71" s="515">
        <f t="shared" si="5"/>
        <v>0</v>
      </c>
      <c r="O71" s="515">
        <f t="shared" si="6"/>
        <v>0</v>
      </c>
      <c r="P71" s="272"/>
    </row>
    <row r="72" spans="2:16" ht="13" thickBot="1">
      <c r="B72" s="195" t="str">
        <f t="shared" si="3"/>
        <v/>
      </c>
      <c r="C72" s="528">
        <f>IF(D11="","-",+C71+1)</f>
        <v>2069</v>
      </c>
      <c r="D72" s="524">
        <f>IF(F71+SUM(E$17:E71)=D$10,F71,D$10-SUM(E$17:E71))</f>
        <v>0</v>
      </c>
      <c r="E72" s="523">
        <f t="shared" si="7"/>
        <v>0</v>
      </c>
      <c r="F72" s="524">
        <f t="shared" si="8"/>
        <v>0</v>
      </c>
      <c r="G72" s="525">
        <f t="shared" si="12"/>
        <v>0</v>
      </c>
      <c r="H72" s="492">
        <f t="shared" si="13"/>
        <v>0</v>
      </c>
      <c r="I72" s="512">
        <f t="shared" si="4"/>
        <v>0</v>
      </c>
      <c r="J72" s="512"/>
      <c r="K72" s="533"/>
      <c r="L72" s="534">
        <f t="shared" si="11"/>
        <v>0</v>
      </c>
      <c r="M72" s="533"/>
      <c r="N72" s="534">
        <f t="shared" si="5"/>
        <v>0</v>
      </c>
      <c r="O72" s="534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4866027.9999999981</v>
      </c>
      <c r="F73" s="375"/>
      <c r="G73" s="375">
        <f>SUM(G17:G72)</f>
        <v>17838276.22350068</v>
      </c>
      <c r="H73" s="375">
        <f>SUM(H17:H72)</f>
        <v>17838276.22350068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546157.53265287506</v>
      </c>
      <c r="N87" s="547">
        <f>IF(J92&lt;D11,0,VLOOKUP(J92,C17:O72,11))</f>
        <v>546157.53265287506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579136.71520740201</v>
      </c>
      <c r="N88" s="551">
        <f>IF(J92&lt;D11,0,VLOOKUP(J92,C99:P154,7))</f>
        <v>579136.71520740201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32979.182554526953</v>
      </c>
      <c r="N89" s="556">
        <f>+N88-N87</f>
        <v>32979.182554526953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TP2010103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4866028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2014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113163.44186046511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2014</v>
      </c>
      <c r="D99" s="630">
        <v>0</v>
      </c>
      <c r="E99" s="631">
        <v>0</v>
      </c>
      <c r="F99" s="632">
        <v>4675710</v>
      </c>
      <c r="G99" s="633">
        <v>2337855</v>
      </c>
      <c r="H99" s="634">
        <v>317769.34002768091</v>
      </c>
      <c r="I99" s="635">
        <v>317769.34002768091</v>
      </c>
      <c r="J99" s="641">
        <v>0</v>
      </c>
      <c r="K99" s="515"/>
      <c r="L99" s="519">
        <f>H99</f>
        <v>317769.34002768091</v>
      </c>
      <c r="M99" s="520">
        <f>IF(L99&lt;&gt;0,+H99-L99,0)</f>
        <v>0</v>
      </c>
      <c r="N99" s="519">
        <f>I99</f>
        <v>317769.34002768091</v>
      </c>
      <c r="O99" s="515">
        <f>IF(N99&lt;&gt;0,+I99-N99,0)</f>
        <v>0</v>
      </c>
      <c r="P99" s="515">
        <f>+O99-M99</f>
        <v>0</v>
      </c>
    </row>
    <row r="100" spans="1:16" ht="12.5">
      <c r="B100" s="195" t="str">
        <f>IF(D100=F99,"","IU")</f>
        <v/>
      </c>
      <c r="C100" s="508">
        <f>IF(D93="","-",+C99+1)</f>
        <v>2015</v>
      </c>
      <c r="D100" s="630">
        <v>4675710</v>
      </c>
      <c r="E100" s="631">
        <v>111326.42857142857</v>
      </c>
      <c r="F100" s="632">
        <v>4564383.5714285718</v>
      </c>
      <c r="G100" s="632">
        <v>4620046.7857142854</v>
      </c>
      <c r="H100" s="634">
        <v>720104.80925496051</v>
      </c>
      <c r="I100" s="635">
        <v>720104.80925496051</v>
      </c>
      <c r="J100" s="515">
        <f>+I100-H100</f>
        <v>0</v>
      </c>
      <c r="K100" s="515"/>
      <c r="L100" s="519">
        <f>H100</f>
        <v>720104.80925496051</v>
      </c>
      <c r="M100" s="520">
        <f>IF(L100&lt;&gt;0,+H100-L100,0)</f>
        <v>0</v>
      </c>
      <c r="N100" s="519">
        <f>I100</f>
        <v>720104.80925496051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2016</v>
      </c>
      <c r="D101" s="630">
        <v>4754701.5714285718</v>
      </c>
      <c r="E101" s="631">
        <v>113163.44186046511</v>
      </c>
      <c r="F101" s="632">
        <v>4641538.1295681065</v>
      </c>
      <c r="G101" s="632">
        <v>4698119.8504983392</v>
      </c>
      <c r="H101" s="634">
        <v>709589.70185854996</v>
      </c>
      <c r="I101" s="635">
        <v>709589.70185854996</v>
      </c>
      <c r="J101" s="515">
        <f t="shared" ref="J101:J154" si="15">+I101-H101</f>
        <v>0</v>
      </c>
      <c r="K101" s="515"/>
      <c r="L101" s="519">
        <f>H101</f>
        <v>709589.70185854996</v>
      </c>
      <c r="M101" s="520">
        <f>IF(L101&lt;&gt;0,+H101-L101,0)</f>
        <v>0</v>
      </c>
      <c r="N101" s="519">
        <f>I101</f>
        <v>709589.70185854996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2017</v>
      </c>
      <c r="D102" s="630">
        <v>4641538.1295681065</v>
      </c>
      <c r="E102" s="631">
        <v>115857.80952380953</v>
      </c>
      <c r="F102" s="632">
        <v>4525680.3200442968</v>
      </c>
      <c r="G102" s="632">
        <v>4583609.2248062016</v>
      </c>
      <c r="H102" s="634">
        <v>672635.50351476576</v>
      </c>
      <c r="I102" s="635">
        <v>672635.50351476576</v>
      </c>
      <c r="J102" s="515">
        <f t="shared" si="15"/>
        <v>0</v>
      </c>
      <c r="K102" s="515"/>
      <c r="L102" s="519">
        <f>H102</f>
        <v>672635.50351476576</v>
      </c>
      <c r="M102" s="520">
        <f>IF(L102&lt;&gt;0,+H102-L102,0)</f>
        <v>0</v>
      </c>
      <c r="N102" s="519">
        <f>I102</f>
        <v>672635.50351476576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14"/>
        <v/>
      </c>
      <c r="C103" s="508">
        <f>IF(D93="","-",+C102+1)</f>
        <v>2018</v>
      </c>
      <c r="D103" s="630">
        <v>4525680.3200442968</v>
      </c>
      <c r="E103" s="631">
        <v>115857.80952380953</v>
      </c>
      <c r="F103" s="632">
        <v>4409822.5105204871</v>
      </c>
      <c r="G103" s="632">
        <v>4467751.4152823919</v>
      </c>
      <c r="H103" s="634">
        <v>587672.84728048416</v>
      </c>
      <c r="I103" s="635">
        <v>587672.84728048416</v>
      </c>
      <c r="J103" s="515">
        <f t="shared" si="15"/>
        <v>0</v>
      </c>
      <c r="K103" s="515"/>
      <c r="L103" s="519">
        <f>H103</f>
        <v>587672.84728048416</v>
      </c>
      <c r="M103" s="520">
        <f>IF(L103&lt;&gt;0,+H103-L103,0)</f>
        <v>0</v>
      </c>
      <c r="N103" s="519">
        <f>I103</f>
        <v>587672.84728048416</v>
      </c>
      <c r="O103" s="515">
        <f>IF(N103&lt;&gt;0,+I103-N103,0)</f>
        <v>0</v>
      </c>
      <c r="P103" s="515">
        <f>+O103-M103</f>
        <v>0</v>
      </c>
    </row>
    <row r="104" spans="1:16" ht="12.5">
      <c r="B104" s="195" t="str">
        <f t="shared" si="14"/>
        <v/>
      </c>
      <c r="C104" s="508">
        <f>IF(D93="","-",+C103+1)</f>
        <v>2019</v>
      </c>
      <c r="D104" s="374">
        <f>IF(F103+SUM(E$99:E103)=D$92,F103,D$92-SUM(E$99:E103))</f>
        <v>4409822.5105204871</v>
      </c>
      <c r="E104" s="523">
        <f t="shared" ref="E104:E154" si="16">IF(+$J$96&lt;F103,$J$96,D104)</f>
        <v>113163.44186046511</v>
      </c>
      <c r="F104" s="524">
        <f t="shared" ref="F104:F154" si="17">+D104-E104</f>
        <v>4296659.0686600218</v>
      </c>
      <c r="G104" s="524">
        <f t="shared" ref="G104:G154" si="18">+(F104+D104)/2</f>
        <v>4353240.7895902544</v>
      </c>
      <c r="H104" s="527">
        <f t="shared" ref="H104:H154" si="19">+J$94*G104+E104</f>
        <v>579136.71520740201</v>
      </c>
      <c r="I104" s="578">
        <f t="shared" ref="I104:I154" si="20">+J$95*G104+E104</f>
        <v>579136.71520740201</v>
      </c>
      <c r="J104" s="515">
        <f t="shared" si="15"/>
        <v>0</v>
      </c>
      <c r="K104" s="515"/>
      <c r="L104" s="526"/>
      <c r="M104" s="515">
        <f t="shared" ref="M104:M130" si="21">IF(L104&lt;&gt;0,+H104-L104,0)</f>
        <v>0</v>
      </c>
      <c r="N104" s="526"/>
      <c r="O104" s="515">
        <f t="shared" ref="O104:O130" si="22">IF(N104&lt;&gt;0,+I104-N104,0)</f>
        <v>0</v>
      </c>
      <c r="P104" s="515">
        <f t="shared" ref="P104:P130" si="23">+O104-M104</f>
        <v>0</v>
      </c>
    </row>
    <row r="105" spans="1:16" ht="12.5">
      <c r="B105" s="195" t="str">
        <f t="shared" si="14"/>
        <v/>
      </c>
      <c r="C105" s="508">
        <f>IF(D93="","-",+C104+1)</f>
        <v>2020</v>
      </c>
      <c r="D105" s="374">
        <f>IF(F104+SUM(E$99:E104)=D$92,F104,D$92-SUM(E$99:E104))</f>
        <v>4296659.0686600218</v>
      </c>
      <c r="E105" s="523">
        <f t="shared" si="16"/>
        <v>113163.44186046511</v>
      </c>
      <c r="F105" s="524">
        <f t="shared" si="17"/>
        <v>4183495.6267995564</v>
      </c>
      <c r="G105" s="524">
        <f t="shared" si="18"/>
        <v>4240077.3477297891</v>
      </c>
      <c r="H105" s="527">
        <f t="shared" si="19"/>
        <v>567023.63854207704</v>
      </c>
      <c r="I105" s="578">
        <f t="shared" si="20"/>
        <v>567023.63854207704</v>
      </c>
      <c r="J105" s="515">
        <f t="shared" si="15"/>
        <v>0</v>
      </c>
      <c r="K105" s="515"/>
      <c r="L105" s="526"/>
      <c r="M105" s="515">
        <f t="shared" si="21"/>
        <v>0</v>
      </c>
      <c r="N105" s="526"/>
      <c r="O105" s="515">
        <f t="shared" si="22"/>
        <v>0</v>
      </c>
      <c r="P105" s="515">
        <f t="shared" si="23"/>
        <v>0</v>
      </c>
    </row>
    <row r="106" spans="1:16" ht="12.5">
      <c r="B106" s="195" t="str">
        <f t="shared" si="14"/>
        <v/>
      </c>
      <c r="C106" s="508">
        <f>IF(D93="","-",+C105+1)</f>
        <v>2021</v>
      </c>
      <c r="D106" s="374">
        <f>IF(F105+SUM(E$99:E105)=D$92,F105,D$92-SUM(E$99:E105))</f>
        <v>4183495.6267995564</v>
      </c>
      <c r="E106" s="523">
        <f t="shared" si="16"/>
        <v>113163.44186046511</v>
      </c>
      <c r="F106" s="524">
        <f t="shared" si="17"/>
        <v>4070332.1849390911</v>
      </c>
      <c r="G106" s="524">
        <f t="shared" si="18"/>
        <v>4126913.9058693238</v>
      </c>
      <c r="H106" s="527">
        <f t="shared" si="19"/>
        <v>554910.56187675206</v>
      </c>
      <c r="I106" s="578">
        <f t="shared" si="20"/>
        <v>554910.56187675206</v>
      </c>
      <c r="J106" s="515">
        <f t="shared" si="15"/>
        <v>0</v>
      </c>
      <c r="K106" s="515"/>
      <c r="L106" s="526"/>
      <c r="M106" s="515">
        <f t="shared" si="21"/>
        <v>0</v>
      </c>
      <c r="N106" s="526"/>
      <c r="O106" s="515">
        <f t="shared" si="22"/>
        <v>0</v>
      </c>
      <c r="P106" s="515">
        <f t="shared" si="23"/>
        <v>0</v>
      </c>
    </row>
    <row r="107" spans="1:16" ht="12.5">
      <c r="B107" s="195" t="str">
        <f t="shared" si="14"/>
        <v/>
      </c>
      <c r="C107" s="508">
        <f>IF(D93="","-",+C106+1)</f>
        <v>2022</v>
      </c>
      <c r="D107" s="374">
        <f>IF(F106+SUM(E$99:E106)=D$92,F106,D$92-SUM(E$99:E106))</f>
        <v>4070332.1849390911</v>
      </c>
      <c r="E107" s="523">
        <f t="shared" si="16"/>
        <v>113163.44186046511</v>
      </c>
      <c r="F107" s="524">
        <f t="shared" si="17"/>
        <v>3957168.7430786258</v>
      </c>
      <c r="G107" s="524">
        <f t="shared" si="18"/>
        <v>4013750.4640088584</v>
      </c>
      <c r="H107" s="527">
        <f t="shared" si="19"/>
        <v>542797.48521142697</v>
      </c>
      <c r="I107" s="578">
        <f t="shared" si="20"/>
        <v>542797.48521142697</v>
      </c>
      <c r="J107" s="515">
        <f t="shared" si="15"/>
        <v>0</v>
      </c>
      <c r="K107" s="515"/>
      <c r="L107" s="526"/>
      <c r="M107" s="515">
        <f t="shared" si="21"/>
        <v>0</v>
      </c>
      <c r="N107" s="526"/>
      <c r="O107" s="515">
        <f t="shared" si="22"/>
        <v>0</v>
      </c>
      <c r="P107" s="515">
        <f t="shared" si="23"/>
        <v>0</v>
      </c>
    </row>
    <row r="108" spans="1:16" ht="12.5">
      <c r="B108" s="195" t="str">
        <f t="shared" si="14"/>
        <v/>
      </c>
      <c r="C108" s="508">
        <f>IF(D93="","-",+C107+1)</f>
        <v>2023</v>
      </c>
      <c r="D108" s="374">
        <f>IF(F107+SUM(E$99:E107)=D$92,F107,D$92-SUM(E$99:E107))</f>
        <v>3957168.7430786258</v>
      </c>
      <c r="E108" s="523">
        <f t="shared" si="16"/>
        <v>113163.44186046511</v>
      </c>
      <c r="F108" s="524">
        <f t="shared" si="17"/>
        <v>3844005.3012181604</v>
      </c>
      <c r="G108" s="524">
        <f t="shared" si="18"/>
        <v>3900587.0221483931</v>
      </c>
      <c r="H108" s="527">
        <f t="shared" si="19"/>
        <v>530684.408546102</v>
      </c>
      <c r="I108" s="578">
        <f t="shared" si="20"/>
        <v>530684.408546102</v>
      </c>
      <c r="J108" s="515">
        <f t="shared" si="15"/>
        <v>0</v>
      </c>
      <c r="K108" s="515"/>
      <c r="L108" s="526"/>
      <c r="M108" s="515">
        <f t="shared" si="21"/>
        <v>0</v>
      </c>
      <c r="N108" s="526"/>
      <c r="O108" s="515">
        <f t="shared" si="22"/>
        <v>0</v>
      </c>
      <c r="P108" s="515">
        <f t="shared" si="23"/>
        <v>0</v>
      </c>
    </row>
    <row r="109" spans="1:16" ht="12.5">
      <c r="B109" s="195" t="str">
        <f t="shared" si="14"/>
        <v/>
      </c>
      <c r="C109" s="508">
        <f>IF(D93="","-",+C108+1)</f>
        <v>2024</v>
      </c>
      <c r="D109" s="374">
        <f>IF(F108+SUM(E$99:E108)=D$92,F108,D$92-SUM(E$99:E108))</f>
        <v>3844005.3012181604</v>
      </c>
      <c r="E109" s="523">
        <f t="shared" si="16"/>
        <v>113163.44186046511</v>
      </c>
      <c r="F109" s="524">
        <f t="shared" si="17"/>
        <v>3730841.8593576951</v>
      </c>
      <c r="G109" s="524">
        <f t="shared" si="18"/>
        <v>3787423.5802879278</v>
      </c>
      <c r="H109" s="527">
        <f t="shared" si="19"/>
        <v>518571.33188077691</v>
      </c>
      <c r="I109" s="578">
        <f t="shared" si="20"/>
        <v>518571.33188077691</v>
      </c>
      <c r="J109" s="515">
        <f t="shared" si="15"/>
        <v>0</v>
      </c>
      <c r="K109" s="515"/>
      <c r="L109" s="526"/>
      <c r="M109" s="515">
        <f t="shared" si="21"/>
        <v>0</v>
      </c>
      <c r="N109" s="526"/>
      <c r="O109" s="515">
        <f t="shared" si="22"/>
        <v>0</v>
      </c>
      <c r="P109" s="515">
        <f t="shared" si="23"/>
        <v>0</v>
      </c>
    </row>
    <row r="110" spans="1:16" ht="12.5">
      <c r="B110" s="195" t="str">
        <f t="shared" si="14"/>
        <v/>
      </c>
      <c r="C110" s="508">
        <f>IF(D93="","-",+C109+1)</f>
        <v>2025</v>
      </c>
      <c r="D110" s="374">
        <f>IF(F109+SUM(E$99:E109)=D$92,F109,D$92-SUM(E$99:E109))</f>
        <v>3730841.8593576951</v>
      </c>
      <c r="E110" s="523">
        <f t="shared" si="16"/>
        <v>113163.44186046511</v>
      </c>
      <c r="F110" s="524">
        <f t="shared" si="17"/>
        <v>3617678.4174972298</v>
      </c>
      <c r="G110" s="524">
        <f t="shared" si="18"/>
        <v>3674260.1384274624</v>
      </c>
      <c r="H110" s="527">
        <f t="shared" si="19"/>
        <v>506458.25521545188</v>
      </c>
      <c r="I110" s="578">
        <f t="shared" si="20"/>
        <v>506458.25521545188</v>
      </c>
      <c r="J110" s="515">
        <f t="shared" si="15"/>
        <v>0</v>
      </c>
      <c r="K110" s="515"/>
      <c r="L110" s="526"/>
      <c r="M110" s="515">
        <f t="shared" si="21"/>
        <v>0</v>
      </c>
      <c r="N110" s="526"/>
      <c r="O110" s="515">
        <f t="shared" si="22"/>
        <v>0</v>
      </c>
      <c r="P110" s="515">
        <f t="shared" si="23"/>
        <v>0</v>
      </c>
    </row>
    <row r="111" spans="1:16" ht="12.5">
      <c r="B111" s="195" t="str">
        <f t="shared" si="14"/>
        <v/>
      </c>
      <c r="C111" s="508">
        <f>IF(D93="","-",+C110+1)</f>
        <v>2026</v>
      </c>
      <c r="D111" s="374">
        <f>IF(F110+SUM(E$99:E110)=D$92,F110,D$92-SUM(E$99:E110))</f>
        <v>3617678.4174972298</v>
      </c>
      <c r="E111" s="523">
        <f t="shared" si="16"/>
        <v>113163.44186046511</v>
      </c>
      <c r="F111" s="524">
        <f t="shared" si="17"/>
        <v>3504514.9756367644</v>
      </c>
      <c r="G111" s="524">
        <f t="shared" si="18"/>
        <v>3561096.6965669971</v>
      </c>
      <c r="H111" s="527">
        <f t="shared" si="19"/>
        <v>494345.17855012685</v>
      </c>
      <c r="I111" s="578">
        <f t="shared" si="20"/>
        <v>494345.17855012685</v>
      </c>
      <c r="J111" s="515">
        <f t="shared" si="15"/>
        <v>0</v>
      </c>
      <c r="K111" s="515"/>
      <c r="L111" s="526"/>
      <c r="M111" s="515">
        <f t="shared" si="21"/>
        <v>0</v>
      </c>
      <c r="N111" s="526"/>
      <c r="O111" s="515">
        <f t="shared" si="22"/>
        <v>0</v>
      </c>
      <c r="P111" s="515">
        <f t="shared" si="23"/>
        <v>0</v>
      </c>
    </row>
    <row r="112" spans="1:16" ht="12.5">
      <c r="B112" s="195" t="str">
        <f t="shared" si="14"/>
        <v/>
      </c>
      <c r="C112" s="508">
        <f>IF(D93="","-",+C111+1)</f>
        <v>2027</v>
      </c>
      <c r="D112" s="374">
        <f>IF(F111+SUM(E$99:E111)=D$92,F111,D$92-SUM(E$99:E111))</f>
        <v>3504514.9756367644</v>
      </c>
      <c r="E112" s="523">
        <f t="shared" si="16"/>
        <v>113163.44186046511</v>
      </c>
      <c r="F112" s="524">
        <f t="shared" si="17"/>
        <v>3391351.5337762991</v>
      </c>
      <c r="G112" s="524">
        <f t="shared" si="18"/>
        <v>3447933.2547065318</v>
      </c>
      <c r="H112" s="527">
        <f t="shared" si="19"/>
        <v>482232.10188480181</v>
      </c>
      <c r="I112" s="578">
        <f t="shared" si="20"/>
        <v>482232.10188480181</v>
      </c>
      <c r="J112" s="515">
        <f t="shared" si="15"/>
        <v>0</v>
      </c>
      <c r="K112" s="515"/>
      <c r="L112" s="526"/>
      <c r="M112" s="515">
        <f t="shared" si="21"/>
        <v>0</v>
      </c>
      <c r="N112" s="526"/>
      <c r="O112" s="515">
        <f t="shared" si="22"/>
        <v>0</v>
      </c>
      <c r="P112" s="515">
        <f t="shared" si="23"/>
        <v>0</v>
      </c>
    </row>
    <row r="113" spans="2:16" ht="12.5">
      <c r="B113" s="195" t="str">
        <f t="shared" si="14"/>
        <v/>
      </c>
      <c r="C113" s="508">
        <f>IF(D93="","-",+C112+1)</f>
        <v>2028</v>
      </c>
      <c r="D113" s="374">
        <f>IF(F112+SUM(E$99:E112)=D$92,F112,D$92-SUM(E$99:E112))</f>
        <v>3391351.5337762991</v>
      </c>
      <c r="E113" s="523">
        <f t="shared" si="16"/>
        <v>113163.44186046511</v>
      </c>
      <c r="F113" s="524">
        <f t="shared" si="17"/>
        <v>3278188.0919158338</v>
      </c>
      <c r="G113" s="524">
        <f t="shared" si="18"/>
        <v>3334769.8128460664</v>
      </c>
      <c r="H113" s="527">
        <f t="shared" si="19"/>
        <v>470119.02521947678</v>
      </c>
      <c r="I113" s="578">
        <f t="shared" si="20"/>
        <v>470119.02521947678</v>
      </c>
      <c r="J113" s="515">
        <f t="shared" si="15"/>
        <v>0</v>
      </c>
      <c r="K113" s="515"/>
      <c r="L113" s="526"/>
      <c r="M113" s="515">
        <f t="shared" si="21"/>
        <v>0</v>
      </c>
      <c r="N113" s="526"/>
      <c r="O113" s="515">
        <f t="shared" si="22"/>
        <v>0</v>
      </c>
      <c r="P113" s="515">
        <f t="shared" si="23"/>
        <v>0</v>
      </c>
    </row>
    <row r="114" spans="2:16" ht="12.5">
      <c r="B114" s="195" t="str">
        <f t="shared" si="14"/>
        <v/>
      </c>
      <c r="C114" s="508">
        <f>IF(D93="","-",+C113+1)</f>
        <v>2029</v>
      </c>
      <c r="D114" s="374">
        <f>IF(F113+SUM(E$99:E113)=D$92,F113,D$92-SUM(E$99:E113))</f>
        <v>3278188.0919158338</v>
      </c>
      <c r="E114" s="523">
        <f t="shared" si="16"/>
        <v>113163.44186046511</v>
      </c>
      <c r="F114" s="524">
        <f t="shared" si="17"/>
        <v>3165024.6500553684</v>
      </c>
      <c r="G114" s="524">
        <f t="shared" si="18"/>
        <v>3221606.3709856011</v>
      </c>
      <c r="H114" s="527">
        <f t="shared" si="19"/>
        <v>458005.94855415175</v>
      </c>
      <c r="I114" s="578">
        <f t="shared" si="20"/>
        <v>458005.94855415175</v>
      </c>
      <c r="J114" s="515">
        <f t="shared" si="15"/>
        <v>0</v>
      </c>
      <c r="K114" s="515"/>
      <c r="L114" s="526"/>
      <c r="M114" s="515">
        <f t="shared" si="21"/>
        <v>0</v>
      </c>
      <c r="N114" s="526"/>
      <c r="O114" s="515">
        <f t="shared" si="22"/>
        <v>0</v>
      </c>
      <c r="P114" s="515">
        <f t="shared" si="23"/>
        <v>0</v>
      </c>
    </row>
    <row r="115" spans="2:16" ht="12.5">
      <c r="B115" s="195" t="str">
        <f t="shared" si="14"/>
        <v/>
      </c>
      <c r="C115" s="508">
        <f>IF(D93="","-",+C114+1)</f>
        <v>2030</v>
      </c>
      <c r="D115" s="374">
        <f>IF(F114+SUM(E$99:E114)=D$92,F114,D$92-SUM(E$99:E114))</f>
        <v>3165024.6500553684</v>
      </c>
      <c r="E115" s="523">
        <f t="shared" si="16"/>
        <v>113163.44186046511</v>
      </c>
      <c r="F115" s="524">
        <f t="shared" si="17"/>
        <v>3051861.2081949031</v>
      </c>
      <c r="G115" s="524">
        <f t="shared" si="18"/>
        <v>3108442.9291251358</v>
      </c>
      <c r="H115" s="527">
        <f t="shared" si="19"/>
        <v>445892.87188882672</v>
      </c>
      <c r="I115" s="578">
        <f t="shared" si="20"/>
        <v>445892.87188882672</v>
      </c>
      <c r="J115" s="515">
        <f t="shared" si="15"/>
        <v>0</v>
      </c>
      <c r="K115" s="515"/>
      <c r="L115" s="526"/>
      <c r="M115" s="515">
        <f t="shared" si="21"/>
        <v>0</v>
      </c>
      <c r="N115" s="526"/>
      <c r="O115" s="515">
        <f t="shared" si="22"/>
        <v>0</v>
      </c>
      <c r="P115" s="515">
        <f t="shared" si="23"/>
        <v>0</v>
      </c>
    </row>
    <row r="116" spans="2:16" ht="12.5">
      <c r="B116" s="195" t="str">
        <f t="shared" si="14"/>
        <v/>
      </c>
      <c r="C116" s="508">
        <f>IF(D93="","-",+C115+1)</f>
        <v>2031</v>
      </c>
      <c r="D116" s="374">
        <f>IF(F115+SUM(E$99:E115)=D$92,F115,D$92-SUM(E$99:E115))</f>
        <v>3051861.2081949031</v>
      </c>
      <c r="E116" s="523">
        <f t="shared" si="16"/>
        <v>113163.44186046511</v>
      </c>
      <c r="F116" s="524">
        <f t="shared" si="17"/>
        <v>2938697.7663344378</v>
      </c>
      <c r="G116" s="524">
        <f t="shared" si="18"/>
        <v>2995279.4872646704</v>
      </c>
      <c r="H116" s="527">
        <f t="shared" si="19"/>
        <v>433779.79522350169</v>
      </c>
      <c r="I116" s="578">
        <f t="shared" si="20"/>
        <v>433779.79522350169</v>
      </c>
      <c r="J116" s="515">
        <f t="shared" si="15"/>
        <v>0</v>
      </c>
      <c r="K116" s="515"/>
      <c r="L116" s="526"/>
      <c r="M116" s="515">
        <f t="shared" si="21"/>
        <v>0</v>
      </c>
      <c r="N116" s="526"/>
      <c r="O116" s="515">
        <f t="shared" si="22"/>
        <v>0</v>
      </c>
      <c r="P116" s="515">
        <f t="shared" si="23"/>
        <v>0</v>
      </c>
    </row>
    <row r="117" spans="2:16" ht="12.5">
      <c r="B117" s="195" t="str">
        <f t="shared" si="14"/>
        <v/>
      </c>
      <c r="C117" s="508">
        <f>IF(D93="","-",+C116+1)</f>
        <v>2032</v>
      </c>
      <c r="D117" s="374">
        <f>IF(F116+SUM(E$99:E116)=D$92,F116,D$92-SUM(E$99:E116))</f>
        <v>2938697.7663344378</v>
      </c>
      <c r="E117" s="523">
        <f t="shared" si="16"/>
        <v>113163.44186046511</v>
      </c>
      <c r="F117" s="524">
        <f t="shared" si="17"/>
        <v>2825534.3244739724</v>
      </c>
      <c r="G117" s="524">
        <f t="shared" si="18"/>
        <v>2882116.0454042051</v>
      </c>
      <c r="H117" s="527">
        <f t="shared" si="19"/>
        <v>421666.71855817665</v>
      </c>
      <c r="I117" s="578">
        <f t="shared" si="20"/>
        <v>421666.71855817665</v>
      </c>
      <c r="J117" s="515">
        <f t="shared" si="15"/>
        <v>0</v>
      </c>
      <c r="K117" s="515"/>
      <c r="L117" s="526"/>
      <c r="M117" s="515">
        <f t="shared" si="21"/>
        <v>0</v>
      </c>
      <c r="N117" s="526"/>
      <c r="O117" s="515">
        <f t="shared" si="22"/>
        <v>0</v>
      </c>
      <c r="P117" s="515">
        <f t="shared" si="23"/>
        <v>0</v>
      </c>
    </row>
    <row r="118" spans="2:16" ht="12.5">
      <c r="B118" s="195" t="str">
        <f t="shared" si="14"/>
        <v/>
      </c>
      <c r="C118" s="508">
        <f>IF(D93="","-",+C117+1)</f>
        <v>2033</v>
      </c>
      <c r="D118" s="374">
        <f>IF(F117+SUM(E$99:E117)=D$92,F117,D$92-SUM(E$99:E117))</f>
        <v>2825534.3244739724</v>
      </c>
      <c r="E118" s="523">
        <f t="shared" si="16"/>
        <v>113163.44186046511</v>
      </c>
      <c r="F118" s="524">
        <f t="shared" si="17"/>
        <v>2712370.8826135071</v>
      </c>
      <c r="G118" s="524">
        <f t="shared" si="18"/>
        <v>2768952.6035437398</v>
      </c>
      <c r="H118" s="527">
        <f t="shared" si="19"/>
        <v>409553.64189285162</v>
      </c>
      <c r="I118" s="578">
        <f t="shared" si="20"/>
        <v>409553.64189285162</v>
      </c>
      <c r="J118" s="515">
        <f t="shared" si="15"/>
        <v>0</v>
      </c>
      <c r="K118" s="515"/>
      <c r="L118" s="526"/>
      <c r="M118" s="515">
        <f t="shared" si="21"/>
        <v>0</v>
      </c>
      <c r="N118" s="526"/>
      <c r="O118" s="515">
        <f t="shared" si="22"/>
        <v>0</v>
      </c>
      <c r="P118" s="515">
        <f t="shared" si="23"/>
        <v>0</v>
      </c>
    </row>
    <row r="119" spans="2:16" ht="12.5">
      <c r="B119" s="195" t="str">
        <f t="shared" si="14"/>
        <v/>
      </c>
      <c r="C119" s="508">
        <f>IF(D93="","-",+C118+1)</f>
        <v>2034</v>
      </c>
      <c r="D119" s="374">
        <f>IF(F118+SUM(E$99:E118)=D$92,F118,D$92-SUM(E$99:E118))</f>
        <v>2712370.8826135071</v>
      </c>
      <c r="E119" s="523">
        <f t="shared" si="16"/>
        <v>113163.44186046511</v>
      </c>
      <c r="F119" s="524">
        <f t="shared" si="17"/>
        <v>2599207.4407530418</v>
      </c>
      <c r="G119" s="524">
        <f t="shared" si="18"/>
        <v>2655789.1616832744</v>
      </c>
      <c r="H119" s="527">
        <f t="shared" si="19"/>
        <v>397440.56522752659</v>
      </c>
      <c r="I119" s="578">
        <f t="shared" si="20"/>
        <v>397440.56522752659</v>
      </c>
      <c r="J119" s="515">
        <f t="shared" si="15"/>
        <v>0</v>
      </c>
      <c r="K119" s="515"/>
      <c r="L119" s="526"/>
      <c r="M119" s="515">
        <f t="shared" si="21"/>
        <v>0</v>
      </c>
      <c r="N119" s="526"/>
      <c r="O119" s="515">
        <f t="shared" si="22"/>
        <v>0</v>
      </c>
      <c r="P119" s="515">
        <f t="shared" si="23"/>
        <v>0</v>
      </c>
    </row>
    <row r="120" spans="2:16" ht="12.5">
      <c r="B120" s="195" t="str">
        <f t="shared" si="14"/>
        <v/>
      </c>
      <c r="C120" s="508">
        <f>IF(D93="","-",+C119+1)</f>
        <v>2035</v>
      </c>
      <c r="D120" s="374">
        <f>IF(F119+SUM(E$99:E119)=D$92,F119,D$92-SUM(E$99:E119))</f>
        <v>2599207.4407530418</v>
      </c>
      <c r="E120" s="523">
        <f t="shared" si="16"/>
        <v>113163.44186046511</v>
      </c>
      <c r="F120" s="524">
        <f t="shared" si="17"/>
        <v>2486043.9988925764</v>
      </c>
      <c r="G120" s="524">
        <f t="shared" si="18"/>
        <v>2542625.7198228091</v>
      </c>
      <c r="H120" s="527">
        <f t="shared" si="19"/>
        <v>385327.48856220156</v>
      </c>
      <c r="I120" s="578">
        <f t="shared" si="20"/>
        <v>385327.48856220156</v>
      </c>
      <c r="J120" s="515">
        <f t="shared" si="15"/>
        <v>0</v>
      </c>
      <c r="K120" s="515"/>
      <c r="L120" s="526"/>
      <c r="M120" s="515">
        <f t="shared" si="21"/>
        <v>0</v>
      </c>
      <c r="N120" s="526"/>
      <c r="O120" s="515">
        <f t="shared" si="22"/>
        <v>0</v>
      </c>
      <c r="P120" s="515">
        <f t="shared" si="23"/>
        <v>0</v>
      </c>
    </row>
    <row r="121" spans="2:16" ht="12.5">
      <c r="B121" s="195" t="str">
        <f t="shared" si="14"/>
        <v/>
      </c>
      <c r="C121" s="508">
        <f>IF(D93="","-",+C120+1)</f>
        <v>2036</v>
      </c>
      <c r="D121" s="374">
        <f>IF(F120+SUM(E$99:E120)=D$92,F120,D$92-SUM(E$99:E120))</f>
        <v>2486043.9988925764</v>
      </c>
      <c r="E121" s="523">
        <f t="shared" si="16"/>
        <v>113163.44186046511</v>
      </c>
      <c r="F121" s="524">
        <f t="shared" si="17"/>
        <v>2372880.5570321111</v>
      </c>
      <c r="G121" s="524">
        <f t="shared" si="18"/>
        <v>2429462.2779623438</v>
      </c>
      <c r="H121" s="527">
        <f t="shared" si="19"/>
        <v>373214.41189687653</v>
      </c>
      <c r="I121" s="578">
        <f t="shared" si="20"/>
        <v>373214.41189687653</v>
      </c>
      <c r="J121" s="515">
        <f t="shared" si="15"/>
        <v>0</v>
      </c>
      <c r="K121" s="515"/>
      <c r="L121" s="526"/>
      <c r="M121" s="515">
        <f t="shared" si="21"/>
        <v>0</v>
      </c>
      <c r="N121" s="526"/>
      <c r="O121" s="515">
        <f t="shared" si="22"/>
        <v>0</v>
      </c>
      <c r="P121" s="515">
        <f t="shared" si="23"/>
        <v>0</v>
      </c>
    </row>
    <row r="122" spans="2:16" ht="12.5">
      <c r="B122" s="195" t="str">
        <f t="shared" si="14"/>
        <v/>
      </c>
      <c r="C122" s="508">
        <f>IF(D93="","-",+C121+1)</f>
        <v>2037</v>
      </c>
      <c r="D122" s="374">
        <f>IF(F121+SUM(E$99:E121)=D$92,F121,D$92-SUM(E$99:E121))</f>
        <v>2372880.5570321111</v>
      </c>
      <c r="E122" s="523">
        <f t="shared" si="16"/>
        <v>113163.44186046511</v>
      </c>
      <c r="F122" s="524">
        <f t="shared" si="17"/>
        <v>2259717.1151716458</v>
      </c>
      <c r="G122" s="524">
        <f t="shared" si="18"/>
        <v>2316298.8361018784</v>
      </c>
      <c r="H122" s="527">
        <f t="shared" si="19"/>
        <v>361101.33523155149</v>
      </c>
      <c r="I122" s="578">
        <f t="shared" si="20"/>
        <v>361101.33523155149</v>
      </c>
      <c r="J122" s="515">
        <f t="shared" si="15"/>
        <v>0</v>
      </c>
      <c r="K122" s="515"/>
      <c r="L122" s="526"/>
      <c r="M122" s="515">
        <f t="shared" si="21"/>
        <v>0</v>
      </c>
      <c r="N122" s="526"/>
      <c r="O122" s="515">
        <f t="shared" si="22"/>
        <v>0</v>
      </c>
      <c r="P122" s="515">
        <f t="shared" si="23"/>
        <v>0</v>
      </c>
    </row>
    <row r="123" spans="2:16" ht="12.5">
      <c r="B123" s="195" t="str">
        <f t="shared" si="14"/>
        <v/>
      </c>
      <c r="C123" s="508">
        <f>IF(D93="","-",+C122+1)</f>
        <v>2038</v>
      </c>
      <c r="D123" s="374">
        <f>IF(F122+SUM(E$99:E122)=D$92,F122,D$92-SUM(E$99:E122))</f>
        <v>2259717.1151716458</v>
      </c>
      <c r="E123" s="523">
        <f t="shared" si="16"/>
        <v>113163.44186046511</v>
      </c>
      <c r="F123" s="524">
        <f t="shared" si="17"/>
        <v>2146553.6733111804</v>
      </c>
      <c r="G123" s="524">
        <f t="shared" si="18"/>
        <v>2203135.3942414131</v>
      </c>
      <c r="H123" s="527">
        <f t="shared" si="19"/>
        <v>348988.25856622646</v>
      </c>
      <c r="I123" s="578">
        <f t="shared" si="20"/>
        <v>348988.25856622646</v>
      </c>
      <c r="J123" s="515">
        <f t="shared" si="15"/>
        <v>0</v>
      </c>
      <c r="K123" s="515"/>
      <c r="L123" s="526"/>
      <c r="M123" s="515">
        <f t="shared" si="21"/>
        <v>0</v>
      </c>
      <c r="N123" s="526"/>
      <c r="O123" s="515">
        <f t="shared" si="22"/>
        <v>0</v>
      </c>
      <c r="P123" s="515">
        <f t="shared" si="23"/>
        <v>0</v>
      </c>
    </row>
    <row r="124" spans="2:16" ht="12.5">
      <c r="B124" s="195" t="str">
        <f t="shared" si="14"/>
        <v/>
      </c>
      <c r="C124" s="508">
        <f>IF(D93="","-",+C123+1)</f>
        <v>2039</v>
      </c>
      <c r="D124" s="374">
        <f>IF(F123+SUM(E$99:E123)=D$92,F123,D$92-SUM(E$99:E123))</f>
        <v>2146553.6733111804</v>
      </c>
      <c r="E124" s="523">
        <f t="shared" si="16"/>
        <v>113163.44186046511</v>
      </c>
      <c r="F124" s="524">
        <f t="shared" si="17"/>
        <v>2033390.2314507153</v>
      </c>
      <c r="G124" s="524">
        <f t="shared" si="18"/>
        <v>2089971.9523809478</v>
      </c>
      <c r="H124" s="527">
        <f t="shared" si="19"/>
        <v>336875.18190090149</v>
      </c>
      <c r="I124" s="578">
        <f t="shared" si="20"/>
        <v>336875.18190090149</v>
      </c>
      <c r="J124" s="515">
        <f t="shared" si="15"/>
        <v>0</v>
      </c>
      <c r="K124" s="515"/>
      <c r="L124" s="526"/>
      <c r="M124" s="515">
        <f t="shared" si="21"/>
        <v>0</v>
      </c>
      <c r="N124" s="526"/>
      <c r="O124" s="515">
        <f t="shared" si="22"/>
        <v>0</v>
      </c>
      <c r="P124" s="515">
        <f t="shared" si="23"/>
        <v>0</v>
      </c>
    </row>
    <row r="125" spans="2:16" ht="12.5">
      <c r="B125" s="195" t="str">
        <f t="shared" si="14"/>
        <v/>
      </c>
      <c r="C125" s="508">
        <f>IF(D93="","-",+C124+1)</f>
        <v>2040</v>
      </c>
      <c r="D125" s="374">
        <f>IF(F124+SUM(E$99:E124)=D$92,F124,D$92-SUM(E$99:E124))</f>
        <v>2033390.2314507153</v>
      </c>
      <c r="E125" s="523">
        <f t="shared" si="16"/>
        <v>113163.44186046511</v>
      </c>
      <c r="F125" s="524">
        <f t="shared" si="17"/>
        <v>1920226.7895902502</v>
      </c>
      <c r="G125" s="524">
        <f t="shared" si="18"/>
        <v>1976808.5105204829</v>
      </c>
      <c r="H125" s="527">
        <f t="shared" si="19"/>
        <v>324762.10523557646</v>
      </c>
      <c r="I125" s="578">
        <f t="shared" si="20"/>
        <v>324762.10523557646</v>
      </c>
      <c r="J125" s="515">
        <f t="shared" si="15"/>
        <v>0</v>
      </c>
      <c r="K125" s="515"/>
      <c r="L125" s="526"/>
      <c r="M125" s="515">
        <f t="shared" si="21"/>
        <v>0</v>
      </c>
      <c r="N125" s="526"/>
      <c r="O125" s="515">
        <f t="shared" si="22"/>
        <v>0</v>
      </c>
      <c r="P125" s="515">
        <f t="shared" si="23"/>
        <v>0</v>
      </c>
    </row>
    <row r="126" spans="2:16" ht="12.5">
      <c r="B126" s="195" t="str">
        <f t="shared" si="14"/>
        <v/>
      </c>
      <c r="C126" s="508">
        <f>IF(D93="","-",+C125+1)</f>
        <v>2041</v>
      </c>
      <c r="D126" s="374">
        <f>IF(F125+SUM(E$99:E125)=D$92,F125,D$92-SUM(E$99:E125))</f>
        <v>1920226.7895902502</v>
      </c>
      <c r="E126" s="523">
        <f t="shared" si="16"/>
        <v>113163.44186046511</v>
      </c>
      <c r="F126" s="524">
        <f t="shared" si="17"/>
        <v>1807063.3477297851</v>
      </c>
      <c r="G126" s="524">
        <f t="shared" si="18"/>
        <v>1863645.0686600176</v>
      </c>
      <c r="H126" s="527">
        <f t="shared" si="19"/>
        <v>312649.02857025142</v>
      </c>
      <c r="I126" s="578">
        <f t="shared" si="20"/>
        <v>312649.02857025142</v>
      </c>
      <c r="J126" s="515">
        <f t="shared" si="15"/>
        <v>0</v>
      </c>
      <c r="K126" s="515"/>
      <c r="L126" s="526"/>
      <c r="M126" s="515">
        <f t="shared" si="21"/>
        <v>0</v>
      </c>
      <c r="N126" s="526"/>
      <c r="O126" s="515">
        <f t="shared" si="22"/>
        <v>0</v>
      </c>
      <c r="P126" s="515">
        <f t="shared" si="23"/>
        <v>0</v>
      </c>
    </row>
    <row r="127" spans="2:16" ht="12.5">
      <c r="B127" s="195" t="str">
        <f t="shared" si="14"/>
        <v/>
      </c>
      <c r="C127" s="508">
        <f>IF(D93="","-",+C126+1)</f>
        <v>2042</v>
      </c>
      <c r="D127" s="374">
        <f>IF(F126+SUM(E$99:E126)=D$92,F126,D$92-SUM(E$99:E126))</f>
        <v>1807063.3477297851</v>
      </c>
      <c r="E127" s="523">
        <f t="shared" si="16"/>
        <v>113163.44186046511</v>
      </c>
      <c r="F127" s="524">
        <f t="shared" si="17"/>
        <v>1693899.90586932</v>
      </c>
      <c r="G127" s="524">
        <f t="shared" si="18"/>
        <v>1750481.6267995527</v>
      </c>
      <c r="H127" s="527">
        <f t="shared" si="19"/>
        <v>300535.95190492645</v>
      </c>
      <c r="I127" s="578">
        <f t="shared" si="20"/>
        <v>300535.95190492645</v>
      </c>
      <c r="J127" s="515">
        <f t="shared" si="15"/>
        <v>0</v>
      </c>
      <c r="K127" s="515"/>
      <c r="L127" s="526"/>
      <c r="M127" s="515">
        <f t="shared" si="21"/>
        <v>0</v>
      </c>
      <c r="N127" s="526"/>
      <c r="O127" s="515">
        <f t="shared" si="22"/>
        <v>0</v>
      </c>
      <c r="P127" s="515">
        <f t="shared" si="23"/>
        <v>0</v>
      </c>
    </row>
    <row r="128" spans="2:16" ht="12.5">
      <c r="B128" s="195" t="str">
        <f t="shared" si="14"/>
        <v/>
      </c>
      <c r="C128" s="508">
        <f>IF(D93="","-",+C127+1)</f>
        <v>2043</v>
      </c>
      <c r="D128" s="374">
        <f>IF(F127+SUM(E$99:E127)=D$92,F127,D$92-SUM(E$99:E127))</f>
        <v>1693899.90586932</v>
      </c>
      <c r="E128" s="523">
        <f t="shared" si="16"/>
        <v>113163.44186046511</v>
      </c>
      <c r="F128" s="524">
        <f t="shared" si="17"/>
        <v>1580736.4640088549</v>
      </c>
      <c r="G128" s="524">
        <f t="shared" si="18"/>
        <v>1637318.1849390874</v>
      </c>
      <c r="H128" s="527">
        <f t="shared" si="19"/>
        <v>288422.87523960142</v>
      </c>
      <c r="I128" s="578">
        <f t="shared" si="20"/>
        <v>288422.87523960142</v>
      </c>
      <c r="J128" s="515">
        <f t="shared" si="15"/>
        <v>0</v>
      </c>
      <c r="K128" s="515"/>
      <c r="L128" s="526"/>
      <c r="M128" s="515">
        <f t="shared" si="21"/>
        <v>0</v>
      </c>
      <c r="N128" s="526"/>
      <c r="O128" s="515">
        <f t="shared" si="22"/>
        <v>0</v>
      </c>
      <c r="P128" s="515">
        <f t="shared" si="23"/>
        <v>0</v>
      </c>
    </row>
    <row r="129" spans="2:16" ht="12.5">
      <c r="B129" s="195" t="str">
        <f t="shared" si="14"/>
        <v/>
      </c>
      <c r="C129" s="508">
        <f>IF(D93="","-",+C128+1)</f>
        <v>2044</v>
      </c>
      <c r="D129" s="374">
        <f>IF(F128+SUM(E$99:E128)=D$92,F128,D$92-SUM(E$99:E128))</f>
        <v>1580736.4640088549</v>
      </c>
      <c r="E129" s="523">
        <f t="shared" si="16"/>
        <v>113163.44186046511</v>
      </c>
      <c r="F129" s="524">
        <f t="shared" si="17"/>
        <v>1467573.0221483898</v>
      </c>
      <c r="G129" s="524">
        <f t="shared" si="18"/>
        <v>1524154.7430786225</v>
      </c>
      <c r="H129" s="527">
        <f t="shared" si="19"/>
        <v>276309.79857427644</v>
      </c>
      <c r="I129" s="578">
        <f t="shared" si="20"/>
        <v>276309.79857427644</v>
      </c>
      <c r="J129" s="515">
        <f t="shared" si="15"/>
        <v>0</v>
      </c>
      <c r="K129" s="515"/>
      <c r="L129" s="526"/>
      <c r="M129" s="515">
        <f t="shared" si="21"/>
        <v>0</v>
      </c>
      <c r="N129" s="526"/>
      <c r="O129" s="515">
        <f t="shared" si="22"/>
        <v>0</v>
      </c>
      <c r="P129" s="515">
        <f t="shared" si="23"/>
        <v>0</v>
      </c>
    </row>
    <row r="130" spans="2:16" ht="12.5">
      <c r="B130" s="195" t="str">
        <f t="shared" si="14"/>
        <v/>
      </c>
      <c r="C130" s="508">
        <f>IF(D93="","-",+C129+1)</f>
        <v>2045</v>
      </c>
      <c r="D130" s="374">
        <f>IF(F129+SUM(E$99:E129)=D$92,F129,D$92-SUM(E$99:E129))</f>
        <v>1467573.0221483898</v>
      </c>
      <c r="E130" s="523">
        <f t="shared" si="16"/>
        <v>113163.44186046511</v>
      </c>
      <c r="F130" s="524">
        <f t="shared" si="17"/>
        <v>1354409.5802879247</v>
      </c>
      <c r="G130" s="524">
        <f t="shared" si="18"/>
        <v>1410991.3012181572</v>
      </c>
      <c r="H130" s="527">
        <f t="shared" si="19"/>
        <v>264196.72190895141</v>
      </c>
      <c r="I130" s="578">
        <f t="shared" si="20"/>
        <v>264196.72190895141</v>
      </c>
      <c r="J130" s="515">
        <f t="shared" si="15"/>
        <v>0</v>
      </c>
      <c r="K130" s="515"/>
      <c r="L130" s="526"/>
      <c r="M130" s="515">
        <f t="shared" si="21"/>
        <v>0</v>
      </c>
      <c r="N130" s="526"/>
      <c r="O130" s="515">
        <f t="shared" si="22"/>
        <v>0</v>
      </c>
      <c r="P130" s="515">
        <f t="shared" si="23"/>
        <v>0</v>
      </c>
    </row>
    <row r="131" spans="2:16" ht="12.5">
      <c r="B131" s="195" t="str">
        <f t="shared" si="14"/>
        <v/>
      </c>
      <c r="C131" s="508">
        <f>IF(D93="","-",+C130+1)</f>
        <v>2046</v>
      </c>
      <c r="D131" s="374">
        <f>IF(F130+SUM(E$99:E130)=D$92,F130,D$92-SUM(E$99:E130))</f>
        <v>1354409.5802879247</v>
      </c>
      <c r="E131" s="523">
        <f t="shared" si="16"/>
        <v>113163.44186046511</v>
      </c>
      <c r="F131" s="524">
        <f t="shared" si="17"/>
        <v>1241246.1384274596</v>
      </c>
      <c r="G131" s="524">
        <f t="shared" si="18"/>
        <v>1297827.8593576923</v>
      </c>
      <c r="H131" s="527">
        <f t="shared" si="19"/>
        <v>252083.64524362644</v>
      </c>
      <c r="I131" s="578">
        <f t="shared" si="20"/>
        <v>252083.64524362644</v>
      </c>
      <c r="J131" s="515">
        <f t="shared" si="15"/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2047</v>
      </c>
      <c r="D132" s="374">
        <f>IF(F131+SUM(E$99:E131)=D$92,F131,D$92-SUM(E$99:E131))</f>
        <v>1241246.1384274596</v>
      </c>
      <c r="E132" s="523">
        <f t="shared" si="16"/>
        <v>113163.44186046511</v>
      </c>
      <c r="F132" s="524">
        <f t="shared" si="17"/>
        <v>1128082.6965669945</v>
      </c>
      <c r="G132" s="524">
        <f t="shared" si="18"/>
        <v>1184664.417497227</v>
      </c>
      <c r="H132" s="527">
        <f t="shared" si="19"/>
        <v>239970.56857830141</v>
      </c>
      <c r="I132" s="578">
        <f t="shared" si="20"/>
        <v>239970.56857830141</v>
      </c>
      <c r="J132" s="515">
        <f t="shared" si="15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2048</v>
      </c>
      <c r="D133" s="374">
        <f>IF(F132+SUM(E$99:E132)=D$92,F132,D$92-SUM(E$99:E132))</f>
        <v>1128082.6965669945</v>
      </c>
      <c r="E133" s="523">
        <f t="shared" si="16"/>
        <v>113163.44186046511</v>
      </c>
      <c r="F133" s="524">
        <f t="shared" si="17"/>
        <v>1014919.2547065294</v>
      </c>
      <c r="G133" s="524">
        <f t="shared" si="18"/>
        <v>1071500.9756367621</v>
      </c>
      <c r="H133" s="527">
        <f t="shared" si="19"/>
        <v>227857.49191297643</v>
      </c>
      <c r="I133" s="578">
        <f t="shared" si="20"/>
        <v>227857.49191297643</v>
      </c>
      <c r="J133" s="515">
        <f t="shared" si="15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2049</v>
      </c>
      <c r="D134" s="374">
        <f>IF(F133+SUM(E$99:E133)=D$92,F133,D$92-SUM(E$99:E133))</f>
        <v>1014919.2547065294</v>
      </c>
      <c r="E134" s="523">
        <f t="shared" si="16"/>
        <v>113163.44186046511</v>
      </c>
      <c r="F134" s="524">
        <f t="shared" si="17"/>
        <v>901755.81284606433</v>
      </c>
      <c r="G134" s="524">
        <f t="shared" si="18"/>
        <v>958337.53377629688</v>
      </c>
      <c r="H134" s="527">
        <f t="shared" si="19"/>
        <v>215744.41524765143</v>
      </c>
      <c r="I134" s="578">
        <f t="shared" si="20"/>
        <v>215744.41524765143</v>
      </c>
      <c r="J134" s="515">
        <f t="shared" si="15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2050</v>
      </c>
      <c r="D135" s="374">
        <f>IF(F134+SUM(E$99:E134)=D$92,F134,D$92-SUM(E$99:E134))</f>
        <v>901755.81284606433</v>
      </c>
      <c r="E135" s="523">
        <f t="shared" si="16"/>
        <v>113163.44186046511</v>
      </c>
      <c r="F135" s="524">
        <f t="shared" si="17"/>
        <v>788592.37098559923</v>
      </c>
      <c r="G135" s="524">
        <f t="shared" si="18"/>
        <v>845174.09191583178</v>
      </c>
      <c r="H135" s="527">
        <f t="shared" si="19"/>
        <v>203631.33858232643</v>
      </c>
      <c r="I135" s="578">
        <f t="shared" si="20"/>
        <v>203631.33858232643</v>
      </c>
      <c r="J135" s="515">
        <f t="shared" si="15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2051</v>
      </c>
      <c r="D136" s="374">
        <f>IF(F135+SUM(E$99:E135)=D$92,F135,D$92-SUM(E$99:E135))</f>
        <v>788592.37098559923</v>
      </c>
      <c r="E136" s="523">
        <f t="shared" si="16"/>
        <v>113163.44186046511</v>
      </c>
      <c r="F136" s="524">
        <f t="shared" si="17"/>
        <v>675428.92912513413</v>
      </c>
      <c r="G136" s="524">
        <f t="shared" si="18"/>
        <v>732010.65005536668</v>
      </c>
      <c r="H136" s="527">
        <f t="shared" si="19"/>
        <v>191518.26191700139</v>
      </c>
      <c r="I136" s="578">
        <f t="shared" si="20"/>
        <v>191518.26191700139</v>
      </c>
      <c r="J136" s="515">
        <f t="shared" si="15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2052</v>
      </c>
      <c r="D137" s="374">
        <f>IF(F136+SUM(E$99:E136)=D$92,F136,D$92-SUM(E$99:E136))</f>
        <v>675428.92912513413</v>
      </c>
      <c r="E137" s="523">
        <f t="shared" si="16"/>
        <v>113163.44186046511</v>
      </c>
      <c r="F137" s="524">
        <f t="shared" si="17"/>
        <v>562265.48726466903</v>
      </c>
      <c r="G137" s="524">
        <f t="shared" si="18"/>
        <v>618847.20819490158</v>
      </c>
      <c r="H137" s="527">
        <f t="shared" si="19"/>
        <v>179405.18525167642</v>
      </c>
      <c r="I137" s="578">
        <f t="shared" si="20"/>
        <v>179405.18525167642</v>
      </c>
      <c r="J137" s="515">
        <f t="shared" si="15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2053</v>
      </c>
      <c r="D138" s="374">
        <f>IF(F137+SUM(E$99:E137)=D$92,F137,D$92-SUM(E$99:E137))</f>
        <v>562265.48726466903</v>
      </c>
      <c r="E138" s="523">
        <f t="shared" si="16"/>
        <v>113163.44186046511</v>
      </c>
      <c r="F138" s="524">
        <f t="shared" si="17"/>
        <v>449102.04540420393</v>
      </c>
      <c r="G138" s="524">
        <f t="shared" si="18"/>
        <v>505683.76633443648</v>
      </c>
      <c r="H138" s="527">
        <f t="shared" si="19"/>
        <v>167292.10858635139</v>
      </c>
      <c r="I138" s="578">
        <f t="shared" si="20"/>
        <v>167292.10858635139</v>
      </c>
      <c r="J138" s="515">
        <f t="shared" si="15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2054</v>
      </c>
      <c r="D139" s="374">
        <f>IF(F138+SUM(E$99:E138)=D$92,F138,D$92-SUM(E$99:E138))</f>
        <v>449102.04540420393</v>
      </c>
      <c r="E139" s="523">
        <f t="shared" si="16"/>
        <v>113163.44186046511</v>
      </c>
      <c r="F139" s="524">
        <f t="shared" si="17"/>
        <v>335938.60354373883</v>
      </c>
      <c r="G139" s="524">
        <f t="shared" si="18"/>
        <v>392520.32447397138</v>
      </c>
      <c r="H139" s="527">
        <f t="shared" si="19"/>
        <v>155179.03192102641</v>
      </c>
      <c r="I139" s="578">
        <f t="shared" si="20"/>
        <v>155179.03192102641</v>
      </c>
      <c r="J139" s="515">
        <f t="shared" si="15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2055</v>
      </c>
      <c r="D140" s="374">
        <f>IF(F139+SUM(E$99:E139)=D$92,F139,D$92-SUM(E$99:E139))</f>
        <v>335938.60354373883</v>
      </c>
      <c r="E140" s="523">
        <f t="shared" si="16"/>
        <v>113163.44186046511</v>
      </c>
      <c r="F140" s="524">
        <f t="shared" si="17"/>
        <v>222775.16168327373</v>
      </c>
      <c r="G140" s="524">
        <f t="shared" si="18"/>
        <v>279356.88261350628</v>
      </c>
      <c r="H140" s="527">
        <f t="shared" si="19"/>
        <v>143065.95525570138</v>
      </c>
      <c r="I140" s="578">
        <f t="shared" si="20"/>
        <v>143065.95525570138</v>
      </c>
      <c r="J140" s="515">
        <f t="shared" si="15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2056</v>
      </c>
      <c r="D141" s="374">
        <f>IF(F140+SUM(E$99:E140)=D$92,F140,D$92-SUM(E$99:E140))</f>
        <v>222775.16168327373</v>
      </c>
      <c r="E141" s="523">
        <f t="shared" si="16"/>
        <v>113163.44186046511</v>
      </c>
      <c r="F141" s="524">
        <f t="shared" si="17"/>
        <v>109611.71982280862</v>
      </c>
      <c r="G141" s="524">
        <f t="shared" si="18"/>
        <v>166193.44075304118</v>
      </c>
      <c r="H141" s="527">
        <f t="shared" si="19"/>
        <v>130952.87859037639</v>
      </c>
      <c r="I141" s="578">
        <f t="shared" si="20"/>
        <v>130952.87859037639</v>
      </c>
      <c r="J141" s="515">
        <f t="shared" si="15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2057</v>
      </c>
      <c r="D142" s="374">
        <f>IF(F141+SUM(E$99:E141)=D$92,F141,D$92-SUM(E$99:E141))</f>
        <v>109611.71982280862</v>
      </c>
      <c r="E142" s="523">
        <f t="shared" si="16"/>
        <v>109611.71982280862</v>
      </c>
      <c r="F142" s="524">
        <f t="shared" si="17"/>
        <v>0</v>
      </c>
      <c r="G142" s="524">
        <f t="shared" si="18"/>
        <v>54805.85991140431</v>
      </c>
      <c r="H142" s="527">
        <f t="shared" si="19"/>
        <v>115478.169021433</v>
      </c>
      <c r="I142" s="578">
        <f t="shared" si="20"/>
        <v>115478.169021433</v>
      </c>
      <c r="J142" s="515">
        <f t="shared" si="15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2058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2059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2060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2061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2062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2063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2064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2065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2066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2067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2068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2069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4866028</v>
      </c>
      <c r="F155" s="375"/>
      <c r="G155" s="375"/>
      <c r="H155" s="375">
        <f>SUM(H99:H154)</f>
        <v>16614952.653115666</v>
      </c>
      <c r="I155" s="375">
        <f>SUM(I99:I154)</f>
        <v>16614952.653115666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tabSelected="1" view="pageBreakPreview" zoomScale="72" zoomScaleNormal="100" zoomScaleSheetLayoutView="7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587930.15868984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587930.15868984</v>
      </c>
      <c r="O6" s="269"/>
      <c r="P6" s="269"/>
    </row>
    <row r="7" spans="1:16" ht="13.5" thickBot="1">
      <c r="C7" s="468" t="s">
        <v>48</v>
      </c>
      <c r="D7" s="625" t="s">
        <v>317</v>
      </c>
      <c r="E7" s="588"/>
      <c r="F7" s="588"/>
      <c r="G7" s="588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316</v>
      </c>
      <c r="E9" s="638" t="s">
        <v>326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5289194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2014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129004.73170731707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2014</v>
      </c>
      <c r="D17" s="630">
        <v>4520000</v>
      </c>
      <c r="E17" s="639">
        <v>53809.523809523809</v>
      </c>
      <c r="F17" s="630">
        <v>4466190.4761904757</v>
      </c>
      <c r="G17" s="639">
        <v>656345.55089366634</v>
      </c>
      <c r="H17" s="640">
        <v>656345.55089366634</v>
      </c>
      <c r="I17" s="617">
        <v>0</v>
      </c>
      <c r="J17" s="512"/>
      <c r="K17" s="642">
        <f t="shared" ref="K17:K22" si="0">G17</f>
        <v>656345.55089366634</v>
      </c>
      <c r="L17" s="643">
        <f t="shared" ref="L17:L22" si="1">IF(K17&lt;&gt;0,+G17-K17,0)</f>
        <v>0</v>
      </c>
      <c r="M17" s="644">
        <f t="shared" ref="M17:M22" si="2">H17</f>
        <v>656345.55089366634</v>
      </c>
      <c r="N17" s="64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2015</v>
      </c>
      <c r="D18" s="630">
        <v>4466190.4761904757</v>
      </c>
      <c r="E18" s="631">
        <v>125933.19047619047</v>
      </c>
      <c r="F18" s="630">
        <v>4340257.2857142854</v>
      </c>
      <c r="G18" s="631">
        <v>697565.91247196728</v>
      </c>
      <c r="H18" s="640">
        <v>697565.91247196728</v>
      </c>
      <c r="I18" s="512">
        <v>0</v>
      </c>
      <c r="J18" s="512"/>
      <c r="K18" s="519">
        <f t="shared" si="0"/>
        <v>697565.91247196728</v>
      </c>
      <c r="L18" s="520">
        <f t="shared" si="1"/>
        <v>0</v>
      </c>
      <c r="M18" s="519">
        <f t="shared" si="2"/>
        <v>697565.91247196728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2016</v>
      </c>
      <c r="D19" s="630">
        <v>5109451.2857142854</v>
      </c>
      <c r="E19" s="631">
        <v>125933.19047619047</v>
      </c>
      <c r="F19" s="630">
        <v>4983518.0952380951</v>
      </c>
      <c r="G19" s="631">
        <v>774189.09981108969</v>
      </c>
      <c r="H19" s="640">
        <v>774189.09981108969</v>
      </c>
      <c r="I19" s="512">
        <f>H19-G19</f>
        <v>0</v>
      </c>
      <c r="J19" s="512"/>
      <c r="K19" s="519">
        <f t="shared" si="0"/>
        <v>774189.09981108969</v>
      </c>
      <c r="L19" s="520">
        <f t="shared" si="1"/>
        <v>0</v>
      </c>
      <c r="M19" s="519">
        <f t="shared" si="2"/>
        <v>774189.09981108969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8">
        <f>IF(D11="","-",+C19+1)</f>
        <v>2017</v>
      </c>
      <c r="D20" s="630">
        <v>4983518.0952380951</v>
      </c>
      <c r="E20" s="631">
        <v>123004.51162790698</v>
      </c>
      <c r="F20" s="630">
        <v>4860513.5836101882</v>
      </c>
      <c r="G20" s="631">
        <v>732805.52447428892</v>
      </c>
      <c r="H20" s="640">
        <v>732805.52447428892</v>
      </c>
      <c r="I20" s="512">
        <f t="shared" ref="I20:I72" si="4">H20-G20</f>
        <v>0</v>
      </c>
      <c r="J20" s="512"/>
      <c r="K20" s="519">
        <f t="shared" si="0"/>
        <v>732805.52447428892</v>
      </c>
      <c r="L20" s="520">
        <f t="shared" si="1"/>
        <v>0</v>
      </c>
      <c r="M20" s="519">
        <f t="shared" si="2"/>
        <v>732805.52447428892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3"/>
        <v/>
      </c>
      <c r="C21" s="508">
        <f>IF(D11="","-",+C20+1)</f>
        <v>2018</v>
      </c>
      <c r="D21" s="630">
        <v>4860513.5836101882</v>
      </c>
      <c r="E21" s="631">
        <v>129004.73170731707</v>
      </c>
      <c r="F21" s="630">
        <v>4731508.8519028714</v>
      </c>
      <c r="G21" s="631">
        <v>665602.65814268333</v>
      </c>
      <c r="H21" s="640">
        <v>665602.65814268333</v>
      </c>
      <c r="I21" s="512">
        <f t="shared" si="4"/>
        <v>0</v>
      </c>
      <c r="J21" s="512"/>
      <c r="K21" s="519">
        <f t="shared" si="0"/>
        <v>665602.65814268333</v>
      </c>
      <c r="L21" s="520">
        <f t="shared" si="1"/>
        <v>0</v>
      </c>
      <c r="M21" s="519">
        <f t="shared" si="2"/>
        <v>665602.65814268333</v>
      </c>
      <c r="N21" s="515">
        <f>IF(M21&lt;&gt;0,+H21-M21,0)</f>
        <v>0</v>
      </c>
      <c r="O21" s="515">
        <f>+N21-L21</f>
        <v>0</v>
      </c>
      <c r="P21" s="272"/>
    </row>
    <row r="22" spans="2:16" ht="12.5">
      <c r="B22" s="195" t="str">
        <f t="shared" si="3"/>
        <v/>
      </c>
      <c r="C22" s="508">
        <f>IF(D11="","-",+C21+1)</f>
        <v>2019</v>
      </c>
      <c r="D22" s="630">
        <v>4731508.8519028714</v>
      </c>
      <c r="E22" s="631">
        <v>123004.51162790698</v>
      </c>
      <c r="F22" s="630">
        <v>4608504.3402749645</v>
      </c>
      <c r="G22" s="631">
        <v>587930.15868984</v>
      </c>
      <c r="H22" s="640">
        <v>587930.15868984</v>
      </c>
      <c r="I22" s="512">
        <f t="shared" si="4"/>
        <v>0</v>
      </c>
      <c r="J22" s="512"/>
      <c r="K22" s="519">
        <f t="shared" si="0"/>
        <v>587930.15868984</v>
      </c>
      <c r="L22" s="520">
        <f t="shared" si="1"/>
        <v>0</v>
      </c>
      <c r="M22" s="519">
        <f t="shared" si="2"/>
        <v>587930.15868984</v>
      </c>
      <c r="N22" s="515">
        <f t="shared" ref="N22:N72" si="5">IF(M22&lt;&gt;0,+H22-M22,0)</f>
        <v>0</v>
      </c>
      <c r="O22" s="515">
        <f t="shared" ref="O22:O72" si="6">+N22-L22</f>
        <v>0</v>
      </c>
      <c r="P22" s="272"/>
    </row>
    <row r="23" spans="2:16" ht="12.5">
      <c r="B23" s="195" t="str">
        <f t="shared" si="3"/>
        <v/>
      </c>
      <c r="C23" s="508">
        <f>IF(D11="","-",+C22+1)</f>
        <v>2020</v>
      </c>
      <c r="D23" s="524">
        <f>IF(F22+SUM(E$17:E22)=D$10,F22,D$10-SUM(E$17:E22))</f>
        <v>4608504.3402749645</v>
      </c>
      <c r="E23" s="523">
        <f t="shared" ref="E23:E72" si="7">IF(+$I$14&lt;F22,$I$14,D23)</f>
        <v>129004.73170731707</v>
      </c>
      <c r="F23" s="524">
        <f t="shared" ref="F23:F72" si="8">+D23-E23</f>
        <v>4479499.6085676476</v>
      </c>
      <c r="G23" s="525">
        <f t="shared" ref="G23:G51" si="9">+I$12*((D23+F23)/2)+E23</f>
        <v>706520.56817462435</v>
      </c>
      <c r="H23" s="492">
        <f t="shared" ref="H23:H51" si="10">+I$13*((D23+F23)/2)+E23</f>
        <v>706520.56817462435</v>
      </c>
      <c r="I23" s="512">
        <f t="shared" si="4"/>
        <v>0</v>
      </c>
      <c r="J23" s="512"/>
      <c r="K23" s="526"/>
      <c r="L23" s="515">
        <f t="shared" ref="L23:L72" si="11">IF(K23&lt;&gt;0,+G23-K23,0)</f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3"/>
        <v/>
      </c>
      <c r="C24" s="508">
        <f>IF(D11="","-",+C23+1)</f>
        <v>2021</v>
      </c>
      <c r="D24" s="524">
        <f>IF(F23+SUM(E$17:E23)=D$10,F23,D$10-SUM(E$17:E23))</f>
        <v>4479499.6085676476</v>
      </c>
      <c r="E24" s="523">
        <f t="shared" si="7"/>
        <v>129004.73170731707</v>
      </c>
      <c r="F24" s="524">
        <f t="shared" si="8"/>
        <v>4350494.8768603308</v>
      </c>
      <c r="G24" s="525">
        <f t="shared" si="9"/>
        <v>690124.82804080122</v>
      </c>
      <c r="H24" s="492">
        <f t="shared" si="10"/>
        <v>690124.82804080122</v>
      </c>
      <c r="I24" s="512">
        <f t="shared" si="4"/>
        <v>0</v>
      </c>
      <c r="J24" s="512"/>
      <c r="K24" s="526"/>
      <c r="L24" s="515">
        <f t="shared" si="11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3"/>
        <v/>
      </c>
      <c r="C25" s="508">
        <f>IF(D11="","-",+C24+1)</f>
        <v>2022</v>
      </c>
      <c r="D25" s="524">
        <f>IF(F24+SUM(E$17:E24)=D$10,F24,D$10-SUM(E$17:E24))</f>
        <v>4350494.8768603308</v>
      </c>
      <c r="E25" s="523">
        <f t="shared" si="7"/>
        <v>129004.73170731707</v>
      </c>
      <c r="F25" s="524">
        <f t="shared" si="8"/>
        <v>4221490.145153014</v>
      </c>
      <c r="G25" s="525">
        <f t="shared" si="9"/>
        <v>673729.08790697786</v>
      </c>
      <c r="H25" s="492">
        <f t="shared" si="10"/>
        <v>673729.08790697786</v>
      </c>
      <c r="I25" s="512">
        <f t="shared" si="4"/>
        <v>0</v>
      </c>
      <c r="J25" s="512"/>
      <c r="K25" s="526"/>
      <c r="L25" s="515">
        <f t="shared" si="11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3"/>
        <v/>
      </c>
      <c r="C26" s="508">
        <f>IF(D11="","-",+C25+1)</f>
        <v>2023</v>
      </c>
      <c r="D26" s="524">
        <f>IF(F25+SUM(E$17:E25)=D$10,F25,D$10-SUM(E$17:E25))</f>
        <v>4221490.145153014</v>
      </c>
      <c r="E26" s="523">
        <f t="shared" si="7"/>
        <v>129004.73170731707</v>
      </c>
      <c r="F26" s="524">
        <f t="shared" si="8"/>
        <v>4092485.4134456967</v>
      </c>
      <c r="G26" s="525">
        <f t="shared" si="9"/>
        <v>657333.3477731545</v>
      </c>
      <c r="H26" s="492">
        <f t="shared" si="10"/>
        <v>657333.3477731545</v>
      </c>
      <c r="I26" s="512">
        <f t="shared" si="4"/>
        <v>0</v>
      </c>
      <c r="J26" s="512"/>
      <c r="K26" s="526"/>
      <c r="L26" s="515">
        <f t="shared" si="11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3"/>
        <v/>
      </c>
      <c r="C27" s="508">
        <f>IF(D11="","-",+C26+1)</f>
        <v>2024</v>
      </c>
      <c r="D27" s="524">
        <f>IF(F26+SUM(E$17:E26)=D$10,F26,D$10-SUM(E$17:E26))</f>
        <v>4092485.4134456967</v>
      </c>
      <c r="E27" s="523">
        <f t="shared" si="7"/>
        <v>129004.73170731707</v>
      </c>
      <c r="F27" s="524">
        <f t="shared" si="8"/>
        <v>3963480.6817383794</v>
      </c>
      <c r="G27" s="525">
        <f t="shared" si="9"/>
        <v>640937.60763933125</v>
      </c>
      <c r="H27" s="492">
        <f t="shared" si="10"/>
        <v>640937.60763933125</v>
      </c>
      <c r="I27" s="512">
        <f t="shared" si="4"/>
        <v>0</v>
      </c>
      <c r="J27" s="512"/>
      <c r="K27" s="526"/>
      <c r="L27" s="515">
        <f t="shared" si="11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3"/>
        <v/>
      </c>
      <c r="C28" s="508">
        <f>IF(D11="","-",+C27+1)</f>
        <v>2025</v>
      </c>
      <c r="D28" s="524">
        <f>IF(F27+SUM(E$17:E27)=D$10,F27,D$10-SUM(E$17:E27))</f>
        <v>3963480.6817383794</v>
      </c>
      <c r="E28" s="523">
        <f t="shared" si="7"/>
        <v>129004.73170731707</v>
      </c>
      <c r="F28" s="524">
        <f t="shared" si="8"/>
        <v>3834475.9500310621</v>
      </c>
      <c r="G28" s="525">
        <f t="shared" si="9"/>
        <v>624541.86750550789</v>
      </c>
      <c r="H28" s="492">
        <f t="shared" si="10"/>
        <v>624541.86750550789</v>
      </c>
      <c r="I28" s="512">
        <f t="shared" si="4"/>
        <v>0</v>
      </c>
      <c r="J28" s="512"/>
      <c r="K28" s="526"/>
      <c r="L28" s="515">
        <f t="shared" si="11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3"/>
        <v/>
      </c>
      <c r="C29" s="508">
        <f>IF(D11="","-",+C28+1)</f>
        <v>2026</v>
      </c>
      <c r="D29" s="524">
        <f>IF(F28+SUM(E$17:E28)=D$10,F28,D$10-SUM(E$17:E28))</f>
        <v>3834475.9500310621</v>
      </c>
      <c r="E29" s="523">
        <f t="shared" si="7"/>
        <v>129004.73170731707</v>
      </c>
      <c r="F29" s="524">
        <f t="shared" si="8"/>
        <v>3705471.2183237448</v>
      </c>
      <c r="G29" s="525">
        <f t="shared" si="9"/>
        <v>608146.12737168465</v>
      </c>
      <c r="H29" s="492">
        <f t="shared" si="10"/>
        <v>608146.12737168465</v>
      </c>
      <c r="I29" s="512">
        <f t="shared" si="4"/>
        <v>0</v>
      </c>
      <c r="J29" s="512"/>
      <c r="K29" s="526"/>
      <c r="L29" s="515">
        <f t="shared" si="11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3"/>
        <v/>
      </c>
      <c r="C30" s="508">
        <f>IF(D11="","-",+C29+1)</f>
        <v>2027</v>
      </c>
      <c r="D30" s="524">
        <f>IF(F29+SUM(E$17:E29)=D$10,F29,D$10-SUM(E$17:E29))</f>
        <v>3705471.2183237448</v>
      </c>
      <c r="E30" s="523">
        <f t="shared" si="7"/>
        <v>129004.73170731707</v>
      </c>
      <c r="F30" s="524">
        <f t="shared" si="8"/>
        <v>3576466.4866164275</v>
      </c>
      <c r="G30" s="525">
        <f t="shared" si="9"/>
        <v>591750.38723786117</v>
      </c>
      <c r="H30" s="492">
        <f t="shared" si="10"/>
        <v>591750.38723786117</v>
      </c>
      <c r="I30" s="512">
        <f t="shared" si="4"/>
        <v>0</v>
      </c>
      <c r="J30" s="512"/>
      <c r="K30" s="526"/>
      <c r="L30" s="515">
        <f t="shared" si="11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3"/>
        <v/>
      </c>
      <c r="C31" s="508">
        <f>IF(D11="","-",+C30+1)</f>
        <v>2028</v>
      </c>
      <c r="D31" s="524">
        <f>IF(F30+SUM(E$17:E30)=D$10,F30,D$10-SUM(E$17:E30))</f>
        <v>3576466.4866164275</v>
      </c>
      <c r="E31" s="523">
        <f t="shared" si="7"/>
        <v>129004.73170731707</v>
      </c>
      <c r="F31" s="524">
        <f t="shared" si="8"/>
        <v>3447461.7549091103</v>
      </c>
      <c r="G31" s="525">
        <f t="shared" si="9"/>
        <v>575354.64710403793</v>
      </c>
      <c r="H31" s="492">
        <f t="shared" si="10"/>
        <v>575354.64710403793</v>
      </c>
      <c r="I31" s="512">
        <f t="shared" si="4"/>
        <v>0</v>
      </c>
      <c r="J31" s="512"/>
      <c r="K31" s="526"/>
      <c r="L31" s="515">
        <f t="shared" si="11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3"/>
        <v/>
      </c>
      <c r="C32" s="508">
        <f>IF(D11="","-",+C31+1)</f>
        <v>2029</v>
      </c>
      <c r="D32" s="524">
        <f>IF(F31+SUM(E$17:E31)=D$10,F31,D$10-SUM(E$17:E31))</f>
        <v>3447461.7549091103</v>
      </c>
      <c r="E32" s="523">
        <f t="shared" si="7"/>
        <v>129004.73170731707</v>
      </c>
      <c r="F32" s="524">
        <f t="shared" si="8"/>
        <v>3318457.023201793</v>
      </c>
      <c r="G32" s="525">
        <f t="shared" si="9"/>
        <v>558958.90697021456</v>
      </c>
      <c r="H32" s="492">
        <f t="shared" si="10"/>
        <v>558958.90697021456</v>
      </c>
      <c r="I32" s="512">
        <f t="shared" si="4"/>
        <v>0</v>
      </c>
      <c r="J32" s="512"/>
      <c r="K32" s="526"/>
      <c r="L32" s="515">
        <f t="shared" si="11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3"/>
        <v/>
      </c>
      <c r="C33" s="508">
        <f>IF(D11="","-",+C32+1)</f>
        <v>2030</v>
      </c>
      <c r="D33" s="524">
        <f>IF(F32+SUM(E$17:E32)=D$10,F32,D$10-SUM(E$17:E32))</f>
        <v>3318457.023201793</v>
      </c>
      <c r="E33" s="523">
        <f t="shared" si="7"/>
        <v>129004.73170731707</v>
      </c>
      <c r="F33" s="524">
        <f t="shared" si="8"/>
        <v>3189452.2914944757</v>
      </c>
      <c r="G33" s="525">
        <f t="shared" si="9"/>
        <v>542563.1668363912</v>
      </c>
      <c r="H33" s="492">
        <f t="shared" si="10"/>
        <v>542563.1668363912</v>
      </c>
      <c r="I33" s="512">
        <f t="shared" si="4"/>
        <v>0</v>
      </c>
      <c r="J33" s="512"/>
      <c r="K33" s="526"/>
      <c r="L33" s="515">
        <f t="shared" si="11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3"/>
        <v/>
      </c>
      <c r="C34" s="508">
        <f>IF(D11="","-",+C33+1)</f>
        <v>2031</v>
      </c>
      <c r="D34" s="524">
        <f>IF(F33+SUM(E$17:E33)=D$10,F33,D$10-SUM(E$17:E33))</f>
        <v>3189452.2914944757</v>
      </c>
      <c r="E34" s="523">
        <f t="shared" si="7"/>
        <v>129004.73170731707</v>
      </c>
      <c r="F34" s="524">
        <f t="shared" si="8"/>
        <v>3060447.5597871584</v>
      </c>
      <c r="G34" s="525">
        <f t="shared" si="9"/>
        <v>526167.42670256784</v>
      </c>
      <c r="H34" s="492">
        <f t="shared" si="10"/>
        <v>526167.42670256784</v>
      </c>
      <c r="I34" s="512">
        <f t="shared" si="4"/>
        <v>0</v>
      </c>
      <c r="J34" s="512"/>
      <c r="K34" s="526"/>
      <c r="L34" s="515">
        <f t="shared" si="11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3"/>
        <v/>
      </c>
      <c r="C35" s="508">
        <f>IF(D11="","-",+C34+1)</f>
        <v>2032</v>
      </c>
      <c r="D35" s="524">
        <f>IF(F34+SUM(E$17:E34)=D$10,F34,D$10-SUM(E$17:E34))</f>
        <v>3060447.5597871584</v>
      </c>
      <c r="E35" s="523">
        <f t="shared" si="7"/>
        <v>129004.73170731707</v>
      </c>
      <c r="F35" s="524">
        <f t="shared" si="8"/>
        <v>2931442.8280798411</v>
      </c>
      <c r="G35" s="525">
        <f t="shared" si="9"/>
        <v>509771.68656874454</v>
      </c>
      <c r="H35" s="492">
        <f t="shared" si="10"/>
        <v>509771.68656874454</v>
      </c>
      <c r="I35" s="512">
        <f t="shared" si="4"/>
        <v>0</v>
      </c>
      <c r="J35" s="512"/>
      <c r="K35" s="526"/>
      <c r="L35" s="515">
        <f t="shared" si="11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3"/>
        <v/>
      </c>
      <c r="C36" s="508">
        <f>IF(D11="","-",+C35+1)</f>
        <v>2033</v>
      </c>
      <c r="D36" s="524">
        <f>IF(F35+SUM(E$17:E35)=D$10,F35,D$10-SUM(E$17:E35))</f>
        <v>2931442.8280798411</v>
      </c>
      <c r="E36" s="523">
        <f t="shared" si="7"/>
        <v>129004.73170731707</v>
      </c>
      <c r="F36" s="524">
        <f t="shared" si="8"/>
        <v>2802438.0963725238</v>
      </c>
      <c r="G36" s="525">
        <f t="shared" si="9"/>
        <v>493375.94643492112</v>
      </c>
      <c r="H36" s="492">
        <f t="shared" si="10"/>
        <v>493375.94643492112</v>
      </c>
      <c r="I36" s="512">
        <f t="shared" si="4"/>
        <v>0</v>
      </c>
      <c r="J36" s="512"/>
      <c r="K36" s="526"/>
      <c r="L36" s="515">
        <f t="shared" si="11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3"/>
        <v/>
      </c>
      <c r="C37" s="508">
        <f>IF(D11="","-",+C36+1)</f>
        <v>2034</v>
      </c>
      <c r="D37" s="524">
        <f>IF(F36+SUM(E$17:E36)=D$10,F36,D$10-SUM(E$17:E36))</f>
        <v>2802438.0963725238</v>
      </c>
      <c r="E37" s="523">
        <f t="shared" si="7"/>
        <v>129004.73170731707</v>
      </c>
      <c r="F37" s="524">
        <f t="shared" si="8"/>
        <v>2673433.3646652065</v>
      </c>
      <c r="G37" s="525">
        <f t="shared" si="9"/>
        <v>476980.20630109782</v>
      </c>
      <c r="H37" s="492">
        <f t="shared" si="10"/>
        <v>476980.20630109782</v>
      </c>
      <c r="I37" s="512">
        <f t="shared" si="4"/>
        <v>0</v>
      </c>
      <c r="J37" s="512"/>
      <c r="K37" s="526"/>
      <c r="L37" s="515">
        <f t="shared" si="11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3"/>
        <v/>
      </c>
      <c r="C38" s="508">
        <f>IF(D11="","-",+C37+1)</f>
        <v>2035</v>
      </c>
      <c r="D38" s="524">
        <f>IF(F37+SUM(E$17:E37)=D$10,F37,D$10-SUM(E$17:E37))</f>
        <v>2673433.3646652065</v>
      </c>
      <c r="E38" s="523">
        <f t="shared" si="7"/>
        <v>129004.73170731707</v>
      </c>
      <c r="F38" s="524">
        <f t="shared" si="8"/>
        <v>2544428.6329578892</v>
      </c>
      <c r="G38" s="525">
        <f t="shared" si="9"/>
        <v>460584.46616727446</v>
      </c>
      <c r="H38" s="492">
        <f t="shared" si="10"/>
        <v>460584.46616727446</v>
      </c>
      <c r="I38" s="512">
        <f t="shared" si="4"/>
        <v>0</v>
      </c>
      <c r="J38" s="512"/>
      <c r="K38" s="526"/>
      <c r="L38" s="515">
        <f t="shared" si="11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3"/>
        <v/>
      </c>
      <c r="C39" s="508">
        <f>IF(D11="","-",+C38+1)</f>
        <v>2036</v>
      </c>
      <c r="D39" s="524">
        <f>IF(F38+SUM(E$17:E38)=D$10,F38,D$10-SUM(E$17:E38))</f>
        <v>2544428.6329578892</v>
      </c>
      <c r="E39" s="523">
        <f t="shared" si="7"/>
        <v>129004.73170731707</v>
      </c>
      <c r="F39" s="524">
        <f t="shared" si="8"/>
        <v>2415423.9012505719</v>
      </c>
      <c r="G39" s="525">
        <f t="shared" si="9"/>
        <v>444188.72603345115</v>
      </c>
      <c r="H39" s="492">
        <f t="shared" si="10"/>
        <v>444188.72603345115</v>
      </c>
      <c r="I39" s="512">
        <f t="shared" si="4"/>
        <v>0</v>
      </c>
      <c r="J39" s="512"/>
      <c r="K39" s="526"/>
      <c r="L39" s="515">
        <f t="shared" si="11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3"/>
        <v/>
      </c>
      <c r="C40" s="508">
        <f>IF(D11="","-",+C39+1)</f>
        <v>2037</v>
      </c>
      <c r="D40" s="524">
        <f>IF(F39+SUM(E$17:E39)=D$10,F39,D$10-SUM(E$17:E39))</f>
        <v>2415423.9012505719</v>
      </c>
      <c r="E40" s="523">
        <f t="shared" si="7"/>
        <v>129004.73170731707</v>
      </c>
      <c r="F40" s="524">
        <f t="shared" si="8"/>
        <v>2286419.1695432547</v>
      </c>
      <c r="G40" s="525">
        <f t="shared" si="9"/>
        <v>427792.98589962773</v>
      </c>
      <c r="H40" s="492">
        <f t="shared" si="10"/>
        <v>427792.98589962773</v>
      </c>
      <c r="I40" s="512">
        <f t="shared" si="4"/>
        <v>0</v>
      </c>
      <c r="J40" s="512"/>
      <c r="K40" s="526"/>
      <c r="L40" s="515">
        <f t="shared" si="11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3"/>
        <v/>
      </c>
      <c r="C41" s="508">
        <f>IF(D11="","-",+C40+1)</f>
        <v>2038</v>
      </c>
      <c r="D41" s="524">
        <f>IF(F40+SUM(E$17:E40)=D$10,F40,D$10-SUM(E$17:E40))</f>
        <v>2286419.1695432547</v>
      </c>
      <c r="E41" s="523">
        <f t="shared" si="7"/>
        <v>129004.73170731707</v>
      </c>
      <c r="F41" s="524">
        <f t="shared" si="8"/>
        <v>2157414.4378359374</v>
      </c>
      <c r="G41" s="525">
        <f t="shared" si="9"/>
        <v>411397.24576580449</v>
      </c>
      <c r="H41" s="492">
        <f t="shared" si="10"/>
        <v>411397.24576580449</v>
      </c>
      <c r="I41" s="512">
        <f t="shared" si="4"/>
        <v>0</v>
      </c>
      <c r="J41" s="512"/>
      <c r="K41" s="526"/>
      <c r="L41" s="515">
        <f t="shared" si="11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3"/>
        <v/>
      </c>
      <c r="C42" s="508">
        <f>IF(D11="","-",+C41+1)</f>
        <v>2039</v>
      </c>
      <c r="D42" s="524">
        <f>IF(F41+SUM(E$17:E41)=D$10,F41,D$10-SUM(E$17:E41))</f>
        <v>2157414.4378359374</v>
      </c>
      <c r="E42" s="523">
        <f t="shared" si="7"/>
        <v>129004.73170731707</v>
      </c>
      <c r="F42" s="524">
        <f t="shared" si="8"/>
        <v>2028409.7061286203</v>
      </c>
      <c r="G42" s="525">
        <f t="shared" si="9"/>
        <v>395001.50563198113</v>
      </c>
      <c r="H42" s="492">
        <f t="shared" si="10"/>
        <v>395001.50563198113</v>
      </c>
      <c r="I42" s="512">
        <f t="shared" si="4"/>
        <v>0</v>
      </c>
      <c r="J42" s="512"/>
      <c r="K42" s="526"/>
      <c r="L42" s="515">
        <f t="shared" si="11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3"/>
        <v/>
      </c>
      <c r="C43" s="508">
        <f>IF(D11="","-",+C42+1)</f>
        <v>2040</v>
      </c>
      <c r="D43" s="524">
        <f>IF(F42+SUM(E$17:E42)=D$10,F42,D$10-SUM(E$17:E42))</f>
        <v>2028409.7061286203</v>
      </c>
      <c r="E43" s="523">
        <f t="shared" si="7"/>
        <v>129004.73170731707</v>
      </c>
      <c r="F43" s="524">
        <f t="shared" si="8"/>
        <v>1899404.9744213033</v>
      </c>
      <c r="G43" s="525">
        <f t="shared" si="9"/>
        <v>378605.76549815782</v>
      </c>
      <c r="H43" s="492">
        <f t="shared" si="10"/>
        <v>378605.76549815782</v>
      </c>
      <c r="I43" s="512">
        <f t="shared" si="4"/>
        <v>0</v>
      </c>
      <c r="J43" s="512"/>
      <c r="K43" s="526"/>
      <c r="L43" s="515">
        <f t="shared" si="11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3"/>
        <v/>
      </c>
      <c r="C44" s="508">
        <f>IF(D11="","-",+C43+1)</f>
        <v>2041</v>
      </c>
      <c r="D44" s="524">
        <f>IF(F43+SUM(E$17:E43)=D$10,F43,D$10-SUM(E$17:E43))</f>
        <v>1899404.9744213033</v>
      </c>
      <c r="E44" s="523">
        <f t="shared" si="7"/>
        <v>129004.73170731707</v>
      </c>
      <c r="F44" s="524">
        <f t="shared" si="8"/>
        <v>1770400.2427139862</v>
      </c>
      <c r="G44" s="525">
        <f t="shared" si="9"/>
        <v>362210.02536433452</v>
      </c>
      <c r="H44" s="492">
        <f t="shared" si="10"/>
        <v>362210.02536433452</v>
      </c>
      <c r="I44" s="512">
        <f t="shared" si="4"/>
        <v>0</v>
      </c>
      <c r="J44" s="512"/>
      <c r="K44" s="526"/>
      <c r="L44" s="515">
        <f t="shared" si="11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3"/>
        <v/>
      </c>
      <c r="C45" s="508">
        <f>IF(D11="","-",+C44+1)</f>
        <v>2042</v>
      </c>
      <c r="D45" s="524">
        <f>IF(F44+SUM(E$17:E44)=D$10,F44,D$10-SUM(E$17:E44))</f>
        <v>1770400.2427139862</v>
      </c>
      <c r="E45" s="523">
        <f t="shared" si="7"/>
        <v>129004.73170731707</v>
      </c>
      <c r="F45" s="524">
        <f t="shared" si="8"/>
        <v>1641395.5110066691</v>
      </c>
      <c r="G45" s="525">
        <f t="shared" si="9"/>
        <v>345814.28523051116</v>
      </c>
      <c r="H45" s="492">
        <f t="shared" si="10"/>
        <v>345814.28523051116</v>
      </c>
      <c r="I45" s="512">
        <f t="shared" si="4"/>
        <v>0</v>
      </c>
      <c r="J45" s="512"/>
      <c r="K45" s="526"/>
      <c r="L45" s="515">
        <f t="shared" si="11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3"/>
        <v/>
      </c>
      <c r="C46" s="508">
        <f>IF(D11="","-",+C45+1)</f>
        <v>2043</v>
      </c>
      <c r="D46" s="524">
        <f>IF(F45+SUM(E$17:E45)=D$10,F45,D$10-SUM(E$17:E45))</f>
        <v>1641395.5110066691</v>
      </c>
      <c r="E46" s="523">
        <f t="shared" si="7"/>
        <v>129004.73170731707</v>
      </c>
      <c r="F46" s="524">
        <f t="shared" si="8"/>
        <v>1512390.7792993521</v>
      </c>
      <c r="G46" s="525">
        <f t="shared" si="9"/>
        <v>329418.54509668791</v>
      </c>
      <c r="H46" s="492">
        <f t="shared" si="10"/>
        <v>329418.54509668791</v>
      </c>
      <c r="I46" s="512">
        <f t="shared" si="4"/>
        <v>0</v>
      </c>
      <c r="J46" s="512"/>
      <c r="K46" s="526"/>
      <c r="L46" s="515">
        <f t="shared" si="11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3"/>
        <v/>
      </c>
      <c r="C47" s="508">
        <f>IF(D11="","-",+C46+1)</f>
        <v>2044</v>
      </c>
      <c r="D47" s="524">
        <f>IF(F46+SUM(E$17:E46)=D$10,F46,D$10-SUM(E$17:E46))</f>
        <v>1512390.7792993521</v>
      </c>
      <c r="E47" s="523">
        <f t="shared" si="7"/>
        <v>129004.73170731707</v>
      </c>
      <c r="F47" s="524">
        <f t="shared" si="8"/>
        <v>1383386.047592035</v>
      </c>
      <c r="G47" s="525">
        <f t="shared" si="9"/>
        <v>313022.80496286455</v>
      </c>
      <c r="H47" s="492">
        <f t="shared" si="10"/>
        <v>313022.80496286455</v>
      </c>
      <c r="I47" s="512">
        <f t="shared" si="4"/>
        <v>0</v>
      </c>
      <c r="J47" s="512"/>
      <c r="K47" s="526"/>
      <c r="L47" s="515">
        <f t="shared" si="11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3"/>
        <v/>
      </c>
      <c r="C48" s="508">
        <f>IF(D11="","-",+C47+1)</f>
        <v>2045</v>
      </c>
      <c r="D48" s="524">
        <f>IF(F47+SUM(E$17:E47)=D$10,F47,D$10-SUM(E$17:E47))</f>
        <v>1383386.047592035</v>
      </c>
      <c r="E48" s="523">
        <f t="shared" si="7"/>
        <v>129004.73170731707</v>
      </c>
      <c r="F48" s="524">
        <f t="shared" si="8"/>
        <v>1254381.315884718</v>
      </c>
      <c r="G48" s="525">
        <f t="shared" si="9"/>
        <v>296627.06482904125</v>
      </c>
      <c r="H48" s="492">
        <f t="shared" si="10"/>
        <v>296627.06482904125</v>
      </c>
      <c r="I48" s="512">
        <f t="shared" si="4"/>
        <v>0</v>
      </c>
      <c r="J48" s="512"/>
      <c r="K48" s="526"/>
      <c r="L48" s="515">
        <f t="shared" si="11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6" ht="12.5">
      <c r="B49" s="195" t="str">
        <f t="shared" si="3"/>
        <v/>
      </c>
      <c r="C49" s="508">
        <f>IF(D11="","-",+C48+1)</f>
        <v>2046</v>
      </c>
      <c r="D49" s="524">
        <f>IF(F48+SUM(E$17:E48)=D$10,F48,D$10-SUM(E$17:E48))</f>
        <v>1254381.315884718</v>
      </c>
      <c r="E49" s="523">
        <f t="shared" si="7"/>
        <v>129004.73170731707</v>
      </c>
      <c r="F49" s="524">
        <f t="shared" si="8"/>
        <v>1125376.5841774009</v>
      </c>
      <c r="G49" s="525">
        <f t="shared" si="9"/>
        <v>280231.32469521795</v>
      </c>
      <c r="H49" s="492">
        <f t="shared" si="10"/>
        <v>280231.32469521795</v>
      </c>
      <c r="I49" s="512">
        <f t="shared" si="4"/>
        <v>0</v>
      </c>
      <c r="J49" s="512"/>
      <c r="K49" s="526"/>
      <c r="L49" s="515">
        <f t="shared" si="11"/>
        <v>0</v>
      </c>
      <c r="M49" s="526"/>
      <c r="N49" s="515">
        <f t="shared" si="5"/>
        <v>0</v>
      </c>
      <c r="O49" s="515">
        <f t="shared" si="6"/>
        <v>0</v>
      </c>
      <c r="P49" s="272"/>
    </row>
    <row r="50" spans="2:16" ht="12.5">
      <c r="B50" s="195" t="str">
        <f t="shared" si="3"/>
        <v/>
      </c>
      <c r="C50" s="508">
        <f>IF(D11="","-",+C49+1)</f>
        <v>2047</v>
      </c>
      <c r="D50" s="524">
        <f>IF(F49+SUM(E$17:E49)=D$10,F49,D$10-SUM(E$17:E49))</f>
        <v>1125376.5841774009</v>
      </c>
      <c r="E50" s="523">
        <f t="shared" si="7"/>
        <v>129004.73170731707</v>
      </c>
      <c r="F50" s="524">
        <f t="shared" si="8"/>
        <v>996371.85247008386</v>
      </c>
      <c r="G50" s="525">
        <f t="shared" si="9"/>
        <v>263835.58456139464</v>
      </c>
      <c r="H50" s="492">
        <f t="shared" si="10"/>
        <v>263835.58456139464</v>
      </c>
      <c r="I50" s="512">
        <f t="shared" si="4"/>
        <v>0</v>
      </c>
      <c r="J50" s="512"/>
      <c r="K50" s="526"/>
      <c r="L50" s="515">
        <f t="shared" si="11"/>
        <v>0</v>
      </c>
      <c r="M50" s="526"/>
      <c r="N50" s="515">
        <f t="shared" si="5"/>
        <v>0</v>
      </c>
      <c r="O50" s="515">
        <f t="shared" si="6"/>
        <v>0</v>
      </c>
      <c r="P50" s="272"/>
    </row>
    <row r="51" spans="2:16" ht="12.5">
      <c r="B51" s="195" t="str">
        <f t="shared" si="3"/>
        <v/>
      </c>
      <c r="C51" s="508">
        <f>IF(D11="","-",+C50+1)</f>
        <v>2048</v>
      </c>
      <c r="D51" s="524">
        <f>IF(F50+SUM(E$17:E50)=D$10,F50,D$10-SUM(E$17:E50))</f>
        <v>996371.85247008386</v>
      </c>
      <c r="E51" s="523">
        <f t="shared" si="7"/>
        <v>129004.73170731707</v>
      </c>
      <c r="F51" s="524">
        <f t="shared" si="8"/>
        <v>867367.1207627668</v>
      </c>
      <c r="G51" s="525">
        <f t="shared" si="9"/>
        <v>247439.84442757131</v>
      </c>
      <c r="H51" s="492">
        <f t="shared" si="10"/>
        <v>247439.84442757131</v>
      </c>
      <c r="I51" s="512">
        <f t="shared" si="4"/>
        <v>0</v>
      </c>
      <c r="J51" s="512"/>
      <c r="K51" s="526"/>
      <c r="L51" s="515">
        <f t="shared" si="11"/>
        <v>0</v>
      </c>
      <c r="M51" s="526"/>
      <c r="N51" s="515">
        <f t="shared" si="5"/>
        <v>0</v>
      </c>
      <c r="O51" s="515">
        <f t="shared" si="6"/>
        <v>0</v>
      </c>
      <c r="P51" s="272"/>
    </row>
    <row r="52" spans="2:16" ht="12.5">
      <c r="B52" s="195" t="str">
        <f t="shared" si="3"/>
        <v/>
      </c>
      <c r="C52" s="508">
        <f>IF(D11="","-",+C51+1)</f>
        <v>2049</v>
      </c>
      <c r="D52" s="524">
        <f>IF(F51+SUM(E$17:E51)=D$10,F51,D$10-SUM(E$17:E51))</f>
        <v>867367.1207627668</v>
      </c>
      <c r="E52" s="523">
        <f t="shared" si="7"/>
        <v>129004.73170731707</v>
      </c>
      <c r="F52" s="524">
        <f t="shared" si="8"/>
        <v>738362.38905544975</v>
      </c>
      <c r="G52" s="525">
        <f t="shared" ref="G52:G72" si="12">+I$12*((D52+F52)/2)+E52</f>
        <v>231044.10429374798</v>
      </c>
      <c r="H52" s="492">
        <f t="shared" ref="H52:H72" si="13">+I$13*((D52+F52)/2)+E52</f>
        <v>231044.10429374798</v>
      </c>
      <c r="I52" s="512">
        <f t="shared" si="4"/>
        <v>0</v>
      </c>
      <c r="J52" s="512"/>
      <c r="K52" s="526"/>
      <c r="L52" s="515">
        <f t="shared" si="11"/>
        <v>0</v>
      </c>
      <c r="M52" s="526"/>
      <c r="N52" s="515">
        <f t="shared" si="5"/>
        <v>0</v>
      </c>
      <c r="O52" s="515">
        <f t="shared" si="6"/>
        <v>0</v>
      </c>
      <c r="P52" s="272"/>
    </row>
    <row r="53" spans="2:16" ht="12.5">
      <c r="B53" s="195" t="str">
        <f t="shared" si="3"/>
        <v/>
      </c>
      <c r="C53" s="508">
        <f>IF(D11="","-",+C52+1)</f>
        <v>2050</v>
      </c>
      <c r="D53" s="524">
        <f>IF(F52+SUM(E$17:E52)=D$10,F52,D$10-SUM(E$17:E52))</f>
        <v>738362.38905544975</v>
      </c>
      <c r="E53" s="523">
        <f t="shared" si="7"/>
        <v>129004.73170731707</v>
      </c>
      <c r="F53" s="524">
        <f t="shared" si="8"/>
        <v>609357.65734813269</v>
      </c>
      <c r="G53" s="525">
        <f t="shared" si="12"/>
        <v>214648.36415992468</v>
      </c>
      <c r="H53" s="492">
        <f t="shared" si="13"/>
        <v>214648.36415992468</v>
      </c>
      <c r="I53" s="512">
        <f t="shared" si="4"/>
        <v>0</v>
      </c>
      <c r="J53" s="512"/>
      <c r="K53" s="526"/>
      <c r="L53" s="515">
        <f t="shared" si="11"/>
        <v>0</v>
      </c>
      <c r="M53" s="526"/>
      <c r="N53" s="515">
        <f t="shared" si="5"/>
        <v>0</v>
      </c>
      <c r="O53" s="515">
        <f t="shared" si="6"/>
        <v>0</v>
      </c>
      <c r="P53" s="272"/>
    </row>
    <row r="54" spans="2:16" ht="12.5">
      <c r="B54" s="195" t="str">
        <f t="shared" si="3"/>
        <v/>
      </c>
      <c r="C54" s="508">
        <f>IF(D11="","-",+C53+1)</f>
        <v>2051</v>
      </c>
      <c r="D54" s="524">
        <f>IF(F53+SUM(E$17:E53)=D$10,F53,D$10-SUM(E$17:E53))</f>
        <v>609357.65734813269</v>
      </c>
      <c r="E54" s="523">
        <f t="shared" si="7"/>
        <v>129004.73170731707</v>
      </c>
      <c r="F54" s="524">
        <f t="shared" si="8"/>
        <v>480352.92564081564</v>
      </c>
      <c r="G54" s="525">
        <f t="shared" si="12"/>
        <v>198252.62402610137</v>
      </c>
      <c r="H54" s="492">
        <f t="shared" si="13"/>
        <v>198252.62402610137</v>
      </c>
      <c r="I54" s="512">
        <f t="shared" si="4"/>
        <v>0</v>
      </c>
      <c r="J54" s="512"/>
      <c r="K54" s="526"/>
      <c r="L54" s="515">
        <f t="shared" si="11"/>
        <v>0</v>
      </c>
      <c r="M54" s="526"/>
      <c r="N54" s="515">
        <f t="shared" si="5"/>
        <v>0</v>
      </c>
      <c r="O54" s="515">
        <f t="shared" si="6"/>
        <v>0</v>
      </c>
      <c r="P54" s="272"/>
    </row>
    <row r="55" spans="2:16" ht="12.5">
      <c r="B55" s="195" t="str">
        <f t="shared" si="3"/>
        <v/>
      </c>
      <c r="C55" s="508">
        <f>IF(D11="","-",+C54+1)</f>
        <v>2052</v>
      </c>
      <c r="D55" s="524">
        <f>IF(F54+SUM(E$17:E54)=D$10,F54,D$10-SUM(E$17:E54))</f>
        <v>480352.92564081564</v>
      </c>
      <c r="E55" s="523">
        <f t="shared" si="7"/>
        <v>129004.73170731707</v>
      </c>
      <c r="F55" s="524">
        <f t="shared" si="8"/>
        <v>351348.19393349858</v>
      </c>
      <c r="G55" s="525">
        <f t="shared" si="12"/>
        <v>181856.88389227807</v>
      </c>
      <c r="H55" s="492">
        <f t="shared" si="13"/>
        <v>181856.88389227807</v>
      </c>
      <c r="I55" s="512">
        <f t="shared" si="4"/>
        <v>0</v>
      </c>
      <c r="J55" s="512"/>
      <c r="K55" s="526"/>
      <c r="L55" s="515">
        <f t="shared" si="11"/>
        <v>0</v>
      </c>
      <c r="M55" s="526"/>
      <c r="N55" s="515">
        <f t="shared" si="5"/>
        <v>0</v>
      </c>
      <c r="O55" s="515">
        <f t="shared" si="6"/>
        <v>0</v>
      </c>
      <c r="P55" s="272"/>
    </row>
    <row r="56" spans="2:16" ht="12.5">
      <c r="B56" s="195" t="str">
        <f t="shared" si="3"/>
        <v/>
      </c>
      <c r="C56" s="508">
        <f>IF(D11="","-",+C55+1)</f>
        <v>2053</v>
      </c>
      <c r="D56" s="524">
        <f>IF(F55+SUM(E$17:E55)=D$10,F55,D$10-SUM(E$17:E55))</f>
        <v>351348.19393349858</v>
      </c>
      <c r="E56" s="523">
        <f t="shared" si="7"/>
        <v>129004.73170731707</v>
      </c>
      <c r="F56" s="524">
        <f t="shared" si="8"/>
        <v>222343.46222618152</v>
      </c>
      <c r="G56" s="525">
        <f t="shared" si="12"/>
        <v>165461.14375845474</v>
      </c>
      <c r="H56" s="492">
        <f t="shared" si="13"/>
        <v>165461.14375845474</v>
      </c>
      <c r="I56" s="512">
        <f t="shared" si="4"/>
        <v>0</v>
      </c>
      <c r="J56" s="512"/>
      <c r="K56" s="526"/>
      <c r="L56" s="515">
        <f t="shared" si="11"/>
        <v>0</v>
      </c>
      <c r="M56" s="526"/>
      <c r="N56" s="515">
        <f t="shared" si="5"/>
        <v>0</v>
      </c>
      <c r="O56" s="515">
        <f t="shared" si="6"/>
        <v>0</v>
      </c>
      <c r="P56" s="272"/>
    </row>
    <row r="57" spans="2:16" ht="12.5">
      <c r="B57" s="195" t="str">
        <f t="shared" si="3"/>
        <v/>
      </c>
      <c r="C57" s="508">
        <f>IF(D11="","-",+C56+1)</f>
        <v>2054</v>
      </c>
      <c r="D57" s="524">
        <f>IF(F56+SUM(E$17:E56)=D$10,F56,D$10-SUM(E$17:E56))</f>
        <v>222343.46222618152</v>
      </c>
      <c r="E57" s="523">
        <f t="shared" si="7"/>
        <v>129004.73170731707</v>
      </c>
      <c r="F57" s="524">
        <f t="shared" si="8"/>
        <v>93338.730518864453</v>
      </c>
      <c r="G57" s="525">
        <f t="shared" si="12"/>
        <v>149065.40362463144</v>
      </c>
      <c r="H57" s="492">
        <f t="shared" si="13"/>
        <v>149065.40362463144</v>
      </c>
      <c r="I57" s="512">
        <f t="shared" si="4"/>
        <v>0</v>
      </c>
      <c r="J57" s="512"/>
      <c r="K57" s="526"/>
      <c r="L57" s="515">
        <f t="shared" si="11"/>
        <v>0</v>
      </c>
      <c r="M57" s="526"/>
      <c r="N57" s="515">
        <f t="shared" si="5"/>
        <v>0</v>
      </c>
      <c r="O57" s="515">
        <f t="shared" si="6"/>
        <v>0</v>
      </c>
      <c r="P57" s="272"/>
    </row>
    <row r="58" spans="2:16" ht="12.5">
      <c r="B58" s="195" t="str">
        <f t="shared" si="3"/>
        <v/>
      </c>
      <c r="C58" s="508">
        <f>IF(D11="","-",+C57+1)</f>
        <v>2055</v>
      </c>
      <c r="D58" s="524">
        <f>IF(F57+SUM(E$17:E57)=D$10,F57,D$10-SUM(E$17:E57))</f>
        <v>93338.730518864453</v>
      </c>
      <c r="E58" s="523">
        <f t="shared" si="7"/>
        <v>93338.730518864453</v>
      </c>
      <c r="F58" s="524">
        <f t="shared" si="8"/>
        <v>0</v>
      </c>
      <c r="G58" s="525">
        <f t="shared" si="12"/>
        <v>99270.131444065802</v>
      </c>
      <c r="H58" s="492">
        <f t="shared" si="13"/>
        <v>99270.131444065802</v>
      </c>
      <c r="I58" s="512">
        <f t="shared" si="4"/>
        <v>0</v>
      </c>
      <c r="J58" s="512"/>
      <c r="K58" s="526"/>
      <c r="L58" s="515">
        <f t="shared" si="11"/>
        <v>0</v>
      </c>
      <c r="M58" s="526"/>
      <c r="N58" s="515">
        <f t="shared" si="5"/>
        <v>0</v>
      </c>
      <c r="O58" s="515">
        <f t="shared" si="6"/>
        <v>0</v>
      </c>
      <c r="P58" s="272"/>
    </row>
    <row r="59" spans="2:16" ht="12.5">
      <c r="B59" s="195" t="str">
        <f t="shared" si="3"/>
        <v/>
      </c>
      <c r="C59" s="508">
        <f>IF(D11="","-",+C58+1)</f>
        <v>2056</v>
      </c>
      <c r="D59" s="524">
        <f>IF(F58+SUM(E$17:E58)=D$10,F58,D$10-SUM(E$17:E58))</f>
        <v>0</v>
      </c>
      <c r="E59" s="523">
        <f t="shared" si="7"/>
        <v>0</v>
      </c>
      <c r="F59" s="524">
        <f t="shared" si="8"/>
        <v>0</v>
      </c>
      <c r="G59" s="525">
        <f t="shared" si="12"/>
        <v>0</v>
      </c>
      <c r="H59" s="492">
        <f t="shared" si="13"/>
        <v>0</v>
      </c>
      <c r="I59" s="512">
        <f t="shared" si="4"/>
        <v>0</v>
      </c>
      <c r="J59" s="512"/>
      <c r="K59" s="526"/>
      <c r="L59" s="515">
        <f t="shared" si="11"/>
        <v>0</v>
      </c>
      <c r="M59" s="526"/>
      <c r="N59" s="515">
        <f t="shared" si="5"/>
        <v>0</v>
      </c>
      <c r="O59" s="515">
        <f t="shared" si="6"/>
        <v>0</v>
      </c>
      <c r="P59" s="272"/>
    </row>
    <row r="60" spans="2:16" ht="12.5">
      <c r="B60" s="195" t="str">
        <f t="shared" si="3"/>
        <v/>
      </c>
      <c r="C60" s="508">
        <f>IF(D11="","-",+C59+1)</f>
        <v>2057</v>
      </c>
      <c r="D60" s="524">
        <f>IF(F59+SUM(E$17:E59)=D$10,F59,D$10-SUM(E$17:E59))</f>
        <v>0</v>
      </c>
      <c r="E60" s="523">
        <f t="shared" si="7"/>
        <v>0</v>
      </c>
      <c r="F60" s="524">
        <f t="shared" si="8"/>
        <v>0</v>
      </c>
      <c r="G60" s="525">
        <f t="shared" si="12"/>
        <v>0</v>
      </c>
      <c r="H60" s="492">
        <f t="shared" si="13"/>
        <v>0</v>
      </c>
      <c r="I60" s="512">
        <f t="shared" si="4"/>
        <v>0</v>
      </c>
      <c r="J60" s="512"/>
      <c r="K60" s="526"/>
      <c r="L60" s="515">
        <f t="shared" si="11"/>
        <v>0</v>
      </c>
      <c r="M60" s="526"/>
      <c r="N60" s="515">
        <f t="shared" si="5"/>
        <v>0</v>
      </c>
      <c r="O60" s="515">
        <f t="shared" si="6"/>
        <v>0</v>
      </c>
      <c r="P60" s="272"/>
    </row>
    <row r="61" spans="2:16" ht="12.5">
      <c r="B61" s="195" t="str">
        <f t="shared" si="3"/>
        <v/>
      </c>
      <c r="C61" s="508">
        <f>IF(D11="","-",+C60+1)</f>
        <v>2058</v>
      </c>
      <c r="D61" s="524">
        <f>IF(F60+SUM(E$17:E60)=D$10,F60,D$10-SUM(E$17:E60))</f>
        <v>0</v>
      </c>
      <c r="E61" s="523">
        <f t="shared" si="7"/>
        <v>0</v>
      </c>
      <c r="F61" s="524">
        <f t="shared" si="8"/>
        <v>0</v>
      </c>
      <c r="G61" s="525">
        <f t="shared" si="12"/>
        <v>0</v>
      </c>
      <c r="H61" s="492">
        <f t="shared" si="13"/>
        <v>0</v>
      </c>
      <c r="I61" s="512">
        <f t="shared" si="4"/>
        <v>0</v>
      </c>
      <c r="J61" s="512"/>
      <c r="K61" s="526"/>
      <c r="L61" s="515">
        <f t="shared" si="11"/>
        <v>0</v>
      </c>
      <c r="M61" s="526"/>
      <c r="N61" s="515">
        <f t="shared" si="5"/>
        <v>0</v>
      </c>
      <c r="O61" s="515">
        <f t="shared" si="6"/>
        <v>0</v>
      </c>
      <c r="P61" s="272"/>
    </row>
    <row r="62" spans="2:16" ht="12.5">
      <c r="B62" s="195" t="str">
        <f t="shared" si="3"/>
        <v/>
      </c>
      <c r="C62" s="508">
        <f>IF(D11="","-",+C61+1)</f>
        <v>2059</v>
      </c>
      <c r="D62" s="524">
        <f>IF(F61+SUM(E$17:E61)=D$10,F61,D$10-SUM(E$17:E61))</f>
        <v>0</v>
      </c>
      <c r="E62" s="523">
        <f t="shared" si="7"/>
        <v>0</v>
      </c>
      <c r="F62" s="524">
        <f t="shared" si="8"/>
        <v>0</v>
      </c>
      <c r="G62" s="525">
        <f t="shared" si="12"/>
        <v>0</v>
      </c>
      <c r="H62" s="492">
        <f t="shared" si="13"/>
        <v>0</v>
      </c>
      <c r="I62" s="512">
        <f t="shared" si="4"/>
        <v>0</v>
      </c>
      <c r="J62" s="512"/>
      <c r="K62" s="526"/>
      <c r="L62" s="515">
        <f t="shared" si="11"/>
        <v>0</v>
      </c>
      <c r="M62" s="526"/>
      <c r="N62" s="515">
        <f t="shared" si="5"/>
        <v>0</v>
      </c>
      <c r="O62" s="515">
        <f t="shared" si="6"/>
        <v>0</v>
      </c>
      <c r="P62" s="272"/>
    </row>
    <row r="63" spans="2:16" ht="12.5">
      <c r="B63" s="195" t="str">
        <f t="shared" si="3"/>
        <v/>
      </c>
      <c r="C63" s="508">
        <f>IF(D11="","-",+C62+1)</f>
        <v>2060</v>
      </c>
      <c r="D63" s="524">
        <f>IF(F62+SUM(E$17:E62)=D$10,F62,D$10-SUM(E$17:E62))</f>
        <v>0</v>
      </c>
      <c r="E63" s="523">
        <f t="shared" si="7"/>
        <v>0</v>
      </c>
      <c r="F63" s="524">
        <f t="shared" si="8"/>
        <v>0</v>
      </c>
      <c r="G63" s="525">
        <f t="shared" si="12"/>
        <v>0</v>
      </c>
      <c r="H63" s="492">
        <f t="shared" si="13"/>
        <v>0</v>
      </c>
      <c r="I63" s="512">
        <f t="shared" si="4"/>
        <v>0</v>
      </c>
      <c r="J63" s="512"/>
      <c r="K63" s="526"/>
      <c r="L63" s="515">
        <f t="shared" si="11"/>
        <v>0</v>
      </c>
      <c r="M63" s="526"/>
      <c r="N63" s="515">
        <f t="shared" si="5"/>
        <v>0</v>
      </c>
      <c r="O63" s="515">
        <f t="shared" si="6"/>
        <v>0</v>
      </c>
      <c r="P63" s="272"/>
    </row>
    <row r="64" spans="2:16" ht="12.5">
      <c r="B64" s="195" t="str">
        <f t="shared" si="3"/>
        <v/>
      </c>
      <c r="C64" s="508">
        <f>IF(D11="","-",+C63+1)</f>
        <v>2061</v>
      </c>
      <c r="D64" s="524">
        <f>IF(F63+SUM(E$17:E63)=D$10,F63,D$10-SUM(E$17:E63))</f>
        <v>0</v>
      </c>
      <c r="E64" s="523">
        <f t="shared" si="7"/>
        <v>0</v>
      </c>
      <c r="F64" s="524">
        <f t="shared" si="8"/>
        <v>0</v>
      </c>
      <c r="G64" s="525">
        <f t="shared" si="12"/>
        <v>0</v>
      </c>
      <c r="H64" s="492">
        <f t="shared" si="13"/>
        <v>0</v>
      </c>
      <c r="I64" s="512">
        <f t="shared" si="4"/>
        <v>0</v>
      </c>
      <c r="J64" s="512"/>
      <c r="K64" s="526"/>
      <c r="L64" s="515">
        <f t="shared" si="11"/>
        <v>0</v>
      </c>
      <c r="M64" s="526"/>
      <c r="N64" s="515">
        <f t="shared" si="5"/>
        <v>0</v>
      </c>
      <c r="O64" s="515">
        <f t="shared" si="6"/>
        <v>0</v>
      </c>
      <c r="P64" s="272"/>
    </row>
    <row r="65" spans="2:16" ht="12.5">
      <c r="B65" s="195" t="str">
        <f t="shared" si="3"/>
        <v/>
      </c>
      <c r="C65" s="508">
        <f>IF(D11="","-",+C64+1)</f>
        <v>2062</v>
      </c>
      <c r="D65" s="524">
        <f>IF(F64+SUM(E$17:E64)=D$10,F64,D$10-SUM(E$17:E64))</f>
        <v>0</v>
      </c>
      <c r="E65" s="523">
        <f t="shared" si="7"/>
        <v>0</v>
      </c>
      <c r="F65" s="524">
        <f t="shared" si="8"/>
        <v>0</v>
      </c>
      <c r="G65" s="525">
        <f t="shared" si="12"/>
        <v>0</v>
      </c>
      <c r="H65" s="492">
        <f t="shared" si="13"/>
        <v>0</v>
      </c>
      <c r="I65" s="512">
        <f t="shared" si="4"/>
        <v>0</v>
      </c>
      <c r="J65" s="512"/>
      <c r="K65" s="526"/>
      <c r="L65" s="515">
        <f t="shared" si="11"/>
        <v>0</v>
      </c>
      <c r="M65" s="526"/>
      <c r="N65" s="515">
        <f t="shared" si="5"/>
        <v>0</v>
      </c>
      <c r="O65" s="515">
        <f t="shared" si="6"/>
        <v>0</v>
      </c>
      <c r="P65" s="272"/>
    </row>
    <row r="66" spans="2:16" ht="12.5">
      <c r="B66" s="195" t="str">
        <f t="shared" si="3"/>
        <v/>
      </c>
      <c r="C66" s="508">
        <f>IF(D11="","-",+C65+1)</f>
        <v>2063</v>
      </c>
      <c r="D66" s="524">
        <f>IF(F65+SUM(E$17:E65)=D$10,F65,D$10-SUM(E$17:E65))</f>
        <v>0</v>
      </c>
      <c r="E66" s="523">
        <f t="shared" si="7"/>
        <v>0</v>
      </c>
      <c r="F66" s="524">
        <f t="shared" si="8"/>
        <v>0</v>
      </c>
      <c r="G66" s="525">
        <f t="shared" si="12"/>
        <v>0</v>
      </c>
      <c r="H66" s="492">
        <f t="shared" si="13"/>
        <v>0</v>
      </c>
      <c r="I66" s="512">
        <f t="shared" si="4"/>
        <v>0</v>
      </c>
      <c r="J66" s="512"/>
      <c r="K66" s="526"/>
      <c r="L66" s="515">
        <f t="shared" si="11"/>
        <v>0</v>
      </c>
      <c r="M66" s="526"/>
      <c r="N66" s="515">
        <f t="shared" si="5"/>
        <v>0</v>
      </c>
      <c r="O66" s="515">
        <f t="shared" si="6"/>
        <v>0</v>
      </c>
      <c r="P66" s="272"/>
    </row>
    <row r="67" spans="2:16" ht="12.5">
      <c r="B67" s="195" t="str">
        <f t="shared" si="3"/>
        <v/>
      </c>
      <c r="C67" s="508">
        <f>IF(D11="","-",+C66+1)</f>
        <v>2064</v>
      </c>
      <c r="D67" s="524">
        <f>IF(F66+SUM(E$17:E66)=D$10,F66,D$10-SUM(E$17:E66))</f>
        <v>0</v>
      </c>
      <c r="E67" s="523">
        <f t="shared" si="7"/>
        <v>0</v>
      </c>
      <c r="F67" s="524">
        <f t="shared" si="8"/>
        <v>0</v>
      </c>
      <c r="G67" s="525">
        <f t="shared" si="12"/>
        <v>0</v>
      </c>
      <c r="H67" s="492">
        <f t="shared" si="13"/>
        <v>0</v>
      </c>
      <c r="I67" s="512">
        <f t="shared" si="4"/>
        <v>0</v>
      </c>
      <c r="J67" s="512"/>
      <c r="K67" s="526"/>
      <c r="L67" s="515">
        <f t="shared" si="11"/>
        <v>0</v>
      </c>
      <c r="M67" s="526"/>
      <c r="N67" s="515">
        <f t="shared" si="5"/>
        <v>0</v>
      </c>
      <c r="O67" s="515">
        <f t="shared" si="6"/>
        <v>0</v>
      </c>
      <c r="P67" s="272"/>
    </row>
    <row r="68" spans="2:16" ht="12.5">
      <c r="B68" s="195" t="str">
        <f t="shared" si="3"/>
        <v/>
      </c>
      <c r="C68" s="508">
        <f>IF(D11="","-",+C67+1)</f>
        <v>2065</v>
      </c>
      <c r="D68" s="524">
        <f>IF(F67+SUM(E$17:E67)=D$10,F67,D$10-SUM(E$17:E67))</f>
        <v>0</v>
      </c>
      <c r="E68" s="523">
        <f t="shared" si="7"/>
        <v>0</v>
      </c>
      <c r="F68" s="524">
        <f t="shared" si="8"/>
        <v>0</v>
      </c>
      <c r="G68" s="525">
        <f t="shared" si="12"/>
        <v>0</v>
      </c>
      <c r="H68" s="492">
        <f t="shared" si="13"/>
        <v>0</v>
      </c>
      <c r="I68" s="512">
        <f t="shared" si="4"/>
        <v>0</v>
      </c>
      <c r="J68" s="512"/>
      <c r="K68" s="526"/>
      <c r="L68" s="515">
        <f t="shared" si="11"/>
        <v>0</v>
      </c>
      <c r="M68" s="526"/>
      <c r="N68" s="515">
        <f t="shared" si="5"/>
        <v>0</v>
      </c>
      <c r="O68" s="515">
        <f t="shared" si="6"/>
        <v>0</v>
      </c>
      <c r="P68" s="272"/>
    </row>
    <row r="69" spans="2:16" ht="12.5">
      <c r="B69" s="195" t="str">
        <f t="shared" si="3"/>
        <v/>
      </c>
      <c r="C69" s="508">
        <f>IF(D11="","-",+C68+1)</f>
        <v>2066</v>
      </c>
      <c r="D69" s="524">
        <f>IF(F68+SUM(E$17:E68)=D$10,F68,D$10-SUM(E$17:E68))</f>
        <v>0</v>
      </c>
      <c r="E69" s="523">
        <f t="shared" si="7"/>
        <v>0</v>
      </c>
      <c r="F69" s="524">
        <f t="shared" si="8"/>
        <v>0</v>
      </c>
      <c r="G69" s="525">
        <f t="shared" si="12"/>
        <v>0</v>
      </c>
      <c r="H69" s="492">
        <f t="shared" si="13"/>
        <v>0</v>
      </c>
      <c r="I69" s="512">
        <f t="shared" si="4"/>
        <v>0</v>
      </c>
      <c r="J69" s="512"/>
      <c r="K69" s="526"/>
      <c r="L69" s="515">
        <f t="shared" si="11"/>
        <v>0</v>
      </c>
      <c r="M69" s="526"/>
      <c r="N69" s="515">
        <f t="shared" si="5"/>
        <v>0</v>
      </c>
      <c r="O69" s="515">
        <f t="shared" si="6"/>
        <v>0</v>
      </c>
      <c r="P69" s="272"/>
    </row>
    <row r="70" spans="2:16" ht="12.5">
      <c r="B70" s="195" t="str">
        <f t="shared" si="3"/>
        <v/>
      </c>
      <c r="C70" s="508">
        <f>IF(D11="","-",+C69+1)</f>
        <v>2067</v>
      </c>
      <c r="D70" s="524">
        <f>IF(F69+SUM(E$17:E69)=D$10,F69,D$10-SUM(E$17:E69))</f>
        <v>0</v>
      </c>
      <c r="E70" s="523">
        <f t="shared" si="7"/>
        <v>0</v>
      </c>
      <c r="F70" s="524">
        <f t="shared" si="8"/>
        <v>0</v>
      </c>
      <c r="G70" s="525">
        <f t="shared" si="12"/>
        <v>0</v>
      </c>
      <c r="H70" s="492">
        <f t="shared" si="13"/>
        <v>0</v>
      </c>
      <c r="I70" s="512">
        <f t="shared" si="4"/>
        <v>0</v>
      </c>
      <c r="J70" s="512"/>
      <c r="K70" s="526"/>
      <c r="L70" s="515">
        <f t="shared" si="11"/>
        <v>0</v>
      </c>
      <c r="M70" s="526"/>
      <c r="N70" s="515">
        <f t="shared" si="5"/>
        <v>0</v>
      </c>
      <c r="O70" s="515">
        <f t="shared" si="6"/>
        <v>0</v>
      </c>
      <c r="P70" s="272"/>
    </row>
    <row r="71" spans="2:16" ht="12.5">
      <c r="B71" s="195" t="str">
        <f t="shared" si="3"/>
        <v/>
      </c>
      <c r="C71" s="508">
        <f>IF(D11="","-",+C70+1)</f>
        <v>2068</v>
      </c>
      <c r="D71" s="524">
        <f>IF(F70+SUM(E$17:E70)=D$10,F70,D$10-SUM(E$17:E70))</f>
        <v>0</v>
      </c>
      <c r="E71" s="523">
        <f t="shared" si="7"/>
        <v>0</v>
      </c>
      <c r="F71" s="524">
        <f t="shared" si="8"/>
        <v>0</v>
      </c>
      <c r="G71" s="525">
        <f t="shared" si="12"/>
        <v>0</v>
      </c>
      <c r="H71" s="492">
        <f t="shared" si="13"/>
        <v>0</v>
      </c>
      <c r="I71" s="512">
        <f t="shared" si="4"/>
        <v>0</v>
      </c>
      <c r="J71" s="512"/>
      <c r="K71" s="526"/>
      <c r="L71" s="515">
        <f t="shared" si="11"/>
        <v>0</v>
      </c>
      <c r="M71" s="526"/>
      <c r="N71" s="515">
        <f t="shared" si="5"/>
        <v>0</v>
      </c>
      <c r="O71" s="515">
        <f t="shared" si="6"/>
        <v>0</v>
      </c>
      <c r="P71" s="272"/>
    </row>
    <row r="72" spans="2:16" ht="13" thickBot="1">
      <c r="B72" s="195" t="str">
        <f t="shared" si="3"/>
        <v/>
      </c>
      <c r="C72" s="528">
        <f>IF(D11="","-",+C71+1)</f>
        <v>2069</v>
      </c>
      <c r="D72" s="524">
        <f>IF(F71+SUM(E$17:E71)=D$10,F71,D$10-SUM(E$17:E71))</f>
        <v>0</v>
      </c>
      <c r="E72" s="523">
        <f t="shared" si="7"/>
        <v>0</v>
      </c>
      <c r="F72" s="524">
        <f t="shared" si="8"/>
        <v>0</v>
      </c>
      <c r="G72" s="525">
        <f t="shared" si="12"/>
        <v>0</v>
      </c>
      <c r="H72" s="492">
        <f t="shared" si="13"/>
        <v>0</v>
      </c>
      <c r="I72" s="512">
        <f t="shared" si="4"/>
        <v>0</v>
      </c>
      <c r="J72" s="512"/>
      <c r="K72" s="533"/>
      <c r="L72" s="534">
        <f t="shared" si="11"/>
        <v>0</v>
      </c>
      <c r="M72" s="533"/>
      <c r="N72" s="534">
        <f t="shared" si="5"/>
        <v>0</v>
      </c>
      <c r="O72" s="534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19186463.542414576</v>
      </c>
      <c r="H73" s="375">
        <f>SUM(H17:H72)</f>
        <v>19186463.542414576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587930.15868984</v>
      </c>
      <c r="N87" s="547">
        <f>IF(J92&lt;D11,0,VLOOKUP(J92,C17:O72,11))</f>
        <v>587930.15868984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622233.17154996516</v>
      </c>
      <c r="N88" s="551">
        <f>IF(J92&lt;D11,0,VLOOKUP(J92,C99:P154,7))</f>
        <v>622233.17154996516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34303.012860125164</v>
      </c>
      <c r="N89" s="556">
        <f>+N88-N87</f>
        <v>34303.012860125164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TP2004031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5289194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2014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123004.51162790698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2014</v>
      </c>
      <c r="D99" s="630">
        <v>0</v>
      </c>
      <c r="E99" s="631">
        <v>62966.595238095237</v>
      </c>
      <c r="F99" s="632">
        <v>5226227.4047619049</v>
      </c>
      <c r="G99" s="633">
        <v>2613113.7023809524</v>
      </c>
      <c r="H99" s="634">
        <v>418150</v>
      </c>
      <c r="I99" s="635">
        <v>418150</v>
      </c>
      <c r="J99" s="515">
        <f>+I99-H99</f>
        <v>0</v>
      </c>
      <c r="K99" s="515"/>
      <c r="L99" s="519">
        <f>H99</f>
        <v>418150</v>
      </c>
      <c r="M99" s="520">
        <f>IF(L99&lt;&gt;0,+H99-L99,0)</f>
        <v>0</v>
      </c>
      <c r="N99" s="519">
        <f>I99</f>
        <v>418150</v>
      </c>
      <c r="O99" s="515">
        <f>IF(N99&lt;&gt;0,+I99-N99,0)</f>
        <v>0</v>
      </c>
      <c r="P99" s="515">
        <f>+O99-M99</f>
        <v>0</v>
      </c>
    </row>
    <row r="100" spans="1:16" ht="12.5">
      <c r="B100" s="195" t="str">
        <f>IF(D100=F99,"","IU")</f>
        <v/>
      </c>
      <c r="C100" s="508">
        <f>IF(D93="","-",+C99+1)</f>
        <v>2015</v>
      </c>
      <c r="D100" s="630">
        <v>5226227.4047619049</v>
      </c>
      <c r="E100" s="631">
        <v>125933.19047619047</v>
      </c>
      <c r="F100" s="632">
        <v>5100294.2142857146</v>
      </c>
      <c r="G100" s="632">
        <v>5163260.8095238097</v>
      </c>
      <c r="H100" s="634">
        <v>806290.27352306223</v>
      </c>
      <c r="I100" s="635">
        <v>806290.27352306223</v>
      </c>
      <c r="J100" s="515">
        <f>+I100-H100</f>
        <v>0</v>
      </c>
      <c r="K100" s="515"/>
      <c r="L100" s="519">
        <f>H100</f>
        <v>806290.27352306223</v>
      </c>
      <c r="M100" s="520">
        <f>IF(L100&lt;&gt;0,+H100-L100,0)</f>
        <v>0</v>
      </c>
      <c r="N100" s="519">
        <f>I100</f>
        <v>806290.27352306223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2016</v>
      </c>
      <c r="D101" s="630">
        <v>5100294.2142857146</v>
      </c>
      <c r="E101" s="631">
        <v>123004.51162790698</v>
      </c>
      <c r="F101" s="632">
        <v>4977289.7026578076</v>
      </c>
      <c r="G101" s="632">
        <v>5038791.9584717611</v>
      </c>
      <c r="H101" s="634">
        <v>762679.09174338926</v>
      </c>
      <c r="I101" s="635">
        <v>762679.09174338926</v>
      </c>
      <c r="J101" s="515">
        <f t="shared" ref="J101:J154" si="15">+I101-H101</f>
        <v>0</v>
      </c>
      <c r="K101" s="515"/>
      <c r="L101" s="519">
        <f>H101</f>
        <v>762679.09174338926</v>
      </c>
      <c r="M101" s="520">
        <f>IF(L101&lt;&gt;0,+H101-L101,0)</f>
        <v>0</v>
      </c>
      <c r="N101" s="519">
        <f>I101</f>
        <v>762679.09174338926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2017</v>
      </c>
      <c r="D102" s="630">
        <v>4977289.7026578076</v>
      </c>
      <c r="E102" s="631">
        <v>125933.19047619047</v>
      </c>
      <c r="F102" s="632">
        <v>4851356.5121816173</v>
      </c>
      <c r="G102" s="632">
        <v>4914323.1074197125</v>
      </c>
      <c r="H102" s="634">
        <v>722883.18186453939</v>
      </c>
      <c r="I102" s="635">
        <v>722883.18186453939</v>
      </c>
      <c r="J102" s="515">
        <f t="shared" si="15"/>
        <v>0</v>
      </c>
      <c r="K102" s="515"/>
      <c r="L102" s="519">
        <f>H102</f>
        <v>722883.18186453939</v>
      </c>
      <c r="M102" s="520">
        <f>IF(L102&lt;&gt;0,+H102-L102,0)</f>
        <v>0</v>
      </c>
      <c r="N102" s="519">
        <f>I102</f>
        <v>722883.18186453939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14"/>
        <v/>
      </c>
      <c r="C103" s="508">
        <f>IF(D93="","-",+C102+1)</f>
        <v>2018</v>
      </c>
      <c r="D103" s="630">
        <v>4851356.5121816173</v>
      </c>
      <c r="E103" s="631">
        <v>125933.19047619047</v>
      </c>
      <c r="F103" s="632">
        <v>4725423.321705427</v>
      </c>
      <c r="G103" s="632">
        <v>4788389.9169435222</v>
      </c>
      <c r="H103" s="634">
        <v>631609.12439866643</v>
      </c>
      <c r="I103" s="635">
        <v>631609.12439866643</v>
      </c>
      <c r="J103" s="515">
        <f t="shared" si="15"/>
        <v>0</v>
      </c>
      <c r="K103" s="515"/>
      <c r="L103" s="519">
        <f>H103</f>
        <v>631609.12439866643</v>
      </c>
      <c r="M103" s="520">
        <f>IF(L103&lt;&gt;0,+H103-L103,0)</f>
        <v>0</v>
      </c>
      <c r="N103" s="519">
        <f>I103</f>
        <v>631609.12439866643</v>
      </c>
      <c r="O103" s="515">
        <f t="shared" ref="O103:O130" si="16">IF(N103&lt;&gt;0,+I103-N103,0)</f>
        <v>0</v>
      </c>
      <c r="P103" s="515">
        <f t="shared" ref="P103:P130" si="17">+O103-M103</f>
        <v>0</v>
      </c>
    </row>
    <row r="104" spans="1:16" ht="12.5">
      <c r="B104" s="195" t="str">
        <f t="shared" si="14"/>
        <v/>
      </c>
      <c r="C104" s="508">
        <f>IF(D93="","-",+C103+1)</f>
        <v>2019</v>
      </c>
      <c r="D104" s="374">
        <f>IF(F103+SUM(E$99:E103)=D$92,F103,D$92-SUM(E$99:E103))</f>
        <v>4725423.321705427</v>
      </c>
      <c r="E104" s="523">
        <f t="shared" ref="E104:E154" si="18">IF(+$J$96&lt;F103,$J$96,D104)</f>
        <v>123004.51162790698</v>
      </c>
      <c r="F104" s="524">
        <f t="shared" ref="F104:F154" si="19">+D104-E104</f>
        <v>4602418.8100775201</v>
      </c>
      <c r="G104" s="524">
        <f t="shared" ref="G104:G154" si="20">+(F104+D104)/2</f>
        <v>4663921.0658914736</v>
      </c>
      <c r="H104" s="527">
        <f t="shared" ref="H104:H154" si="21">+J$94*G104+E104</f>
        <v>622233.17154996516</v>
      </c>
      <c r="I104" s="578">
        <f t="shared" ref="I104:I154" si="22">+J$95*G104+E104</f>
        <v>622233.17154996516</v>
      </c>
      <c r="J104" s="515">
        <f t="shared" si="15"/>
        <v>0</v>
      </c>
      <c r="K104" s="515"/>
      <c r="L104" s="526"/>
      <c r="M104" s="515">
        <f t="shared" ref="M104:M130" si="23">IF(L104&lt;&gt;0,+H104-L104,0)</f>
        <v>0</v>
      </c>
      <c r="N104" s="526"/>
      <c r="O104" s="515">
        <f t="shared" si="16"/>
        <v>0</v>
      </c>
      <c r="P104" s="515">
        <f t="shared" si="17"/>
        <v>0</v>
      </c>
    </row>
    <row r="105" spans="1:16" ht="12.5">
      <c r="B105" s="195" t="str">
        <f t="shared" si="14"/>
        <v/>
      </c>
      <c r="C105" s="508">
        <f>IF(D93="","-",+C104+1)</f>
        <v>2020</v>
      </c>
      <c r="D105" s="374">
        <f>IF(F104+SUM(E$99:E104)=D$92,F104,D$92-SUM(E$99:E104))</f>
        <v>4602418.8100775201</v>
      </c>
      <c r="E105" s="523">
        <f t="shared" si="18"/>
        <v>123004.51162790698</v>
      </c>
      <c r="F105" s="524">
        <f t="shared" si="19"/>
        <v>4479414.2984496132</v>
      </c>
      <c r="G105" s="524">
        <f t="shared" si="20"/>
        <v>4540916.5542635666</v>
      </c>
      <c r="H105" s="527">
        <f t="shared" si="21"/>
        <v>609066.70139817463</v>
      </c>
      <c r="I105" s="578">
        <f t="shared" si="22"/>
        <v>609066.70139817463</v>
      </c>
      <c r="J105" s="515">
        <f t="shared" si="15"/>
        <v>0</v>
      </c>
      <c r="K105" s="515"/>
      <c r="L105" s="526"/>
      <c r="M105" s="515">
        <f t="shared" si="23"/>
        <v>0</v>
      </c>
      <c r="N105" s="526"/>
      <c r="O105" s="515">
        <f t="shared" si="16"/>
        <v>0</v>
      </c>
      <c r="P105" s="515">
        <f t="shared" si="17"/>
        <v>0</v>
      </c>
    </row>
    <row r="106" spans="1:16" ht="12.5">
      <c r="B106" s="195" t="str">
        <f t="shared" si="14"/>
        <v/>
      </c>
      <c r="C106" s="508">
        <f>IF(D93="","-",+C105+1)</f>
        <v>2021</v>
      </c>
      <c r="D106" s="374">
        <f>IF(F105+SUM(E$99:E105)=D$92,F105,D$92-SUM(E$99:E105))</f>
        <v>4479414.2984496132</v>
      </c>
      <c r="E106" s="523">
        <f t="shared" si="18"/>
        <v>123004.51162790698</v>
      </c>
      <c r="F106" s="524">
        <f t="shared" si="19"/>
        <v>4356409.7868217062</v>
      </c>
      <c r="G106" s="524">
        <f t="shared" si="20"/>
        <v>4417912.0426356597</v>
      </c>
      <c r="H106" s="527">
        <f t="shared" si="21"/>
        <v>595900.23124638409</v>
      </c>
      <c r="I106" s="578">
        <f t="shared" si="22"/>
        <v>595900.23124638409</v>
      </c>
      <c r="J106" s="515">
        <f t="shared" si="15"/>
        <v>0</v>
      </c>
      <c r="K106" s="515"/>
      <c r="L106" s="526"/>
      <c r="M106" s="515">
        <f t="shared" si="23"/>
        <v>0</v>
      </c>
      <c r="N106" s="526"/>
      <c r="O106" s="515">
        <f t="shared" si="16"/>
        <v>0</v>
      </c>
      <c r="P106" s="515">
        <f t="shared" si="17"/>
        <v>0</v>
      </c>
    </row>
    <row r="107" spans="1:16" ht="12.5">
      <c r="B107" s="195" t="str">
        <f t="shared" si="14"/>
        <v/>
      </c>
      <c r="C107" s="508">
        <f>IF(D93="","-",+C106+1)</f>
        <v>2022</v>
      </c>
      <c r="D107" s="374">
        <f>IF(F106+SUM(E$99:E106)=D$92,F106,D$92-SUM(E$99:E106))</f>
        <v>4356409.7868217062</v>
      </c>
      <c r="E107" s="523">
        <f t="shared" si="18"/>
        <v>123004.51162790698</v>
      </c>
      <c r="F107" s="524">
        <f t="shared" si="19"/>
        <v>4233405.2751937993</v>
      </c>
      <c r="G107" s="524">
        <f t="shared" si="20"/>
        <v>4294907.5310077528</v>
      </c>
      <c r="H107" s="527">
        <f t="shared" si="21"/>
        <v>582733.76109459356</v>
      </c>
      <c r="I107" s="578">
        <f t="shared" si="22"/>
        <v>582733.76109459356</v>
      </c>
      <c r="J107" s="515">
        <f t="shared" si="15"/>
        <v>0</v>
      </c>
      <c r="K107" s="515"/>
      <c r="L107" s="526"/>
      <c r="M107" s="515">
        <f t="shared" si="23"/>
        <v>0</v>
      </c>
      <c r="N107" s="526"/>
      <c r="O107" s="515">
        <f t="shared" si="16"/>
        <v>0</v>
      </c>
      <c r="P107" s="515">
        <f t="shared" si="17"/>
        <v>0</v>
      </c>
    </row>
    <row r="108" spans="1:16" ht="12.5">
      <c r="B108" s="195" t="str">
        <f t="shared" si="14"/>
        <v/>
      </c>
      <c r="C108" s="508">
        <f>IF(D93="","-",+C107+1)</f>
        <v>2023</v>
      </c>
      <c r="D108" s="374">
        <f>IF(F107+SUM(E$99:E107)=D$92,F107,D$92-SUM(E$99:E107))</f>
        <v>4233405.2751937993</v>
      </c>
      <c r="E108" s="523">
        <f t="shared" si="18"/>
        <v>123004.51162790698</v>
      </c>
      <c r="F108" s="524">
        <f t="shared" si="19"/>
        <v>4110400.7635658924</v>
      </c>
      <c r="G108" s="524">
        <f t="shared" si="20"/>
        <v>4171903.0193798458</v>
      </c>
      <c r="H108" s="527">
        <f t="shared" si="21"/>
        <v>569567.29094280303</v>
      </c>
      <c r="I108" s="578">
        <f t="shared" si="22"/>
        <v>569567.29094280303</v>
      </c>
      <c r="J108" s="515">
        <f t="shared" si="15"/>
        <v>0</v>
      </c>
      <c r="K108" s="515"/>
      <c r="L108" s="526"/>
      <c r="M108" s="515">
        <f t="shared" si="23"/>
        <v>0</v>
      </c>
      <c r="N108" s="526"/>
      <c r="O108" s="515">
        <f t="shared" si="16"/>
        <v>0</v>
      </c>
      <c r="P108" s="515">
        <f t="shared" si="17"/>
        <v>0</v>
      </c>
    </row>
    <row r="109" spans="1:16" ht="12.5">
      <c r="B109" s="195" t="str">
        <f t="shared" si="14"/>
        <v/>
      </c>
      <c r="C109" s="508">
        <f>IF(D93="","-",+C108+1)</f>
        <v>2024</v>
      </c>
      <c r="D109" s="374">
        <f>IF(F108+SUM(E$99:E108)=D$92,F108,D$92-SUM(E$99:E108))</f>
        <v>4110400.7635658924</v>
      </c>
      <c r="E109" s="523">
        <f t="shared" si="18"/>
        <v>123004.51162790698</v>
      </c>
      <c r="F109" s="524">
        <f t="shared" si="19"/>
        <v>3987396.2519379854</v>
      </c>
      <c r="G109" s="524">
        <f t="shared" si="20"/>
        <v>4048898.5077519389</v>
      </c>
      <c r="H109" s="527">
        <f t="shared" si="21"/>
        <v>556400.82079101249</v>
      </c>
      <c r="I109" s="578">
        <f t="shared" si="22"/>
        <v>556400.82079101249</v>
      </c>
      <c r="J109" s="515">
        <f t="shared" si="15"/>
        <v>0</v>
      </c>
      <c r="K109" s="515"/>
      <c r="L109" s="526"/>
      <c r="M109" s="515">
        <f t="shared" si="23"/>
        <v>0</v>
      </c>
      <c r="N109" s="526"/>
      <c r="O109" s="515">
        <f t="shared" si="16"/>
        <v>0</v>
      </c>
      <c r="P109" s="515">
        <f t="shared" si="17"/>
        <v>0</v>
      </c>
    </row>
    <row r="110" spans="1:16" ht="12.5">
      <c r="B110" s="195" t="str">
        <f t="shared" si="14"/>
        <v/>
      </c>
      <c r="C110" s="508">
        <f>IF(D93="","-",+C109+1)</f>
        <v>2025</v>
      </c>
      <c r="D110" s="374">
        <f>IF(F109+SUM(E$99:E109)=D$92,F109,D$92-SUM(E$99:E109))</f>
        <v>3987396.2519379854</v>
      </c>
      <c r="E110" s="523">
        <f t="shared" si="18"/>
        <v>123004.51162790698</v>
      </c>
      <c r="F110" s="524">
        <f t="shared" si="19"/>
        <v>3864391.7403100785</v>
      </c>
      <c r="G110" s="524">
        <f t="shared" si="20"/>
        <v>3925893.996124032</v>
      </c>
      <c r="H110" s="527">
        <f t="shared" si="21"/>
        <v>543234.35063922184</v>
      </c>
      <c r="I110" s="578">
        <f t="shared" si="22"/>
        <v>543234.35063922184</v>
      </c>
      <c r="J110" s="515">
        <f t="shared" si="15"/>
        <v>0</v>
      </c>
      <c r="K110" s="515"/>
      <c r="L110" s="526"/>
      <c r="M110" s="515">
        <f t="shared" si="23"/>
        <v>0</v>
      </c>
      <c r="N110" s="526"/>
      <c r="O110" s="515">
        <f t="shared" si="16"/>
        <v>0</v>
      </c>
      <c r="P110" s="515">
        <f t="shared" si="17"/>
        <v>0</v>
      </c>
    </row>
    <row r="111" spans="1:16" ht="12.5">
      <c r="B111" s="195" t="str">
        <f t="shared" si="14"/>
        <v/>
      </c>
      <c r="C111" s="508">
        <f>IF(D93="","-",+C110+1)</f>
        <v>2026</v>
      </c>
      <c r="D111" s="374">
        <f>IF(F110+SUM(E$99:E110)=D$92,F110,D$92-SUM(E$99:E110))</f>
        <v>3864391.7403100785</v>
      </c>
      <c r="E111" s="523">
        <f t="shared" si="18"/>
        <v>123004.51162790698</v>
      </c>
      <c r="F111" s="524">
        <f t="shared" si="19"/>
        <v>3741387.2286821716</v>
      </c>
      <c r="G111" s="524">
        <f t="shared" si="20"/>
        <v>3802889.484496125</v>
      </c>
      <c r="H111" s="527">
        <f t="shared" si="21"/>
        <v>530067.88048743131</v>
      </c>
      <c r="I111" s="578">
        <f t="shared" si="22"/>
        <v>530067.88048743131</v>
      </c>
      <c r="J111" s="515">
        <f t="shared" si="15"/>
        <v>0</v>
      </c>
      <c r="K111" s="515"/>
      <c r="L111" s="526"/>
      <c r="M111" s="515">
        <f t="shared" si="23"/>
        <v>0</v>
      </c>
      <c r="N111" s="526"/>
      <c r="O111" s="515">
        <f t="shared" si="16"/>
        <v>0</v>
      </c>
      <c r="P111" s="515">
        <f t="shared" si="17"/>
        <v>0</v>
      </c>
    </row>
    <row r="112" spans="1:16" ht="12.5">
      <c r="B112" s="195" t="str">
        <f t="shared" si="14"/>
        <v/>
      </c>
      <c r="C112" s="508">
        <f>IF(D93="","-",+C111+1)</f>
        <v>2027</v>
      </c>
      <c r="D112" s="374">
        <f>IF(F111+SUM(E$99:E111)=D$92,F111,D$92-SUM(E$99:E111))</f>
        <v>3741387.2286821716</v>
      </c>
      <c r="E112" s="523">
        <f t="shared" si="18"/>
        <v>123004.51162790698</v>
      </c>
      <c r="F112" s="524">
        <f t="shared" si="19"/>
        <v>3618382.7170542646</v>
      </c>
      <c r="G112" s="524">
        <f t="shared" si="20"/>
        <v>3679884.9728682181</v>
      </c>
      <c r="H112" s="527">
        <f t="shared" si="21"/>
        <v>516901.41033564083</v>
      </c>
      <c r="I112" s="578">
        <f t="shared" si="22"/>
        <v>516901.41033564083</v>
      </c>
      <c r="J112" s="515">
        <f t="shared" si="15"/>
        <v>0</v>
      </c>
      <c r="K112" s="515"/>
      <c r="L112" s="526"/>
      <c r="M112" s="515">
        <f t="shared" si="23"/>
        <v>0</v>
      </c>
      <c r="N112" s="526"/>
      <c r="O112" s="515">
        <f t="shared" si="16"/>
        <v>0</v>
      </c>
      <c r="P112" s="515">
        <f t="shared" si="17"/>
        <v>0</v>
      </c>
    </row>
    <row r="113" spans="2:16" ht="12.5">
      <c r="B113" s="195" t="str">
        <f t="shared" si="14"/>
        <v/>
      </c>
      <c r="C113" s="508">
        <f>IF(D93="","-",+C112+1)</f>
        <v>2028</v>
      </c>
      <c r="D113" s="374">
        <f>IF(F112+SUM(E$99:E112)=D$92,F112,D$92-SUM(E$99:E112))</f>
        <v>3618382.7170542646</v>
      </c>
      <c r="E113" s="523">
        <f t="shared" si="18"/>
        <v>123004.51162790698</v>
      </c>
      <c r="F113" s="524">
        <f t="shared" si="19"/>
        <v>3495378.2054263577</v>
      </c>
      <c r="G113" s="524">
        <f t="shared" si="20"/>
        <v>3556880.4612403112</v>
      </c>
      <c r="H113" s="527">
        <f t="shared" si="21"/>
        <v>503734.9401838503</v>
      </c>
      <c r="I113" s="578">
        <f t="shared" si="22"/>
        <v>503734.9401838503</v>
      </c>
      <c r="J113" s="515">
        <f t="shared" si="15"/>
        <v>0</v>
      </c>
      <c r="K113" s="515"/>
      <c r="L113" s="526"/>
      <c r="M113" s="515">
        <f t="shared" si="23"/>
        <v>0</v>
      </c>
      <c r="N113" s="526"/>
      <c r="O113" s="515">
        <f t="shared" si="16"/>
        <v>0</v>
      </c>
      <c r="P113" s="515">
        <f t="shared" si="17"/>
        <v>0</v>
      </c>
    </row>
    <row r="114" spans="2:16" ht="12.5">
      <c r="B114" s="195" t="str">
        <f t="shared" si="14"/>
        <v/>
      </c>
      <c r="C114" s="508">
        <f>IF(D93="","-",+C113+1)</f>
        <v>2029</v>
      </c>
      <c r="D114" s="374">
        <f>IF(F113+SUM(E$99:E113)=D$92,F113,D$92-SUM(E$99:E113))</f>
        <v>3495378.2054263577</v>
      </c>
      <c r="E114" s="523">
        <f t="shared" si="18"/>
        <v>123004.51162790698</v>
      </c>
      <c r="F114" s="524">
        <f t="shared" si="19"/>
        <v>3372373.6937984508</v>
      </c>
      <c r="G114" s="524">
        <f t="shared" si="20"/>
        <v>3433875.9496124042</v>
      </c>
      <c r="H114" s="527">
        <f t="shared" si="21"/>
        <v>490568.47003205976</v>
      </c>
      <c r="I114" s="578">
        <f t="shared" si="22"/>
        <v>490568.47003205976</v>
      </c>
      <c r="J114" s="515">
        <f t="shared" si="15"/>
        <v>0</v>
      </c>
      <c r="K114" s="515"/>
      <c r="L114" s="526"/>
      <c r="M114" s="515">
        <f t="shared" si="23"/>
        <v>0</v>
      </c>
      <c r="N114" s="526"/>
      <c r="O114" s="515">
        <f t="shared" si="16"/>
        <v>0</v>
      </c>
      <c r="P114" s="515">
        <f t="shared" si="17"/>
        <v>0</v>
      </c>
    </row>
    <row r="115" spans="2:16" ht="12.5">
      <c r="B115" s="195" t="str">
        <f t="shared" si="14"/>
        <v/>
      </c>
      <c r="C115" s="508">
        <f>IF(D93="","-",+C114+1)</f>
        <v>2030</v>
      </c>
      <c r="D115" s="374">
        <f>IF(F114+SUM(E$99:E114)=D$92,F114,D$92-SUM(E$99:E114))</f>
        <v>3372373.6937984508</v>
      </c>
      <c r="E115" s="523">
        <f t="shared" si="18"/>
        <v>123004.51162790698</v>
      </c>
      <c r="F115" s="524">
        <f t="shared" si="19"/>
        <v>3249369.1821705438</v>
      </c>
      <c r="G115" s="524">
        <f t="shared" si="20"/>
        <v>3310871.4379844973</v>
      </c>
      <c r="H115" s="527">
        <f t="shared" si="21"/>
        <v>477401.99988026923</v>
      </c>
      <c r="I115" s="578">
        <f t="shared" si="22"/>
        <v>477401.99988026923</v>
      </c>
      <c r="J115" s="515">
        <f t="shared" si="15"/>
        <v>0</v>
      </c>
      <c r="K115" s="515"/>
      <c r="L115" s="526"/>
      <c r="M115" s="515">
        <f t="shared" si="23"/>
        <v>0</v>
      </c>
      <c r="N115" s="526"/>
      <c r="O115" s="515">
        <f t="shared" si="16"/>
        <v>0</v>
      </c>
      <c r="P115" s="515">
        <f t="shared" si="17"/>
        <v>0</v>
      </c>
    </row>
    <row r="116" spans="2:16" ht="12.5">
      <c r="B116" s="195" t="str">
        <f t="shared" si="14"/>
        <v/>
      </c>
      <c r="C116" s="508">
        <f>IF(D93="","-",+C115+1)</f>
        <v>2031</v>
      </c>
      <c r="D116" s="374">
        <f>IF(F115+SUM(E$99:E115)=D$92,F115,D$92-SUM(E$99:E115))</f>
        <v>3249369.1821705438</v>
      </c>
      <c r="E116" s="523">
        <f t="shared" si="18"/>
        <v>123004.51162790698</v>
      </c>
      <c r="F116" s="524">
        <f t="shared" si="19"/>
        <v>3126364.6705426369</v>
      </c>
      <c r="G116" s="524">
        <f t="shared" si="20"/>
        <v>3187866.9263565904</v>
      </c>
      <c r="H116" s="527">
        <f t="shared" si="21"/>
        <v>464235.52972847869</v>
      </c>
      <c r="I116" s="578">
        <f t="shared" si="22"/>
        <v>464235.52972847869</v>
      </c>
      <c r="J116" s="515">
        <f t="shared" si="15"/>
        <v>0</v>
      </c>
      <c r="K116" s="515"/>
      <c r="L116" s="526"/>
      <c r="M116" s="515">
        <f t="shared" si="23"/>
        <v>0</v>
      </c>
      <c r="N116" s="526"/>
      <c r="O116" s="515">
        <f t="shared" si="16"/>
        <v>0</v>
      </c>
      <c r="P116" s="515">
        <f t="shared" si="17"/>
        <v>0</v>
      </c>
    </row>
    <row r="117" spans="2:16" ht="12.5">
      <c r="B117" s="195" t="str">
        <f t="shared" si="14"/>
        <v/>
      </c>
      <c r="C117" s="508">
        <f>IF(D93="","-",+C116+1)</f>
        <v>2032</v>
      </c>
      <c r="D117" s="374">
        <f>IF(F116+SUM(E$99:E116)=D$92,F116,D$92-SUM(E$99:E116))</f>
        <v>3126364.6705426369</v>
      </c>
      <c r="E117" s="523">
        <f t="shared" si="18"/>
        <v>123004.51162790698</v>
      </c>
      <c r="F117" s="524">
        <f t="shared" si="19"/>
        <v>3003360.15891473</v>
      </c>
      <c r="G117" s="524">
        <f t="shared" si="20"/>
        <v>3064862.4147286834</v>
      </c>
      <c r="H117" s="527">
        <f t="shared" si="21"/>
        <v>451069.05957668816</v>
      </c>
      <c r="I117" s="578">
        <f t="shared" si="22"/>
        <v>451069.05957668816</v>
      </c>
      <c r="J117" s="515">
        <f t="shared" si="15"/>
        <v>0</v>
      </c>
      <c r="K117" s="515"/>
      <c r="L117" s="526"/>
      <c r="M117" s="515">
        <f t="shared" si="23"/>
        <v>0</v>
      </c>
      <c r="N117" s="526"/>
      <c r="O117" s="515">
        <f t="shared" si="16"/>
        <v>0</v>
      </c>
      <c r="P117" s="515">
        <f t="shared" si="17"/>
        <v>0</v>
      </c>
    </row>
    <row r="118" spans="2:16" ht="12.5">
      <c r="B118" s="195" t="str">
        <f t="shared" si="14"/>
        <v/>
      </c>
      <c r="C118" s="508">
        <f>IF(D93="","-",+C117+1)</f>
        <v>2033</v>
      </c>
      <c r="D118" s="374">
        <f>IF(F117+SUM(E$99:E117)=D$92,F117,D$92-SUM(E$99:E117))</f>
        <v>3003360.15891473</v>
      </c>
      <c r="E118" s="523">
        <f t="shared" si="18"/>
        <v>123004.51162790698</v>
      </c>
      <c r="F118" s="524">
        <f t="shared" si="19"/>
        <v>2880355.647286823</v>
      </c>
      <c r="G118" s="524">
        <f t="shared" si="20"/>
        <v>2941857.9031007765</v>
      </c>
      <c r="H118" s="527">
        <f t="shared" si="21"/>
        <v>437902.58942489763</v>
      </c>
      <c r="I118" s="578">
        <f t="shared" si="22"/>
        <v>437902.58942489763</v>
      </c>
      <c r="J118" s="515">
        <f t="shared" si="15"/>
        <v>0</v>
      </c>
      <c r="K118" s="515"/>
      <c r="L118" s="526"/>
      <c r="M118" s="515">
        <f t="shared" si="23"/>
        <v>0</v>
      </c>
      <c r="N118" s="526"/>
      <c r="O118" s="515">
        <f t="shared" si="16"/>
        <v>0</v>
      </c>
      <c r="P118" s="515">
        <f t="shared" si="17"/>
        <v>0</v>
      </c>
    </row>
    <row r="119" spans="2:16" ht="12.5">
      <c r="B119" s="195" t="str">
        <f t="shared" si="14"/>
        <v/>
      </c>
      <c r="C119" s="508">
        <f>IF(D93="","-",+C118+1)</f>
        <v>2034</v>
      </c>
      <c r="D119" s="374">
        <f>IF(F118+SUM(E$99:E118)=D$92,F118,D$92-SUM(E$99:E118))</f>
        <v>2880355.647286823</v>
      </c>
      <c r="E119" s="523">
        <f t="shared" si="18"/>
        <v>123004.51162790698</v>
      </c>
      <c r="F119" s="524">
        <f t="shared" si="19"/>
        <v>2757351.1356589161</v>
      </c>
      <c r="G119" s="524">
        <f t="shared" si="20"/>
        <v>2818853.3914728696</v>
      </c>
      <c r="H119" s="527">
        <f t="shared" si="21"/>
        <v>424736.11927310709</v>
      </c>
      <c r="I119" s="578">
        <f t="shared" si="22"/>
        <v>424736.11927310709</v>
      </c>
      <c r="J119" s="515">
        <f t="shared" si="15"/>
        <v>0</v>
      </c>
      <c r="K119" s="515"/>
      <c r="L119" s="526"/>
      <c r="M119" s="515">
        <f t="shared" si="23"/>
        <v>0</v>
      </c>
      <c r="N119" s="526"/>
      <c r="O119" s="515">
        <f t="shared" si="16"/>
        <v>0</v>
      </c>
      <c r="P119" s="515">
        <f t="shared" si="17"/>
        <v>0</v>
      </c>
    </row>
    <row r="120" spans="2:16" ht="12.5">
      <c r="B120" s="195" t="str">
        <f t="shared" si="14"/>
        <v/>
      </c>
      <c r="C120" s="508">
        <f>IF(D93="","-",+C119+1)</f>
        <v>2035</v>
      </c>
      <c r="D120" s="374">
        <f>IF(F119+SUM(E$99:E119)=D$92,F119,D$92-SUM(E$99:E119))</f>
        <v>2757351.1356589161</v>
      </c>
      <c r="E120" s="523">
        <f t="shared" si="18"/>
        <v>123004.51162790698</v>
      </c>
      <c r="F120" s="524">
        <f t="shared" si="19"/>
        <v>2634346.6240310092</v>
      </c>
      <c r="G120" s="524">
        <f t="shared" si="20"/>
        <v>2695848.8798449626</v>
      </c>
      <c r="H120" s="527">
        <f t="shared" si="21"/>
        <v>411569.64912131656</v>
      </c>
      <c r="I120" s="578">
        <f t="shared" si="22"/>
        <v>411569.64912131656</v>
      </c>
      <c r="J120" s="515">
        <f t="shared" si="15"/>
        <v>0</v>
      </c>
      <c r="K120" s="515"/>
      <c r="L120" s="526"/>
      <c r="M120" s="515">
        <f t="shared" si="23"/>
        <v>0</v>
      </c>
      <c r="N120" s="526"/>
      <c r="O120" s="515">
        <f t="shared" si="16"/>
        <v>0</v>
      </c>
      <c r="P120" s="515">
        <f t="shared" si="17"/>
        <v>0</v>
      </c>
    </row>
    <row r="121" spans="2:16" ht="12.5">
      <c r="B121" s="195" t="str">
        <f t="shared" si="14"/>
        <v/>
      </c>
      <c r="C121" s="508">
        <f>IF(D93="","-",+C120+1)</f>
        <v>2036</v>
      </c>
      <c r="D121" s="374">
        <f>IF(F120+SUM(E$99:E120)=D$92,F120,D$92-SUM(E$99:E120))</f>
        <v>2634346.6240310092</v>
      </c>
      <c r="E121" s="523">
        <f t="shared" si="18"/>
        <v>123004.51162790698</v>
      </c>
      <c r="F121" s="524">
        <f t="shared" si="19"/>
        <v>2511342.1124031022</v>
      </c>
      <c r="G121" s="524">
        <f t="shared" si="20"/>
        <v>2572844.3682170557</v>
      </c>
      <c r="H121" s="527">
        <f t="shared" si="21"/>
        <v>398403.17896952602</v>
      </c>
      <c r="I121" s="578">
        <f t="shared" si="22"/>
        <v>398403.17896952602</v>
      </c>
      <c r="J121" s="515">
        <f t="shared" si="15"/>
        <v>0</v>
      </c>
      <c r="K121" s="515"/>
      <c r="L121" s="526"/>
      <c r="M121" s="515">
        <f t="shared" si="23"/>
        <v>0</v>
      </c>
      <c r="N121" s="526"/>
      <c r="O121" s="515">
        <f t="shared" si="16"/>
        <v>0</v>
      </c>
      <c r="P121" s="515">
        <f t="shared" si="17"/>
        <v>0</v>
      </c>
    </row>
    <row r="122" spans="2:16" ht="12.5">
      <c r="B122" s="195" t="str">
        <f t="shared" si="14"/>
        <v/>
      </c>
      <c r="C122" s="508">
        <f>IF(D93="","-",+C121+1)</f>
        <v>2037</v>
      </c>
      <c r="D122" s="374">
        <f>IF(F121+SUM(E$99:E121)=D$92,F121,D$92-SUM(E$99:E121))</f>
        <v>2511342.1124031022</v>
      </c>
      <c r="E122" s="523">
        <f t="shared" si="18"/>
        <v>123004.51162790698</v>
      </c>
      <c r="F122" s="524">
        <f t="shared" si="19"/>
        <v>2388337.6007751953</v>
      </c>
      <c r="G122" s="524">
        <f t="shared" si="20"/>
        <v>2449839.8565891488</v>
      </c>
      <c r="H122" s="527">
        <f t="shared" si="21"/>
        <v>385236.70881773549</v>
      </c>
      <c r="I122" s="578">
        <f t="shared" si="22"/>
        <v>385236.70881773549</v>
      </c>
      <c r="J122" s="515">
        <f t="shared" si="15"/>
        <v>0</v>
      </c>
      <c r="K122" s="515"/>
      <c r="L122" s="526"/>
      <c r="M122" s="515">
        <f t="shared" si="23"/>
        <v>0</v>
      </c>
      <c r="N122" s="526"/>
      <c r="O122" s="515">
        <f t="shared" si="16"/>
        <v>0</v>
      </c>
      <c r="P122" s="515">
        <f t="shared" si="17"/>
        <v>0</v>
      </c>
    </row>
    <row r="123" spans="2:16" ht="12.5">
      <c r="B123" s="195" t="str">
        <f t="shared" si="14"/>
        <v/>
      </c>
      <c r="C123" s="508">
        <f>IF(D93="","-",+C122+1)</f>
        <v>2038</v>
      </c>
      <c r="D123" s="374">
        <f>IF(F122+SUM(E$99:E122)=D$92,F122,D$92-SUM(E$99:E122))</f>
        <v>2388337.6007751953</v>
      </c>
      <c r="E123" s="523">
        <f t="shared" si="18"/>
        <v>123004.51162790698</v>
      </c>
      <c r="F123" s="524">
        <f t="shared" si="19"/>
        <v>2265333.0891472884</v>
      </c>
      <c r="G123" s="524">
        <f t="shared" si="20"/>
        <v>2326835.3449612418</v>
      </c>
      <c r="H123" s="527">
        <f t="shared" si="21"/>
        <v>372070.2386659449</v>
      </c>
      <c r="I123" s="578">
        <f t="shared" si="22"/>
        <v>372070.2386659449</v>
      </c>
      <c r="J123" s="515">
        <f t="shared" si="15"/>
        <v>0</v>
      </c>
      <c r="K123" s="515"/>
      <c r="L123" s="526"/>
      <c r="M123" s="515">
        <f t="shared" si="23"/>
        <v>0</v>
      </c>
      <c r="N123" s="526"/>
      <c r="O123" s="515">
        <f t="shared" si="16"/>
        <v>0</v>
      </c>
      <c r="P123" s="515">
        <f t="shared" si="17"/>
        <v>0</v>
      </c>
    </row>
    <row r="124" spans="2:16" ht="12.5">
      <c r="B124" s="195" t="str">
        <f t="shared" si="14"/>
        <v/>
      </c>
      <c r="C124" s="508">
        <f>IF(D93="","-",+C123+1)</f>
        <v>2039</v>
      </c>
      <c r="D124" s="374">
        <f>IF(F123+SUM(E$99:E123)=D$92,F123,D$92-SUM(E$99:E123))</f>
        <v>2265333.0891472884</v>
      </c>
      <c r="E124" s="523">
        <f t="shared" si="18"/>
        <v>123004.51162790698</v>
      </c>
      <c r="F124" s="524">
        <f t="shared" si="19"/>
        <v>2142328.5775193814</v>
      </c>
      <c r="G124" s="524">
        <f t="shared" si="20"/>
        <v>2203830.8333333349</v>
      </c>
      <c r="H124" s="527">
        <f t="shared" si="21"/>
        <v>358903.76851415436</v>
      </c>
      <c r="I124" s="578">
        <f t="shared" si="22"/>
        <v>358903.76851415436</v>
      </c>
      <c r="J124" s="515">
        <f t="shared" si="15"/>
        <v>0</v>
      </c>
      <c r="K124" s="515"/>
      <c r="L124" s="526"/>
      <c r="M124" s="515">
        <f t="shared" si="23"/>
        <v>0</v>
      </c>
      <c r="N124" s="526"/>
      <c r="O124" s="515">
        <f t="shared" si="16"/>
        <v>0</v>
      </c>
      <c r="P124" s="515">
        <f t="shared" si="17"/>
        <v>0</v>
      </c>
    </row>
    <row r="125" spans="2:16" ht="12.5">
      <c r="B125" s="195" t="str">
        <f t="shared" si="14"/>
        <v/>
      </c>
      <c r="C125" s="508">
        <f>IF(D93="","-",+C124+1)</f>
        <v>2040</v>
      </c>
      <c r="D125" s="374">
        <f>IF(F124+SUM(E$99:E124)=D$92,F124,D$92-SUM(E$99:E124))</f>
        <v>2142328.5775193814</v>
      </c>
      <c r="E125" s="523">
        <f t="shared" si="18"/>
        <v>123004.51162790698</v>
      </c>
      <c r="F125" s="524">
        <f t="shared" si="19"/>
        <v>2019324.0658914745</v>
      </c>
      <c r="G125" s="524">
        <f t="shared" si="20"/>
        <v>2080826.321705428</v>
      </c>
      <c r="H125" s="527">
        <f t="shared" si="21"/>
        <v>345737.29836236383</v>
      </c>
      <c r="I125" s="578">
        <f t="shared" si="22"/>
        <v>345737.29836236383</v>
      </c>
      <c r="J125" s="515">
        <f t="shared" si="15"/>
        <v>0</v>
      </c>
      <c r="K125" s="515"/>
      <c r="L125" s="526"/>
      <c r="M125" s="515">
        <f t="shared" si="23"/>
        <v>0</v>
      </c>
      <c r="N125" s="526"/>
      <c r="O125" s="515">
        <f t="shared" si="16"/>
        <v>0</v>
      </c>
      <c r="P125" s="515">
        <f t="shared" si="17"/>
        <v>0</v>
      </c>
    </row>
    <row r="126" spans="2:16" ht="12.5">
      <c r="B126" s="195" t="str">
        <f t="shared" si="14"/>
        <v/>
      </c>
      <c r="C126" s="508">
        <f>IF(D93="","-",+C125+1)</f>
        <v>2041</v>
      </c>
      <c r="D126" s="374">
        <f>IF(F125+SUM(E$99:E125)=D$92,F125,D$92-SUM(E$99:E125))</f>
        <v>2019324.0658914745</v>
      </c>
      <c r="E126" s="523">
        <f t="shared" si="18"/>
        <v>123004.51162790698</v>
      </c>
      <c r="F126" s="524">
        <f t="shared" si="19"/>
        <v>1896319.5542635676</v>
      </c>
      <c r="G126" s="524">
        <f t="shared" si="20"/>
        <v>1957821.810077521</v>
      </c>
      <c r="H126" s="527">
        <f t="shared" si="21"/>
        <v>332570.82821057329</v>
      </c>
      <c r="I126" s="578">
        <f t="shared" si="22"/>
        <v>332570.82821057329</v>
      </c>
      <c r="J126" s="515">
        <f t="shared" si="15"/>
        <v>0</v>
      </c>
      <c r="K126" s="515"/>
      <c r="L126" s="526"/>
      <c r="M126" s="515">
        <f t="shared" si="23"/>
        <v>0</v>
      </c>
      <c r="N126" s="526"/>
      <c r="O126" s="515">
        <f t="shared" si="16"/>
        <v>0</v>
      </c>
      <c r="P126" s="515">
        <f t="shared" si="17"/>
        <v>0</v>
      </c>
    </row>
    <row r="127" spans="2:16" ht="12.5">
      <c r="B127" s="195" t="str">
        <f t="shared" si="14"/>
        <v/>
      </c>
      <c r="C127" s="508">
        <f>IF(D93="","-",+C126+1)</f>
        <v>2042</v>
      </c>
      <c r="D127" s="374">
        <f>IF(F126+SUM(E$99:E126)=D$92,F126,D$92-SUM(E$99:E126))</f>
        <v>1896319.5542635676</v>
      </c>
      <c r="E127" s="523">
        <f t="shared" si="18"/>
        <v>123004.51162790698</v>
      </c>
      <c r="F127" s="524">
        <f t="shared" si="19"/>
        <v>1773315.0426356606</v>
      </c>
      <c r="G127" s="524">
        <f t="shared" si="20"/>
        <v>1834817.2984496141</v>
      </c>
      <c r="H127" s="527">
        <f t="shared" si="21"/>
        <v>319404.35805878276</v>
      </c>
      <c r="I127" s="578">
        <f t="shared" si="22"/>
        <v>319404.35805878276</v>
      </c>
      <c r="J127" s="515">
        <f t="shared" si="15"/>
        <v>0</v>
      </c>
      <c r="K127" s="515"/>
      <c r="L127" s="526"/>
      <c r="M127" s="515">
        <f t="shared" si="23"/>
        <v>0</v>
      </c>
      <c r="N127" s="526"/>
      <c r="O127" s="515">
        <f t="shared" si="16"/>
        <v>0</v>
      </c>
      <c r="P127" s="515">
        <f t="shared" si="17"/>
        <v>0</v>
      </c>
    </row>
    <row r="128" spans="2:16" ht="12.5">
      <c r="B128" s="195" t="str">
        <f t="shared" si="14"/>
        <v/>
      </c>
      <c r="C128" s="508">
        <f>IF(D93="","-",+C127+1)</f>
        <v>2043</v>
      </c>
      <c r="D128" s="374">
        <f>IF(F127+SUM(E$99:E127)=D$92,F127,D$92-SUM(E$99:E127))</f>
        <v>1773315.0426356606</v>
      </c>
      <c r="E128" s="523">
        <f t="shared" si="18"/>
        <v>123004.51162790698</v>
      </c>
      <c r="F128" s="524">
        <f t="shared" si="19"/>
        <v>1650310.5310077537</v>
      </c>
      <c r="G128" s="524">
        <f t="shared" si="20"/>
        <v>1711812.7868217072</v>
      </c>
      <c r="H128" s="527">
        <f t="shared" si="21"/>
        <v>306237.88790699223</v>
      </c>
      <c r="I128" s="578">
        <f t="shared" si="22"/>
        <v>306237.88790699223</v>
      </c>
      <c r="J128" s="515">
        <f t="shared" si="15"/>
        <v>0</v>
      </c>
      <c r="K128" s="515"/>
      <c r="L128" s="526"/>
      <c r="M128" s="515">
        <f t="shared" si="23"/>
        <v>0</v>
      </c>
      <c r="N128" s="526"/>
      <c r="O128" s="515">
        <f t="shared" si="16"/>
        <v>0</v>
      </c>
      <c r="P128" s="515">
        <f t="shared" si="17"/>
        <v>0</v>
      </c>
    </row>
    <row r="129" spans="2:16" ht="12.5">
      <c r="B129" s="195" t="str">
        <f t="shared" si="14"/>
        <v/>
      </c>
      <c r="C129" s="508">
        <f>IF(D93="","-",+C128+1)</f>
        <v>2044</v>
      </c>
      <c r="D129" s="374">
        <f>IF(F128+SUM(E$99:E128)=D$92,F128,D$92-SUM(E$99:E128))</f>
        <v>1650310.5310077537</v>
      </c>
      <c r="E129" s="523">
        <f t="shared" si="18"/>
        <v>123004.51162790698</v>
      </c>
      <c r="F129" s="524">
        <f t="shared" si="19"/>
        <v>1527306.0193798468</v>
      </c>
      <c r="G129" s="524">
        <f t="shared" si="20"/>
        <v>1588808.2751938002</v>
      </c>
      <c r="H129" s="527">
        <f t="shared" si="21"/>
        <v>293071.41775520169</v>
      </c>
      <c r="I129" s="578">
        <f t="shared" si="22"/>
        <v>293071.41775520169</v>
      </c>
      <c r="J129" s="515">
        <f t="shared" si="15"/>
        <v>0</v>
      </c>
      <c r="K129" s="515"/>
      <c r="L129" s="526"/>
      <c r="M129" s="515">
        <f t="shared" si="23"/>
        <v>0</v>
      </c>
      <c r="N129" s="526"/>
      <c r="O129" s="515">
        <f t="shared" si="16"/>
        <v>0</v>
      </c>
      <c r="P129" s="515">
        <f t="shared" si="17"/>
        <v>0</v>
      </c>
    </row>
    <row r="130" spans="2:16" ht="12.5">
      <c r="B130" s="195" t="str">
        <f t="shared" si="14"/>
        <v/>
      </c>
      <c r="C130" s="508">
        <f>IF(D93="","-",+C129+1)</f>
        <v>2045</v>
      </c>
      <c r="D130" s="374">
        <f>IF(F129+SUM(E$99:E129)=D$92,F129,D$92-SUM(E$99:E129))</f>
        <v>1527306.0193798468</v>
      </c>
      <c r="E130" s="523">
        <f t="shared" si="18"/>
        <v>123004.51162790698</v>
      </c>
      <c r="F130" s="524">
        <f t="shared" si="19"/>
        <v>1404301.5077519398</v>
      </c>
      <c r="G130" s="524">
        <f t="shared" si="20"/>
        <v>1465803.7635658933</v>
      </c>
      <c r="H130" s="527">
        <f t="shared" si="21"/>
        <v>279904.94760341116</v>
      </c>
      <c r="I130" s="578">
        <f t="shared" si="22"/>
        <v>279904.94760341116</v>
      </c>
      <c r="J130" s="515">
        <f t="shared" si="15"/>
        <v>0</v>
      </c>
      <c r="K130" s="515"/>
      <c r="L130" s="526"/>
      <c r="M130" s="515">
        <f t="shared" si="23"/>
        <v>0</v>
      </c>
      <c r="N130" s="526"/>
      <c r="O130" s="515">
        <f t="shared" si="16"/>
        <v>0</v>
      </c>
      <c r="P130" s="515">
        <f t="shared" si="17"/>
        <v>0</v>
      </c>
    </row>
    <row r="131" spans="2:16" ht="12.5">
      <c r="B131" s="195" t="str">
        <f t="shared" si="14"/>
        <v/>
      </c>
      <c r="C131" s="508">
        <f>IF(D93="","-",+C130+1)</f>
        <v>2046</v>
      </c>
      <c r="D131" s="374">
        <f>IF(F130+SUM(E$99:E130)=D$92,F130,D$92-SUM(E$99:E130))</f>
        <v>1404301.5077519398</v>
      </c>
      <c r="E131" s="523">
        <f t="shared" si="18"/>
        <v>123004.51162790698</v>
      </c>
      <c r="F131" s="524">
        <f t="shared" si="19"/>
        <v>1281296.9961240329</v>
      </c>
      <c r="G131" s="524">
        <f t="shared" si="20"/>
        <v>1342799.2519379864</v>
      </c>
      <c r="H131" s="527">
        <f t="shared" si="21"/>
        <v>266738.47745162062</v>
      </c>
      <c r="I131" s="578">
        <f t="shared" si="22"/>
        <v>266738.47745162062</v>
      </c>
      <c r="J131" s="515">
        <f t="shared" si="15"/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2047</v>
      </c>
      <c r="D132" s="374">
        <f>IF(F131+SUM(E$99:E131)=D$92,F131,D$92-SUM(E$99:E131))</f>
        <v>1281296.9961240329</v>
      </c>
      <c r="E132" s="523">
        <f t="shared" si="18"/>
        <v>123004.51162790698</v>
      </c>
      <c r="F132" s="524">
        <f t="shared" si="19"/>
        <v>1158292.484496126</v>
      </c>
      <c r="G132" s="524">
        <f t="shared" si="20"/>
        <v>1219794.7403100794</v>
      </c>
      <c r="H132" s="527">
        <f t="shared" si="21"/>
        <v>253572.00729983006</v>
      </c>
      <c r="I132" s="578">
        <f t="shared" si="22"/>
        <v>253572.00729983006</v>
      </c>
      <c r="J132" s="515">
        <f t="shared" si="15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2048</v>
      </c>
      <c r="D133" s="374">
        <f>IF(F132+SUM(E$99:E132)=D$92,F132,D$92-SUM(E$99:E132))</f>
        <v>1158292.484496126</v>
      </c>
      <c r="E133" s="523">
        <f t="shared" si="18"/>
        <v>123004.51162790698</v>
      </c>
      <c r="F133" s="524">
        <f t="shared" si="19"/>
        <v>1035287.972868219</v>
      </c>
      <c r="G133" s="524">
        <f t="shared" si="20"/>
        <v>1096790.2286821725</v>
      </c>
      <c r="H133" s="527">
        <f t="shared" si="21"/>
        <v>240405.53714803953</v>
      </c>
      <c r="I133" s="578">
        <f t="shared" si="22"/>
        <v>240405.53714803953</v>
      </c>
      <c r="J133" s="515">
        <f t="shared" si="15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2049</v>
      </c>
      <c r="D134" s="374">
        <f>IF(F133+SUM(E$99:E133)=D$92,F133,D$92-SUM(E$99:E133))</f>
        <v>1035287.972868219</v>
      </c>
      <c r="E134" s="523">
        <f t="shared" si="18"/>
        <v>123004.51162790698</v>
      </c>
      <c r="F134" s="524">
        <f t="shared" si="19"/>
        <v>912283.46124031208</v>
      </c>
      <c r="G134" s="524">
        <f t="shared" si="20"/>
        <v>973785.71705426555</v>
      </c>
      <c r="H134" s="527">
        <f t="shared" si="21"/>
        <v>227239.06699624899</v>
      </c>
      <c r="I134" s="578">
        <f t="shared" si="22"/>
        <v>227239.06699624899</v>
      </c>
      <c r="J134" s="515">
        <f t="shared" si="15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2050</v>
      </c>
      <c r="D135" s="374">
        <f>IF(F134+SUM(E$99:E134)=D$92,F134,D$92-SUM(E$99:E134))</f>
        <v>912283.46124031208</v>
      </c>
      <c r="E135" s="523">
        <f t="shared" si="18"/>
        <v>123004.51162790698</v>
      </c>
      <c r="F135" s="524">
        <f t="shared" si="19"/>
        <v>789278.94961240515</v>
      </c>
      <c r="G135" s="524">
        <f t="shared" si="20"/>
        <v>850781.20542635862</v>
      </c>
      <c r="H135" s="527">
        <f t="shared" si="21"/>
        <v>214072.59684445843</v>
      </c>
      <c r="I135" s="578">
        <f t="shared" si="22"/>
        <v>214072.59684445843</v>
      </c>
      <c r="J135" s="515">
        <f t="shared" si="15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2051</v>
      </c>
      <c r="D136" s="374">
        <f>IF(F135+SUM(E$99:E135)=D$92,F135,D$92-SUM(E$99:E135))</f>
        <v>789278.94961240515</v>
      </c>
      <c r="E136" s="523">
        <f t="shared" si="18"/>
        <v>123004.51162790698</v>
      </c>
      <c r="F136" s="524">
        <f t="shared" si="19"/>
        <v>666274.43798449822</v>
      </c>
      <c r="G136" s="524">
        <f t="shared" si="20"/>
        <v>727776.69379845168</v>
      </c>
      <c r="H136" s="527">
        <f t="shared" si="21"/>
        <v>200906.12669266789</v>
      </c>
      <c r="I136" s="578">
        <f t="shared" si="22"/>
        <v>200906.12669266789</v>
      </c>
      <c r="J136" s="515">
        <f t="shared" si="15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2052</v>
      </c>
      <c r="D137" s="374">
        <f>IF(F136+SUM(E$99:E136)=D$92,F136,D$92-SUM(E$99:E136))</f>
        <v>666274.43798449822</v>
      </c>
      <c r="E137" s="523">
        <f t="shared" si="18"/>
        <v>123004.51162790698</v>
      </c>
      <c r="F137" s="524">
        <f t="shared" si="19"/>
        <v>543269.92635659128</v>
      </c>
      <c r="G137" s="524">
        <f t="shared" si="20"/>
        <v>604772.18217054475</v>
      </c>
      <c r="H137" s="527">
        <f t="shared" si="21"/>
        <v>187739.65654087736</v>
      </c>
      <c r="I137" s="578">
        <f t="shared" si="22"/>
        <v>187739.65654087736</v>
      </c>
      <c r="J137" s="515">
        <f t="shared" si="15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2053</v>
      </c>
      <c r="D138" s="374">
        <f>IF(F137+SUM(E$99:E137)=D$92,F137,D$92-SUM(E$99:E137))</f>
        <v>543269.92635659128</v>
      </c>
      <c r="E138" s="523">
        <f t="shared" si="18"/>
        <v>123004.51162790698</v>
      </c>
      <c r="F138" s="524">
        <f t="shared" si="19"/>
        <v>420265.41472868429</v>
      </c>
      <c r="G138" s="524">
        <f t="shared" si="20"/>
        <v>481767.67054263782</v>
      </c>
      <c r="H138" s="527">
        <f t="shared" si="21"/>
        <v>174573.18638908683</v>
      </c>
      <c r="I138" s="578">
        <f t="shared" si="22"/>
        <v>174573.18638908683</v>
      </c>
      <c r="J138" s="515">
        <f t="shared" si="15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2054</v>
      </c>
      <c r="D139" s="374">
        <f>IF(F138+SUM(E$99:E138)=D$92,F138,D$92-SUM(E$99:E138))</f>
        <v>420265.41472868429</v>
      </c>
      <c r="E139" s="523">
        <f t="shared" si="18"/>
        <v>123004.51162790698</v>
      </c>
      <c r="F139" s="524">
        <f t="shared" si="19"/>
        <v>297260.9031007773</v>
      </c>
      <c r="G139" s="524">
        <f t="shared" si="20"/>
        <v>358763.15891473077</v>
      </c>
      <c r="H139" s="527">
        <f t="shared" si="21"/>
        <v>161406.71623729629</v>
      </c>
      <c r="I139" s="578">
        <f t="shared" si="22"/>
        <v>161406.71623729629</v>
      </c>
      <c r="J139" s="515">
        <f t="shared" si="15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2055</v>
      </c>
      <c r="D140" s="374">
        <f>IF(F139+SUM(E$99:E139)=D$92,F139,D$92-SUM(E$99:E139))</f>
        <v>297260.9031007773</v>
      </c>
      <c r="E140" s="523">
        <f t="shared" si="18"/>
        <v>123004.51162790698</v>
      </c>
      <c r="F140" s="524">
        <f t="shared" si="19"/>
        <v>174256.39147287031</v>
      </c>
      <c r="G140" s="524">
        <f t="shared" si="20"/>
        <v>235758.64728682381</v>
      </c>
      <c r="H140" s="527">
        <f t="shared" si="21"/>
        <v>148240.24608550576</v>
      </c>
      <c r="I140" s="578">
        <f t="shared" si="22"/>
        <v>148240.24608550576</v>
      </c>
      <c r="J140" s="515">
        <f t="shared" si="15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2056</v>
      </c>
      <c r="D141" s="374">
        <f>IF(F140+SUM(E$99:E140)=D$92,F140,D$92-SUM(E$99:E140))</f>
        <v>174256.39147287031</v>
      </c>
      <c r="E141" s="523">
        <f t="shared" si="18"/>
        <v>123004.51162790698</v>
      </c>
      <c r="F141" s="524">
        <f t="shared" si="19"/>
        <v>51251.879844963332</v>
      </c>
      <c r="G141" s="524">
        <f t="shared" si="20"/>
        <v>112754.13565891681</v>
      </c>
      <c r="H141" s="527">
        <f t="shared" si="21"/>
        <v>135073.77593371519</v>
      </c>
      <c r="I141" s="578">
        <f t="shared" si="22"/>
        <v>135073.77593371519</v>
      </c>
      <c r="J141" s="515">
        <f t="shared" si="15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2057</v>
      </c>
      <c r="D142" s="374">
        <f>IF(F141+SUM(E$99:E141)=D$92,F141,D$92-SUM(E$99:E141))</f>
        <v>51251.879844963332</v>
      </c>
      <c r="E142" s="523">
        <f t="shared" si="18"/>
        <v>51251.879844963332</v>
      </c>
      <c r="F142" s="524">
        <f t="shared" si="19"/>
        <v>0</v>
      </c>
      <c r="G142" s="524">
        <f t="shared" si="20"/>
        <v>25625.939922481666</v>
      </c>
      <c r="H142" s="527">
        <f t="shared" si="21"/>
        <v>53994.894459919808</v>
      </c>
      <c r="I142" s="578">
        <f t="shared" si="22"/>
        <v>53994.894459919808</v>
      </c>
      <c r="J142" s="515">
        <f t="shared" si="15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2058</v>
      </c>
      <c r="D143" s="374">
        <f>IF(F142+SUM(E$99:E142)=D$92,F142,D$92-SUM(E$99:E142))</f>
        <v>0</v>
      </c>
      <c r="E143" s="523">
        <f t="shared" si="18"/>
        <v>0</v>
      </c>
      <c r="F143" s="524">
        <f t="shared" si="19"/>
        <v>0</v>
      </c>
      <c r="G143" s="524">
        <f t="shared" si="20"/>
        <v>0</v>
      </c>
      <c r="H143" s="527">
        <f t="shared" si="21"/>
        <v>0</v>
      </c>
      <c r="I143" s="578">
        <f t="shared" si="22"/>
        <v>0</v>
      </c>
      <c r="J143" s="515">
        <f t="shared" si="15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2059</v>
      </c>
      <c r="D144" s="374">
        <f>IF(F143+SUM(E$99:E143)=D$92,F143,D$92-SUM(E$99:E143))</f>
        <v>0</v>
      </c>
      <c r="E144" s="523">
        <f t="shared" si="18"/>
        <v>0</v>
      </c>
      <c r="F144" s="524">
        <f t="shared" si="19"/>
        <v>0</v>
      </c>
      <c r="G144" s="524">
        <f t="shared" si="20"/>
        <v>0</v>
      </c>
      <c r="H144" s="527">
        <f t="shared" si="21"/>
        <v>0</v>
      </c>
      <c r="I144" s="578">
        <f t="shared" si="22"/>
        <v>0</v>
      </c>
      <c r="J144" s="515">
        <f t="shared" si="15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2060</v>
      </c>
      <c r="D145" s="374">
        <f>IF(F144+SUM(E$99:E144)=D$92,F144,D$92-SUM(E$99:E144))</f>
        <v>0</v>
      </c>
      <c r="E145" s="523">
        <f t="shared" si="18"/>
        <v>0</v>
      </c>
      <c r="F145" s="524">
        <f t="shared" si="19"/>
        <v>0</v>
      </c>
      <c r="G145" s="524">
        <f t="shared" si="20"/>
        <v>0</v>
      </c>
      <c r="H145" s="527">
        <f t="shared" si="21"/>
        <v>0</v>
      </c>
      <c r="I145" s="578">
        <f t="shared" si="22"/>
        <v>0</v>
      </c>
      <c r="J145" s="515">
        <f t="shared" si="15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2061</v>
      </c>
      <c r="D146" s="374">
        <f>IF(F145+SUM(E$99:E145)=D$92,F145,D$92-SUM(E$99:E145))</f>
        <v>0</v>
      </c>
      <c r="E146" s="523">
        <f t="shared" si="18"/>
        <v>0</v>
      </c>
      <c r="F146" s="524">
        <f t="shared" si="19"/>
        <v>0</v>
      </c>
      <c r="G146" s="524">
        <f t="shared" si="20"/>
        <v>0</v>
      </c>
      <c r="H146" s="527">
        <f t="shared" si="21"/>
        <v>0</v>
      </c>
      <c r="I146" s="578">
        <f t="shared" si="22"/>
        <v>0</v>
      </c>
      <c r="J146" s="515">
        <f t="shared" si="15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2062</v>
      </c>
      <c r="D147" s="374">
        <f>IF(F146+SUM(E$99:E146)=D$92,F146,D$92-SUM(E$99:E146))</f>
        <v>0</v>
      </c>
      <c r="E147" s="523">
        <f t="shared" si="18"/>
        <v>0</v>
      </c>
      <c r="F147" s="524">
        <f t="shared" si="19"/>
        <v>0</v>
      </c>
      <c r="G147" s="524">
        <f t="shared" si="20"/>
        <v>0</v>
      </c>
      <c r="H147" s="527">
        <f t="shared" si="21"/>
        <v>0</v>
      </c>
      <c r="I147" s="578">
        <f t="shared" si="22"/>
        <v>0</v>
      </c>
      <c r="J147" s="515">
        <f t="shared" si="15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2063</v>
      </c>
      <c r="D148" s="374">
        <f>IF(F147+SUM(E$99:E147)=D$92,F147,D$92-SUM(E$99:E147))</f>
        <v>0</v>
      </c>
      <c r="E148" s="523">
        <f t="shared" si="18"/>
        <v>0</v>
      </c>
      <c r="F148" s="524">
        <f t="shared" si="19"/>
        <v>0</v>
      </c>
      <c r="G148" s="524">
        <f t="shared" si="20"/>
        <v>0</v>
      </c>
      <c r="H148" s="527">
        <f t="shared" si="21"/>
        <v>0</v>
      </c>
      <c r="I148" s="578">
        <f t="shared" si="22"/>
        <v>0</v>
      </c>
      <c r="J148" s="515">
        <f t="shared" si="15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2064</v>
      </c>
      <c r="D149" s="374">
        <f>IF(F148+SUM(E$99:E148)=D$92,F148,D$92-SUM(E$99:E148))</f>
        <v>0</v>
      </c>
      <c r="E149" s="523">
        <f t="shared" si="18"/>
        <v>0</v>
      </c>
      <c r="F149" s="524">
        <f t="shared" si="19"/>
        <v>0</v>
      </c>
      <c r="G149" s="524">
        <f t="shared" si="20"/>
        <v>0</v>
      </c>
      <c r="H149" s="527">
        <f t="shared" si="21"/>
        <v>0</v>
      </c>
      <c r="I149" s="578">
        <f t="shared" si="22"/>
        <v>0</v>
      </c>
      <c r="J149" s="515">
        <f t="shared" si="15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2065</v>
      </c>
      <c r="D150" s="374">
        <f>IF(F149+SUM(E$99:E149)=D$92,F149,D$92-SUM(E$99:E149))</f>
        <v>0</v>
      </c>
      <c r="E150" s="523">
        <f t="shared" si="18"/>
        <v>0</v>
      </c>
      <c r="F150" s="524">
        <f t="shared" si="19"/>
        <v>0</v>
      </c>
      <c r="G150" s="524">
        <f t="shared" si="20"/>
        <v>0</v>
      </c>
      <c r="H150" s="527">
        <f t="shared" si="21"/>
        <v>0</v>
      </c>
      <c r="I150" s="578">
        <f t="shared" si="22"/>
        <v>0</v>
      </c>
      <c r="J150" s="515">
        <f t="shared" si="15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2066</v>
      </c>
      <c r="D151" s="374">
        <f>IF(F150+SUM(E$99:E150)=D$92,F150,D$92-SUM(E$99:E150))</f>
        <v>0</v>
      </c>
      <c r="E151" s="523">
        <f t="shared" si="18"/>
        <v>0</v>
      </c>
      <c r="F151" s="524">
        <f t="shared" si="19"/>
        <v>0</v>
      </c>
      <c r="G151" s="524">
        <f t="shared" si="20"/>
        <v>0</v>
      </c>
      <c r="H151" s="527">
        <f t="shared" si="21"/>
        <v>0</v>
      </c>
      <c r="I151" s="578">
        <f t="shared" si="22"/>
        <v>0</v>
      </c>
      <c r="J151" s="515">
        <f t="shared" si="15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2067</v>
      </c>
      <c r="D152" s="374">
        <f>IF(F151+SUM(E$99:E151)=D$92,F151,D$92-SUM(E$99:E151))</f>
        <v>0</v>
      </c>
      <c r="E152" s="523">
        <f t="shared" si="18"/>
        <v>0</v>
      </c>
      <c r="F152" s="524">
        <f t="shared" si="19"/>
        <v>0</v>
      </c>
      <c r="G152" s="524">
        <f t="shared" si="20"/>
        <v>0</v>
      </c>
      <c r="H152" s="527">
        <f t="shared" si="21"/>
        <v>0</v>
      </c>
      <c r="I152" s="578">
        <f t="shared" si="22"/>
        <v>0</v>
      </c>
      <c r="J152" s="515">
        <f t="shared" si="15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2068</v>
      </c>
      <c r="D153" s="374">
        <f>IF(F152+SUM(E$99:E152)=D$92,F152,D$92-SUM(E$99:E152))</f>
        <v>0</v>
      </c>
      <c r="E153" s="523">
        <f t="shared" si="18"/>
        <v>0</v>
      </c>
      <c r="F153" s="524">
        <f t="shared" si="19"/>
        <v>0</v>
      </c>
      <c r="G153" s="524">
        <f t="shared" si="20"/>
        <v>0</v>
      </c>
      <c r="H153" s="527">
        <f t="shared" si="21"/>
        <v>0</v>
      </c>
      <c r="I153" s="578">
        <f t="shared" si="22"/>
        <v>0</v>
      </c>
      <c r="J153" s="515">
        <f t="shared" si="15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2069</v>
      </c>
      <c r="D154" s="374">
        <f>IF(F153+SUM(E$99:E153)=D$92,F153,D$92-SUM(E$99:E153))</f>
        <v>0</v>
      </c>
      <c r="E154" s="523">
        <f t="shared" si="18"/>
        <v>0</v>
      </c>
      <c r="F154" s="524">
        <f t="shared" si="19"/>
        <v>0</v>
      </c>
      <c r="G154" s="524">
        <f t="shared" si="20"/>
        <v>0</v>
      </c>
      <c r="H154" s="527">
        <f t="shared" si="21"/>
        <v>0</v>
      </c>
      <c r="I154" s="578">
        <f t="shared" si="22"/>
        <v>0</v>
      </c>
      <c r="J154" s="515">
        <f t="shared" si="15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5289194.0000000009</v>
      </c>
      <c r="F155" s="375"/>
      <c r="G155" s="375"/>
      <c r="H155" s="375">
        <f>SUM(H99:H154)</f>
        <v>17784438.568179507</v>
      </c>
      <c r="I155" s="375">
        <f>SUM(I99:I154)</f>
        <v>17784438.568179507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1656690.9906646225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1656690.9906646225</v>
      </c>
      <c r="O6" s="269"/>
      <c r="P6" s="269"/>
    </row>
    <row r="7" spans="1:16" ht="13.5" thickBot="1">
      <c r="C7" s="468" t="s">
        <v>48</v>
      </c>
      <c r="D7" s="625" t="s">
        <v>319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318</v>
      </c>
      <c r="E9" s="638" t="s">
        <v>327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14866883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2014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362606.90243902442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2014</v>
      </c>
      <c r="D17" s="630">
        <v>14332500</v>
      </c>
      <c r="E17" s="639">
        <v>0</v>
      </c>
      <c r="F17" s="630">
        <v>14332500</v>
      </c>
      <c r="G17" s="639">
        <v>1933604.8594930479</v>
      </c>
      <c r="H17" s="640">
        <v>1933604.8594930479</v>
      </c>
      <c r="I17" s="617">
        <v>0</v>
      </c>
      <c r="J17" s="512"/>
      <c r="K17" s="642">
        <f t="shared" ref="K17:K22" si="0">G17</f>
        <v>1933604.8594930479</v>
      </c>
      <c r="L17" s="643">
        <f t="shared" ref="L17:L22" si="1">IF(K17&lt;&gt;0,+G17-K17,0)</f>
        <v>0</v>
      </c>
      <c r="M17" s="644">
        <f t="shared" ref="M17:M22" si="2">H17</f>
        <v>1933604.8594930479</v>
      </c>
      <c r="N17" s="64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2015</v>
      </c>
      <c r="D18" s="630">
        <v>14332500</v>
      </c>
      <c r="E18" s="631">
        <v>357761.90476190473</v>
      </c>
      <c r="F18" s="630">
        <v>13974738.095238095</v>
      </c>
      <c r="G18" s="631">
        <v>2198302.0042745443</v>
      </c>
      <c r="H18" s="640">
        <v>2198302.0042745443</v>
      </c>
      <c r="I18" s="512">
        <v>0</v>
      </c>
      <c r="J18" s="512"/>
      <c r="K18" s="519">
        <f t="shared" si="0"/>
        <v>2198302.0042745443</v>
      </c>
      <c r="L18" s="520">
        <f t="shared" si="1"/>
        <v>0</v>
      </c>
      <c r="M18" s="519">
        <f t="shared" si="2"/>
        <v>2198302.0042745443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2016</v>
      </c>
      <c r="D19" s="630">
        <v>14668238.095238095</v>
      </c>
      <c r="E19" s="631">
        <v>357761.90476190473</v>
      </c>
      <c r="F19" s="630">
        <v>14310476.19047619</v>
      </c>
      <c r="G19" s="631">
        <v>2219268.2901278744</v>
      </c>
      <c r="H19" s="640">
        <v>2219268.2901278744</v>
      </c>
      <c r="I19" s="512">
        <f>H19-G19</f>
        <v>0</v>
      </c>
      <c r="J19" s="512"/>
      <c r="K19" s="519">
        <f t="shared" si="0"/>
        <v>2219268.2901278744</v>
      </c>
      <c r="L19" s="520">
        <f t="shared" si="1"/>
        <v>0</v>
      </c>
      <c r="M19" s="519">
        <f t="shared" si="2"/>
        <v>2219268.2901278744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8">
        <f>IF(D11="","-",+C19+1)</f>
        <v>2017</v>
      </c>
      <c r="D20" s="630">
        <v>14151359.19047619</v>
      </c>
      <c r="E20" s="631">
        <v>345741.46511627908</v>
      </c>
      <c r="F20" s="630">
        <v>13805617.725359911</v>
      </c>
      <c r="G20" s="631">
        <v>2077571.8162955591</v>
      </c>
      <c r="H20" s="640">
        <v>2077571.8162955591</v>
      </c>
      <c r="I20" s="512">
        <f t="shared" ref="I20:I72" si="4">H20-G20</f>
        <v>0</v>
      </c>
      <c r="J20" s="512"/>
      <c r="K20" s="519">
        <f t="shared" si="0"/>
        <v>2077571.8162955591</v>
      </c>
      <c r="L20" s="520">
        <f t="shared" si="1"/>
        <v>0</v>
      </c>
      <c r="M20" s="519">
        <f t="shared" si="2"/>
        <v>2077571.8162955591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3"/>
        <v/>
      </c>
      <c r="C21" s="508">
        <f>IF(D11="","-",+C20+1)</f>
        <v>2018</v>
      </c>
      <c r="D21" s="630">
        <v>13805617.725359911</v>
      </c>
      <c r="E21" s="631">
        <v>362606.90243902442</v>
      </c>
      <c r="F21" s="630">
        <v>13443010.822920887</v>
      </c>
      <c r="G21" s="631">
        <v>1886952.5423200177</v>
      </c>
      <c r="H21" s="640">
        <v>1886952.5423200177</v>
      </c>
      <c r="I21" s="512">
        <f t="shared" si="4"/>
        <v>0</v>
      </c>
      <c r="J21" s="512"/>
      <c r="K21" s="519">
        <f t="shared" si="0"/>
        <v>1886952.5423200177</v>
      </c>
      <c r="L21" s="520">
        <f t="shared" si="1"/>
        <v>0</v>
      </c>
      <c r="M21" s="519">
        <f t="shared" si="2"/>
        <v>1886952.5423200177</v>
      </c>
      <c r="N21" s="515">
        <f>IF(M21&lt;&gt;0,+H21-M21,0)</f>
        <v>0</v>
      </c>
      <c r="O21" s="515">
        <f>+N21-L21</f>
        <v>0</v>
      </c>
      <c r="P21" s="272"/>
    </row>
    <row r="22" spans="2:16" ht="12.5">
      <c r="B22" s="195" t="str">
        <f t="shared" si="3"/>
        <v>IU</v>
      </c>
      <c r="C22" s="508">
        <f>IF(D11="","-",+C21+1)</f>
        <v>2019</v>
      </c>
      <c r="D22" s="630">
        <v>13359427.822920887</v>
      </c>
      <c r="E22" s="631">
        <v>343797.67441860464</v>
      </c>
      <c r="F22" s="630">
        <v>13015630.148502283</v>
      </c>
      <c r="G22" s="631">
        <v>1656690.9906646225</v>
      </c>
      <c r="H22" s="640">
        <v>1656690.9906646225</v>
      </c>
      <c r="I22" s="512">
        <f t="shared" si="4"/>
        <v>0</v>
      </c>
      <c r="J22" s="512"/>
      <c r="K22" s="519">
        <f t="shared" si="0"/>
        <v>1656690.9906646225</v>
      </c>
      <c r="L22" s="520">
        <f t="shared" si="1"/>
        <v>0</v>
      </c>
      <c r="M22" s="519">
        <f t="shared" si="2"/>
        <v>1656690.9906646225</v>
      </c>
      <c r="N22" s="515">
        <f t="shared" ref="N22:N72" si="5">IF(M22&lt;&gt;0,+H22-M22,0)</f>
        <v>0</v>
      </c>
      <c r="O22" s="515">
        <f t="shared" ref="O22:O72" si="6">+N22-L22</f>
        <v>0</v>
      </c>
      <c r="P22" s="272"/>
    </row>
    <row r="23" spans="2:16" ht="12.5">
      <c r="B23" s="195" t="str">
        <f t="shared" si="3"/>
        <v>IU</v>
      </c>
      <c r="C23" s="508">
        <f>IF(D11="","-",+C22+1)</f>
        <v>2020</v>
      </c>
      <c r="D23" s="524">
        <f>IF(F22+SUM(E$17:E22)=D$10,F22,D$10-SUM(E$17:E22))</f>
        <v>13099213.148502283</v>
      </c>
      <c r="E23" s="523">
        <f t="shared" ref="E23:E72" si="7">IF(+$I$14&lt;F22,$I$14,D23)</f>
        <v>362606.90243902442</v>
      </c>
      <c r="F23" s="524">
        <f t="shared" ref="F23:F72" si="8">+D23-E23</f>
        <v>12736606.246063258</v>
      </c>
      <c r="G23" s="525">
        <f t="shared" ref="G23:G51" si="9">+I$12*((D23+F23)/2)+E23</f>
        <v>2004396.9954518019</v>
      </c>
      <c r="H23" s="492">
        <f t="shared" ref="H23:H51" si="10">+I$13*((D23+F23)/2)+E23</f>
        <v>2004396.9954518019</v>
      </c>
      <c r="I23" s="512">
        <f t="shared" si="4"/>
        <v>0</v>
      </c>
      <c r="J23" s="512"/>
      <c r="K23" s="526"/>
      <c r="L23" s="515">
        <f t="shared" ref="L23:L72" si="11">IF(K23&lt;&gt;0,+G23-K23,0)</f>
        <v>0</v>
      </c>
      <c r="M23" s="526"/>
      <c r="N23" s="515">
        <f t="shared" si="5"/>
        <v>0</v>
      </c>
      <c r="O23" s="515">
        <f t="shared" si="6"/>
        <v>0</v>
      </c>
      <c r="P23" s="272"/>
    </row>
    <row r="24" spans="2:16" ht="12.5">
      <c r="B24" s="195" t="str">
        <f t="shared" si="3"/>
        <v/>
      </c>
      <c r="C24" s="508">
        <f>IF(D11="","-",+C23+1)</f>
        <v>2021</v>
      </c>
      <c r="D24" s="524">
        <f>IF(F23+SUM(E$17:E23)=D$10,F23,D$10-SUM(E$17:E23))</f>
        <v>12736606.246063258</v>
      </c>
      <c r="E24" s="523">
        <f t="shared" si="7"/>
        <v>362606.90243902442</v>
      </c>
      <c r="F24" s="524">
        <f t="shared" si="8"/>
        <v>12373999.343624234</v>
      </c>
      <c r="G24" s="525">
        <f t="shared" si="9"/>
        <v>1958311.7979211467</v>
      </c>
      <c r="H24" s="492">
        <f t="shared" si="10"/>
        <v>1958311.7979211467</v>
      </c>
      <c r="I24" s="512">
        <f t="shared" si="4"/>
        <v>0</v>
      </c>
      <c r="J24" s="512"/>
      <c r="K24" s="526"/>
      <c r="L24" s="515">
        <f t="shared" si="11"/>
        <v>0</v>
      </c>
      <c r="M24" s="526"/>
      <c r="N24" s="515">
        <f t="shared" si="5"/>
        <v>0</v>
      </c>
      <c r="O24" s="515">
        <f t="shared" si="6"/>
        <v>0</v>
      </c>
      <c r="P24" s="272"/>
    </row>
    <row r="25" spans="2:16" ht="12.5">
      <c r="B25" s="195" t="str">
        <f t="shared" si="3"/>
        <v/>
      </c>
      <c r="C25" s="508">
        <f>IF(D11="","-",+C24+1)</f>
        <v>2022</v>
      </c>
      <c r="D25" s="524">
        <f>IF(F24+SUM(E$17:E24)=D$10,F24,D$10-SUM(E$17:E24))</f>
        <v>12373999.343624234</v>
      </c>
      <c r="E25" s="523">
        <f t="shared" si="7"/>
        <v>362606.90243902442</v>
      </c>
      <c r="F25" s="524">
        <f t="shared" si="8"/>
        <v>12011392.44118521</v>
      </c>
      <c r="G25" s="525">
        <f t="shared" si="9"/>
        <v>1912226.600390492</v>
      </c>
      <c r="H25" s="492">
        <f t="shared" si="10"/>
        <v>1912226.600390492</v>
      </c>
      <c r="I25" s="512">
        <f t="shared" si="4"/>
        <v>0</v>
      </c>
      <c r="J25" s="512"/>
      <c r="K25" s="526"/>
      <c r="L25" s="515">
        <f t="shared" si="11"/>
        <v>0</v>
      </c>
      <c r="M25" s="526"/>
      <c r="N25" s="515">
        <f t="shared" si="5"/>
        <v>0</v>
      </c>
      <c r="O25" s="515">
        <f t="shared" si="6"/>
        <v>0</v>
      </c>
      <c r="P25" s="272"/>
    </row>
    <row r="26" spans="2:16" ht="12.5">
      <c r="B26" s="195" t="str">
        <f t="shared" si="3"/>
        <v/>
      </c>
      <c r="C26" s="508">
        <f>IF(D11="","-",+C25+1)</f>
        <v>2023</v>
      </c>
      <c r="D26" s="524">
        <f>IF(F25+SUM(E$17:E25)=D$10,F25,D$10-SUM(E$17:E25))</f>
        <v>12011392.44118521</v>
      </c>
      <c r="E26" s="523">
        <f t="shared" si="7"/>
        <v>362606.90243902442</v>
      </c>
      <c r="F26" s="524">
        <f t="shared" si="8"/>
        <v>11648785.538746186</v>
      </c>
      <c r="G26" s="525">
        <f t="shared" si="9"/>
        <v>1866141.4028598368</v>
      </c>
      <c r="H26" s="492">
        <f t="shared" si="10"/>
        <v>1866141.4028598368</v>
      </c>
      <c r="I26" s="512">
        <f t="shared" si="4"/>
        <v>0</v>
      </c>
      <c r="J26" s="512"/>
      <c r="K26" s="526"/>
      <c r="L26" s="515">
        <f t="shared" si="11"/>
        <v>0</v>
      </c>
      <c r="M26" s="526"/>
      <c r="N26" s="515">
        <f t="shared" si="5"/>
        <v>0</v>
      </c>
      <c r="O26" s="515">
        <f t="shared" si="6"/>
        <v>0</v>
      </c>
      <c r="P26" s="272"/>
    </row>
    <row r="27" spans="2:16" ht="12.5">
      <c r="B27" s="195" t="str">
        <f t="shared" si="3"/>
        <v/>
      </c>
      <c r="C27" s="508">
        <f>IF(D11="","-",+C26+1)</f>
        <v>2024</v>
      </c>
      <c r="D27" s="524">
        <f>IF(F26+SUM(E$17:E26)=D$10,F26,D$10-SUM(E$17:E26))</f>
        <v>11648785.538746186</v>
      </c>
      <c r="E27" s="523">
        <f t="shared" si="7"/>
        <v>362606.90243902442</v>
      </c>
      <c r="F27" s="524">
        <f t="shared" si="8"/>
        <v>11286178.636307161</v>
      </c>
      <c r="G27" s="525">
        <f t="shared" si="9"/>
        <v>1820056.2053291816</v>
      </c>
      <c r="H27" s="492">
        <f t="shared" si="10"/>
        <v>1820056.2053291816</v>
      </c>
      <c r="I27" s="512">
        <f t="shared" si="4"/>
        <v>0</v>
      </c>
      <c r="J27" s="512"/>
      <c r="K27" s="526"/>
      <c r="L27" s="515">
        <f t="shared" si="11"/>
        <v>0</v>
      </c>
      <c r="M27" s="526"/>
      <c r="N27" s="515">
        <f t="shared" si="5"/>
        <v>0</v>
      </c>
      <c r="O27" s="515">
        <f t="shared" si="6"/>
        <v>0</v>
      </c>
      <c r="P27" s="272"/>
    </row>
    <row r="28" spans="2:16" ht="12.5">
      <c r="B28" s="195" t="str">
        <f t="shared" si="3"/>
        <v/>
      </c>
      <c r="C28" s="508">
        <f>IF(D11="","-",+C27+1)</f>
        <v>2025</v>
      </c>
      <c r="D28" s="524">
        <f>IF(F27+SUM(E$17:E27)=D$10,F27,D$10-SUM(E$17:E27))</f>
        <v>11286178.636307161</v>
      </c>
      <c r="E28" s="523">
        <f t="shared" si="7"/>
        <v>362606.90243902442</v>
      </c>
      <c r="F28" s="524">
        <f t="shared" si="8"/>
        <v>10923571.733868137</v>
      </c>
      <c r="G28" s="525">
        <f t="shared" si="9"/>
        <v>1773971.0077985269</v>
      </c>
      <c r="H28" s="492">
        <f t="shared" si="10"/>
        <v>1773971.0077985269</v>
      </c>
      <c r="I28" s="512">
        <f t="shared" si="4"/>
        <v>0</v>
      </c>
      <c r="J28" s="512"/>
      <c r="K28" s="526"/>
      <c r="L28" s="515">
        <f t="shared" si="11"/>
        <v>0</v>
      </c>
      <c r="M28" s="526"/>
      <c r="N28" s="515">
        <f t="shared" si="5"/>
        <v>0</v>
      </c>
      <c r="O28" s="515">
        <f t="shared" si="6"/>
        <v>0</v>
      </c>
      <c r="P28" s="272"/>
    </row>
    <row r="29" spans="2:16" ht="12.5">
      <c r="B29" s="195" t="str">
        <f t="shared" si="3"/>
        <v/>
      </c>
      <c r="C29" s="508">
        <f>IF(D11="","-",+C28+1)</f>
        <v>2026</v>
      </c>
      <c r="D29" s="524">
        <f>IF(F28+SUM(E$17:E28)=D$10,F28,D$10-SUM(E$17:E28))</f>
        <v>10923571.733868137</v>
      </c>
      <c r="E29" s="523">
        <f t="shared" si="7"/>
        <v>362606.90243902442</v>
      </c>
      <c r="F29" s="524">
        <f t="shared" si="8"/>
        <v>10560964.831429113</v>
      </c>
      <c r="G29" s="525">
        <f t="shared" si="9"/>
        <v>1727885.8102678717</v>
      </c>
      <c r="H29" s="492">
        <f t="shared" si="10"/>
        <v>1727885.8102678717</v>
      </c>
      <c r="I29" s="512">
        <f t="shared" si="4"/>
        <v>0</v>
      </c>
      <c r="J29" s="512"/>
      <c r="K29" s="526"/>
      <c r="L29" s="515">
        <f t="shared" si="11"/>
        <v>0</v>
      </c>
      <c r="M29" s="526"/>
      <c r="N29" s="515">
        <f t="shared" si="5"/>
        <v>0</v>
      </c>
      <c r="O29" s="515">
        <f t="shared" si="6"/>
        <v>0</v>
      </c>
      <c r="P29" s="272"/>
    </row>
    <row r="30" spans="2:16" ht="12.5">
      <c r="B30" s="195" t="str">
        <f t="shared" si="3"/>
        <v/>
      </c>
      <c r="C30" s="508">
        <f>IF(D11="","-",+C29+1)</f>
        <v>2027</v>
      </c>
      <c r="D30" s="524">
        <f>IF(F29+SUM(E$17:E29)=D$10,F29,D$10-SUM(E$17:E29))</f>
        <v>10560964.831429113</v>
      </c>
      <c r="E30" s="523">
        <f t="shared" si="7"/>
        <v>362606.90243902442</v>
      </c>
      <c r="F30" s="524">
        <f t="shared" si="8"/>
        <v>10198357.928990088</v>
      </c>
      <c r="G30" s="525">
        <f t="shared" si="9"/>
        <v>1681800.6127372165</v>
      </c>
      <c r="H30" s="492">
        <f t="shared" si="10"/>
        <v>1681800.6127372165</v>
      </c>
      <c r="I30" s="512">
        <f t="shared" si="4"/>
        <v>0</v>
      </c>
      <c r="J30" s="512"/>
      <c r="K30" s="526"/>
      <c r="L30" s="515">
        <f t="shared" si="11"/>
        <v>0</v>
      </c>
      <c r="M30" s="526"/>
      <c r="N30" s="515">
        <f t="shared" si="5"/>
        <v>0</v>
      </c>
      <c r="O30" s="515">
        <f t="shared" si="6"/>
        <v>0</v>
      </c>
      <c r="P30" s="272"/>
    </row>
    <row r="31" spans="2:16" ht="12.5">
      <c r="B31" s="195" t="str">
        <f t="shared" si="3"/>
        <v/>
      </c>
      <c r="C31" s="508">
        <f>IF(D11="","-",+C30+1)</f>
        <v>2028</v>
      </c>
      <c r="D31" s="524">
        <f>IF(F30+SUM(E$17:E30)=D$10,F30,D$10-SUM(E$17:E30))</f>
        <v>10198357.928990088</v>
      </c>
      <c r="E31" s="523">
        <f t="shared" si="7"/>
        <v>362606.90243902442</v>
      </c>
      <c r="F31" s="524">
        <f t="shared" si="8"/>
        <v>9835751.0265510641</v>
      </c>
      <c r="G31" s="525">
        <f t="shared" si="9"/>
        <v>1635715.4152065618</v>
      </c>
      <c r="H31" s="492">
        <f t="shared" si="10"/>
        <v>1635715.4152065618</v>
      </c>
      <c r="I31" s="512">
        <f t="shared" si="4"/>
        <v>0</v>
      </c>
      <c r="J31" s="512"/>
      <c r="K31" s="526"/>
      <c r="L31" s="515">
        <f t="shared" si="11"/>
        <v>0</v>
      </c>
      <c r="M31" s="526"/>
      <c r="N31" s="515">
        <f t="shared" si="5"/>
        <v>0</v>
      </c>
      <c r="O31" s="515">
        <f t="shared" si="6"/>
        <v>0</v>
      </c>
      <c r="P31" s="272"/>
    </row>
    <row r="32" spans="2:16" ht="12.5">
      <c r="B32" s="195" t="str">
        <f t="shared" si="3"/>
        <v/>
      </c>
      <c r="C32" s="508">
        <f>IF(D11="","-",+C31+1)</f>
        <v>2029</v>
      </c>
      <c r="D32" s="524">
        <f>IF(F31+SUM(E$17:E31)=D$10,F31,D$10-SUM(E$17:E31))</f>
        <v>9835751.0265510641</v>
      </c>
      <c r="E32" s="523">
        <f t="shared" si="7"/>
        <v>362606.90243902442</v>
      </c>
      <c r="F32" s="524">
        <f t="shared" si="8"/>
        <v>9473144.1241120398</v>
      </c>
      <c r="G32" s="525">
        <f t="shared" si="9"/>
        <v>1589630.2176759066</v>
      </c>
      <c r="H32" s="492">
        <f t="shared" si="10"/>
        <v>1589630.2176759066</v>
      </c>
      <c r="I32" s="512">
        <f t="shared" si="4"/>
        <v>0</v>
      </c>
      <c r="J32" s="512"/>
      <c r="K32" s="526"/>
      <c r="L32" s="515">
        <f t="shared" si="11"/>
        <v>0</v>
      </c>
      <c r="M32" s="526"/>
      <c r="N32" s="515">
        <f t="shared" si="5"/>
        <v>0</v>
      </c>
      <c r="O32" s="515">
        <f t="shared" si="6"/>
        <v>0</v>
      </c>
      <c r="P32" s="272"/>
    </row>
    <row r="33" spans="2:16" ht="12.5">
      <c r="B33" s="195" t="str">
        <f t="shared" si="3"/>
        <v/>
      </c>
      <c r="C33" s="508">
        <f>IF(D11="","-",+C32+1)</f>
        <v>2030</v>
      </c>
      <c r="D33" s="524">
        <f>IF(F32+SUM(E$17:E32)=D$10,F32,D$10-SUM(E$17:E32))</f>
        <v>9473144.1241120398</v>
      </c>
      <c r="E33" s="523">
        <f t="shared" si="7"/>
        <v>362606.90243902442</v>
      </c>
      <c r="F33" s="524">
        <f t="shared" si="8"/>
        <v>9110537.2216730155</v>
      </c>
      <c r="G33" s="525">
        <f t="shared" si="9"/>
        <v>1543545.0201452514</v>
      </c>
      <c r="H33" s="492">
        <f t="shared" si="10"/>
        <v>1543545.0201452514</v>
      </c>
      <c r="I33" s="512">
        <f t="shared" si="4"/>
        <v>0</v>
      </c>
      <c r="J33" s="512"/>
      <c r="K33" s="526"/>
      <c r="L33" s="515">
        <f t="shared" si="11"/>
        <v>0</v>
      </c>
      <c r="M33" s="526"/>
      <c r="N33" s="515">
        <f t="shared" si="5"/>
        <v>0</v>
      </c>
      <c r="O33" s="515">
        <f t="shared" si="6"/>
        <v>0</v>
      </c>
      <c r="P33" s="272"/>
    </row>
    <row r="34" spans="2:16" ht="12.5">
      <c r="B34" s="195" t="str">
        <f t="shared" si="3"/>
        <v/>
      </c>
      <c r="C34" s="508">
        <f>IF(D11="","-",+C33+1)</f>
        <v>2031</v>
      </c>
      <c r="D34" s="524">
        <f>IF(F33+SUM(E$17:E33)=D$10,F33,D$10-SUM(E$17:E33))</f>
        <v>9110537.2216730155</v>
      </c>
      <c r="E34" s="523">
        <f t="shared" si="7"/>
        <v>362606.90243902442</v>
      </c>
      <c r="F34" s="524">
        <f t="shared" si="8"/>
        <v>8747930.3192339912</v>
      </c>
      <c r="G34" s="525">
        <f t="shared" si="9"/>
        <v>1497459.8226145962</v>
      </c>
      <c r="H34" s="492">
        <f t="shared" si="10"/>
        <v>1497459.8226145962</v>
      </c>
      <c r="I34" s="512">
        <f t="shared" si="4"/>
        <v>0</v>
      </c>
      <c r="J34" s="512"/>
      <c r="K34" s="526"/>
      <c r="L34" s="515">
        <f t="shared" si="11"/>
        <v>0</v>
      </c>
      <c r="M34" s="526"/>
      <c r="N34" s="515">
        <f t="shared" si="5"/>
        <v>0</v>
      </c>
      <c r="O34" s="515">
        <f t="shared" si="6"/>
        <v>0</v>
      </c>
      <c r="P34" s="272"/>
    </row>
    <row r="35" spans="2:16" ht="12.5">
      <c r="B35" s="195" t="str">
        <f t="shared" si="3"/>
        <v/>
      </c>
      <c r="C35" s="508">
        <f>IF(D11="","-",+C34+1)</f>
        <v>2032</v>
      </c>
      <c r="D35" s="524">
        <f>IF(F34+SUM(E$17:E34)=D$10,F34,D$10-SUM(E$17:E34))</f>
        <v>8747930.3192339912</v>
      </c>
      <c r="E35" s="523">
        <f t="shared" si="7"/>
        <v>362606.90243902442</v>
      </c>
      <c r="F35" s="524">
        <f t="shared" si="8"/>
        <v>8385323.4167949669</v>
      </c>
      <c r="G35" s="525">
        <f t="shared" si="9"/>
        <v>1451374.6250839415</v>
      </c>
      <c r="H35" s="492">
        <f t="shared" si="10"/>
        <v>1451374.6250839415</v>
      </c>
      <c r="I35" s="512">
        <f t="shared" si="4"/>
        <v>0</v>
      </c>
      <c r="J35" s="512"/>
      <c r="K35" s="526"/>
      <c r="L35" s="515">
        <f t="shared" si="11"/>
        <v>0</v>
      </c>
      <c r="M35" s="526"/>
      <c r="N35" s="515">
        <f t="shared" si="5"/>
        <v>0</v>
      </c>
      <c r="O35" s="515">
        <f t="shared" si="6"/>
        <v>0</v>
      </c>
      <c r="P35" s="272"/>
    </row>
    <row r="36" spans="2:16" ht="12.5">
      <c r="B36" s="195" t="str">
        <f t="shared" si="3"/>
        <v/>
      </c>
      <c r="C36" s="508">
        <f>IF(D11="","-",+C35+1)</f>
        <v>2033</v>
      </c>
      <c r="D36" s="524">
        <f>IF(F35+SUM(E$17:E35)=D$10,F35,D$10-SUM(E$17:E35))</f>
        <v>8385323.4167949669</v>
      </c>
      <c r="E36" s="523">
        <f t="shared" si="7"/>
        <v>362606.90243902442</v>
      </c>
      <c r="F36" s="524">
        <f t="shared" si="8"/>
        <v>8022716.5143559426</v>
      </c>
      <c r="G36" s="525">
        <f t="shared" si="9"/>
        <v>1405289.4275532863</v>
      </c>
      <c r="H36" s="492">
        <f t="shared" si="10"/>
        <v>1405289.4275532863</v>
      </c>
      <c r="I36" s="512">
        <f t="shared" si="4"/>
        <v>0</v>
      </c>
      <c r="J36" s="512"/>
      <c r="K36" s="526"/>
      <c r="L36" s="515">
        <f t="shared" si="11"/>
        <v>0</v>
      </c>
      <c r="M36" s="526"/>
      <c r="N36" s="515">
        <f t="shared" si="5"/>
        <v>0</v>
      </c>
      <c r="O36" s="515">
        <f t="shared" si="6"/>
        <v>0</v>
      </c>
      <c r="P36" s="272"/>
    </row>
    <row r="37" spans="2:16" ht="12.5">
      <c r="B37" s="195" t="str">
        <f t="shared" si="3"/>
        <v/>
      </c>
      <c r="C37" s="508">
        <f>IF(D11="","-",+C36+1)</f>
        <v>2034</v>
      </c>
      <c r="D37" s="524">
        <f>IF(F36+SUM(E$17:E36)=D$10,F36,D$10-SUM(E$17:E36))</f>
        <v>8022716.5143559426</v>
      </c>
      <c r="E37" s="523">
        <f t="shared" si="7"/>
        <v>362606.90243902442</v>
      </c>
      <c r="F37" s="524">
        <f t="shared" si="8"/>
        <v>7660109.6119169183</v>
      </c>
      <c r="G37" s="525">
        <f t="shared" si="9"/>
        <v>1359204.2300226311</v>
      </c>
      <c r="H37" s="492">
        <f t="shared" si="10"/>
        <v>1359204.2300226311</v>
      </c>
      <c r="I37" s="512">
        <f t="shared" si="4"/>
        <v>0</v>
      </c>
      <c r="J37" s="512"/>
      <c r="K37" s="526"/>
      <c r="L37" s="515">
        <f t="shared" si="11"/>
        <v>0</v>
      </c>
      <c r="M37" s="526"/>
      <c r="N37" s="515">
        <f t="shared" si="5"/>
        <v>0</v>
      </c>
      <c r="O37" s="515">
        <f t="shared" si="6"/>
        <v>0</v>
      </c>
      <c r="P37" s="272"/>
    </row>
    <row r="38" spans="2:16" ht="12.5">
      <c r="B38" s="195" t="str">
        <f t="shared" si="3"/>
        <v/>
      </c>
      <c r="C38" s="508">
        <f>IF(D11="","-",+C37+1)</f>
        <v>2035</v>
      </c>
      <c r="D38" s="524">
        <f>IF(F37+SUM(E$17:E37)=D$10,F37,D$10-SUM(E$17:E37))</f>
        <v>7660109.6119169183</v>
      </c>
      <c r="E38" s="523">
        <f t="shared" si="7"/>
        <v>362606.90243902442</v>
      </c>
      <c r="F38" s="524">
        <f t="shared" si="8"/>
        <v>7297502.709477894</v>
      </c>
      <c r="G38" s="525">
        <f t="shared" si="9"/>
        <v>1313119.0324919764</v>
      </c>
      <c r="H38" s="492">
        <f t="shared" si="10"/>
        <v>1313119.0324919764</v>
      </c>
      <c r="I38" s="512">
        <f t="shared" si="4"/>
        <v>0</v>
      </c>
      <c r="J38" s="512"/>
      <c r="K38" s="526"/>
      <c r="L38" s="515">
        <f t="shared" si="11"/>
        <v>0</v>
      </c>
      <c r="M38" s="526"/>
      <c r="N38" s="515">
        <f t="shared" si="5"/>
        <v>0</v>
      </c>
      <c r="O38" s="515">
        <f t="shared" si="6"/>
        <v>0</v>
      </c>
      <c r="P38" s="272"/>
    </row>
    <row r="39" spans="2:16" ht="12.5">
      <c r="B39" s="195" t="str">
        <f t="shared" si="3"/>
        <v/>
      </c>
      <c r="C39" s="508">
        <f>IF(D11="","-",+C38+1)</f>
        <v>2036</v>
      </c>
      <c r="D39" s="524">
        <f>IF(F38+SUM(E$17:E38)=D$10,F38,D$10-SUM(E$17:E38))</f>
        <v>7297502.709477894</v>
      </c>
      <c r="E39" s="523">
        <f t="shared" si="7"/>
        <v>362606.90243902442</v>
      </c>
      <c r="F39" s="524">
        <f t="shared" si="8"/>
        <v>6934895.8070388697</v>
      </c>
      <c r="G39" s="525">
        <f t="shared" si="9"/>
        <v>1267033.8349613212</v>
      </c>
      <c r="H39" s="492">
        <f t="shared" si="10"/>
        <v>1267033.8349613212</v>
      </c>
      <c r="I39" s="512">
        <f t="shared" si="4"/>
        <v>0</v>
      </c>
      <c r="J39" s="512"/>
      <c r="K39" s="526"/>
      <c r="L39" s="515">
        <f t="shared" si="11"/>
        <v>0</v>
      </c>
      <c r="M39" s="526"/>
      <c r="N39" s="515">
        <f t="shared" si="5"/>
        <v>0</v>
      </c>
      <c r="O39" s="515">
        <f t="shared" si="6"/>
        <v>0</v>
      </c>
      <c r="P39" s="272"/>
    </row>
    <row r="40" spans="2:16" ht="12.5">
      <c r="B40" s="195" t="str">
        <f t="shared" si="3"/>
        <v/>
      </c>
      <c r="C40" s="508">
        <f>IF(D11="","-",+C39+1)</f>
        <v>2037</v>
      </c>
      <c r="D40" s="524">
        <f>IF(F39+SUM(E$17:E39)=D$10,F39,D$10-SUM(E$17:E39))</f>
        <v>6934895.8070388697</v>
      </c>
      <c r="E40" s="523">
        <f t="shared" si="7"/>
        <v>362606.90243902442</v>
      </c>
      <c r="F40" s="524">
        <f t="shared" si="8"/>
        <v>6572288.9045998454</v>
      </c>
      <c r="G40" s="525">
        <f t="shared" si="9"/>
        <v>1220948.637430666</v>
      </c>
      <c r="H40" s="492">
        <f t="shared" si="10"/>
        <v>1220948.637430666</v>
      </c>
      <c r="I40" s="512">
        <f t="shared" si="4"/>
        <v>0</v>
      </c>
      <c r="J40" s="512"/>
      <c r="K40" s="526"/>
      <c r="L40" s="515">
        <f t="shared" si="11"/>
        <v>0</v>
      </c>
      <c r="M40" s="526"/>
      <c r="N40" s="515">
        <f t="shared" si="5"/>
        <v>0</v>
      </c>
      <c r="O40" s="515">
        <f t="shared" si="6"/>
        <v>0</v>
      </c>
      <c r="P40" s="272"/>
    </row>
    <row r="41" spans="2:16" ht="12.5">
      <c r="B41" s="195" t="str">
        <f t="shared" si="3"/>
        <v/>
      </c>
      <c r="C41" s="508">
        <f>IF(D11="","-",+C40+1)</f>
        <v>2038</v>
      </c>
      <c r="D41" s="524">
        <f>IF(F40+SUM(E$17:E40)=D$10,F40,D$10-SUM(E$17:E40))</f>
        <v>6572288.9045998454</v>
      </c>
      <c r="E41" s="523">
        <f t="shared" si="7"/>
        <v>362606.90243902442</v>
      </c>
      <c r="F41" s="524">
        <f t="shared" si="8"/>
        <v>6209682.0021608211</v>
      </c>
      <c r="G41" s="525">
        <f t="shared" si="9"/>
        <v>1174863.4399000111</v>
      </c>
      <c r="H41" s="492">
        <f t="shared" si="10"/>
        <v>1174863.4399000111</v>
      </c>
      <c r="I41" s="512">
        <f t="shared" si="4"/>
        <v>0</v>
      </c>
      <c r="J41" s="512"/>
      <c r="K41" s="526"/>
      <c r="L41" s="515">
        <f t="shared" si="11"/>
        <v>0</v>
      </c>
      <c r="M41" s="526"/>
      <c r="N41" s="515">
        <f t="shared" si="5"/>
        <v>0</v>
      </c>
      <c r="O41" s="515">
        <f t="shared" si="6"/>
        <v>0</v>
      </c>
      <c r="P41" s="272"/>
    </row>
    <row r="42" spans="2:16" ht="12.5">
      <c r="B42" s="195" t="str">
        <f t="shared" si="3"/>
        <v/>
      </c>
      <c r="C42" s="508">
        <f>IF(D11="","-",+C41+1)</f>
        <v>2039</v>
      </c>
      <c r="D42" s="524">
        <f>IF(F41+SUM(E$17:E41)=D$10,F41,D$10-SUM(E$17:E41))</f>
        <v>6209682.0021608211</v>
      </c>
      <c r="E42" s="523">
        <f t="shared" si="7"/>
        <v>362606.90243902442</v>
      </c>
      <c r="F42" s="524">
        <f t="shared" si="8"/>
        <v>5847075.0997217968</v>
      </c>
      <c r="G42" s="525">
        <f t="shared" si="9"/>
        <v>1128778.2423693561</v>
      </c>
      <c r="H42" s="492">
        <f t="shared" si="10"/>
        <v>1128778.2423693561</v>
      </c>
      <c r="I42" s="512">
        <f t="shared" si="4"/>
        <v>0</v>
      </c>
      <c r="J42" s="512"/>
      <c r="K42" s="526"/>
      <c r="L42" s="515">
        <f t="shared" si="11"/>
        <v>0</v>
      </c>
      <c r="M42" s="526"/>
      <c r="N42" s="515">
        <f t="shared" si="5"/>
        <v>0</v>
      </c>
      <c r="O42" s="515">
        <f t="shared" si="6"/>
        <v>0</v>
      </c>
      <c r="P42" s="272"/>
    </row>
    <row r="43" spans="2:16" ht="12.5">
      <c r="B43" s="195" t="str">
        <f t="shared" si="3"/>
        <v/>
      </c>
      <c r="C43" s="508">
        <f>IF(D11="","-",+C42+1)</f>
        <v>2040</v>
      </c>
      <c r="D43" s="524">
        <f>IF(F42+SUM(E$17:E42)=D$10,F42,D$10-SUM(E$17:E42))</f>
        <v>5847075.0997217968</v>
      </c>
      <c r="E43" s="523">
        <f t="shared" si="7"/>
        <v>362606.90243902442</v>
      </c>
      <c r="F43" s="524">
        <f t="shared" si="8"/>
        <v>5484468.1972827725</v>
      </c>
      <c r="G43" s="525">
        <f t="shared" si="9"/>
        <v>1082693.0448387009</v>
      </c>
      <c r="H43" s="492">
        <f t="shared" si="10"/>
        <v>1082693.0448387009</v>
      </c>
      <c r="I43" s="512">
        <f t="shared" si="4"/>
        <v>0</v>
      </c>
      <c r="J43" s="512"/>
      <c r="K43" s="526"/>
      <c r="L43" s="515">
        <f t="shared" si="11"/>
        <v>0</v>
      </c>
      <c r="M43" s="526"/>
      <c r="N43" s="515">
        <f t="shared" si="5"/>
        <v>0</v>
      </c>
      <c r="O43" s="515">
        <f t="shared" si="6"/>
        <v>0</v>
      </c>
      <c r="P43" s="272"/>
    </row>
    <row r="44" spans="2:16" ht="12.5">
      <c r="B44" s="195" t="str">
        <f t="shared" si="3"/>
        <v/>
      </c>
      <c r="C44" s="508">
        <f>IF(D11="","-",+C43+1)</f>
        <v>2041</v>
      </c>
      <c r="D44" s="524">
        <f>IF(F43+SUM(E$17:E43)=D$10,F43,D$10-SUM(E$17:E43))</f>
        <v>5484468.1972827725</v>
      </c>
      <c r="E44" s="523">
        <f t="shared" si="7"/>
        <v>362606.90243902442</v>
      </c>
      <c r="F44" s="524">
        <f t="shared" si="8"/>
        <v>5121861.2948437482</v>
      </c>
      <c r="G44" s="525">
        <f t="shared" si="9"/>
        <v>1036607.847308046</v>
      </c>
      <c r="H44" s="492">
        <f t="shared" si="10"/>
        <v>1036607.847308046</v>
      </c>
      <c r="I44" s="512">
        <f t="shared" si="4"/>
        <v>0</v>
      </c>
      <c r="J44" s="512"/>
      <c r="K44" s="526"/>
      <c r="L44" s="515">
        <f t="shared" si="11"/>
        <v>0</v>
      </c>
      <c r="M44" s="526"/>
      <c r="N44" s="515">
        <f t="shared" si="5"/>
        <v>0</v>
      </c>
      <c r="O44" s="515">
        <f t="shared" si="6"/>
        <v>0</v>
      </c>
      <c r="P44" s="272"/>
    </row>
    <row r="45" spans="2:16" ht="12.5">
      <c r="B45" s="195" t="str">
        <f t="shared" si="3"/>
        <v/>
      </c>
      <c r="C45" s="508">
        <f>IF(D11="","-",+C44+1)</f>
        <v>2042</v>
      </c>
      <c r="D45" s="524">
        <f>IF(F44+SUM(E$17:E44)=D$10,F44,D$10-SUM(E$17:E44))</f>
        <v>5121861.2948437482</v>
      </c>
      <c r="E45" s="523">
        <f t="shared" si="7"/>
        <v>362606.90243902442</v>
      </c>
      <c r="F45" s="524">
        <f t="shared" si="8"/>
        <v>4759254.3924047239</v>
      </c>
      <c r="G45" s="525">
        <f t="shared" si="9"/>
        <v>990522.64977739088</v>
      </c>
      <c r="H45" s="492">
        <f t="shared" si="10"/>
        <v>990522.64977739088</v>
      </c>
      <c r="I45" s="512">
        <f t="shared" si="4"/>
        <v>0</v>
      </c>
      <c r="J45" s="512"/>
      <c r="K45" s="526"/>
      <c r="L45" s="515">
        <f t="shared" si="11"/>
        <v>0</v>
      </c>
      <c r="M45" s="526"/>
      <c r="N45" s="515">
        <f t="shared" si="5"/>
        <v>0</v>
      </c>
      <c r="O45" s="515">
        <f t="shared" si="6"/>
        <v>0</v>
      </c>
      <c r="P45" s="272"/>
    </row>
    <row r="46" spans="2:16" ht="12.5">
      <c r="B46" s="195" t="str">
        <f t="shared" si="3"/>
        <v/>
      </c>
      <c r="C46" s="508">
        <f>IF(D11="","-",+C45+1)</f>
        <v>2043</v>
      </c>
      <c r="D46" s="524">
        <f>IF(F45+SUM(E$17:E45)=D$10,F45,D$10-SUM(E$17:E45))</f>
        <v>4759254.3924047239</v>
      </c>
      <c r="E46" s="523">
        <f t="shared" si="7"/>
        <v>362606.90243902442</v>
      </c>
      <c r="F46" s="524">
        <f t="shared" si="8"/>
        <v>4396647.4899656996</v>
      </c>
      <c r="G46" s="525">
        <f t="shared" si="9"/>
        <v>944437.4522467358</v>
      </c>
      <c r="H46" s="492">
        <f t="shared" si="10"/>
        <v>944437.4522467358</v>
      </c>
      <c r="I46" s="512">
        <f t="shared" si="4"/>
        <v>0</v>
      </c>
      <c r="J46" s="512"/>
      <c r="K46" s="526"/>
      <c r="L46" s="515">
        <f t="shared" si="11"/>
        <v>0</v>
      </c>
      <c r="M46" s="526"/>
      <c r="N46" s="515">
        <f t="shared" si="5"/>
        <v>0</v>
      </c>
      <c r="O46" s="515">
        <f t="shared" si="6"/>
        <v>0</v>
      </c>
      <c r="P46" s="272"/>
    </row>
    <row r="47" spans="2:16" ht="12.5">
      <c r="B47" s="195" t="str">
        <f t="shared" si="3"/>
        <v/>
      </c>
      <c r="C47" s="508">
        <f>IF(D11="","-",+C46+1)</f>
        <v>2044</v>
      </c>
      <c r="D47" s="524">
        <f>IF(F46+SUM(E$17:E46)=D$10,F46,D$10-SUM(E$17:E46))</f>
        <v>4396647.4899656996</v>
      </c>
      <c r="E47" s="523">
        <f t="shared" si="7"/>
        <v>362606.90243902442</v>
      </c>
      <c r="F47" s="524">
        <f t="shared" si="8"/>
        <v>4034040.5875266753</v>
      </c>
      <c r="G47" s="525">
        <f t="shared" si="9"/>
        <v>898352.25471608073</v>
      </c>
      <c r="H47" s="492">
        <f t="shared" si="10"/>
        <v>898352.25471608073</v>
      </c>
      <c r="I47" s="512">
        <f t="shared" si="4"/>
        <v>0</v>
      </c>
      <c r="J47" s="512"/>
      <c r="K47" s="526"/>
      <c r="L47" s="515">
        <f t="shared" si="11"/>
        <v>0</v>
      </c>
      <c r="M47" s="526"/>
      <c r="N47" s="515">
        <f t="shared" si="5"/>
        <v>0</v>
      </c>
      <c r="O47" s="515">
        <f t="shared" si="6"/>
        <v>0</v>
      </c>
      <c r="P47" s="272"/>
    </row>
    <row r="48" spans="2:16" ht="12.5">
      <c r="B48" s="195" t="str">
        <f t="shared" si="3"/>
        <v/>
      </c>
      <c r="C48" s="508">
        <f>IF(D11="","-",+C47+1)</f>
        <v>2045</v>
      </c>
      <c r="D48" s="524">
        <f>IF(F47+SUM(E$17:E47)=D$10,F47,D$10-SUM(E$17:E47))</f>
        <v>4034040.5875266753</v>
      </c>
      <c r="E48" s="523">
        <f t="shared" si="7"/>
        <v>362606.90243902442</v>
      </c>
      <c r="F48" s="524">
        <f t="shared" si="8"/>
        <v>3671433.685087651</v>
      </c>
      <c r="G48" s="525">
        <f t="shared" si="9"/>
        <v>852267.05718542566</v>
      </c>
      <c r="H48" s="492">
        <f t="shared" si="10"/>
        <v>852267.05718542566</v>
      </c>
      <c r="I48" s="512">
        <f t="shared" si="4"/>
        <v>0</v>
      </c>
      <c r="J48" s="512"/>
      <c r="K48" s="526"/>
      <c r="L48" s="515">
        <f t="shared" si="11"/>
        <v>0</v>
      </c>
      <c r="M48" s="526"/>
      <c r="N48" s="515">
        <f t="shared" si="5"/>
        <v>0</v>
      </c>
      <c r="O48" s="515">
        <f t="shared" si="6"/>
        <v>0</v>
      </c>
      <c r="P48" s="272"/>
    </row>
    <row r="49" spans="2:16" ht="12.5">
      <c r="B49" s="195" t="str">
        <f t="shared" si="3"/>
        <v/>
      </c>
      <c r="C49" s="508">
        <f>IF(D11="","-",+C48+1)</f>
        <v>2046</v>
      </c>
      <c r="D49" s="524">
        <f>IF(F48+SUM(E$17:E48)=D$10,F48,D$10-SUM(E$17:E48))</f>
        <v>3671433.685087651</v>
      </c>
      <c r="E49" s="523">
        <f t="shared" si="7"/>
        <v>362606.90243902442</v>
      </c>
      <c r="F49" s="524">
        <f t="shared" si="8"/>
        <v>3308826.7826486267</v>
      </c>
      <c r="G49" s="525">
        <f t="shared" si="9"/>
        <v>806181.8596547707</v>
      </c>
      <c r="H49" s="492">
        <f t="shared" si="10"/>
        <v>806181.8596547707</v>
      </c>
      <c r="I49" s="512">
        <f t="shared" si="4"/>
        <v>0</v>
      </c>
      <c r="J49" s="512"/>
      <c r="K49" s="526"/>
      <c r="L49" s="515">
        <f t="shared" si="11"/>
        <v>0</v>
      </c>
      <c r="M49" s="526"/>
      <c r="N49" s="515">
        <f t="shared" si="5"/>
        <v>0</v>
      </c>
      <c r="O49" s="515">
        <f t="shared" si="6"/>
        <v>0</v>
      </c>
      <c r="P49" s="272"/>
    </row>
    <row r="50" spans="2:16" ht="12.5">
      <c r="B50" s="195" t="str">
        <f t="shared" si="3"/>
        <v/>
      </c>
      <c r="C50" s="508">
        <f>IF(D11="","-",+C49+1)</f>
        <v>2047</v>
      </c>
      <c r="D50" s="524">
        <f>IF(F49+SUM(E$17:E49)=D$10,F49,D$10-SUM(E$17:E49))</f>
        <v>3308826.7826486267</v>
      </c>
      <c r="E50" s="523">
        <f t="shared" si="7"/>
        <v>362606.90243902442</v>
      </c>
      <c r="F50" s="524">
        <f t="shared" si="8"/>
        <v>2946219.8802096024</v>
      </c>
      <c r="G50" s="525">
        <f t="shared" si="9"/>
        <v>760096.66212411562</v>
      </c>
      <c r="H50" s="492">
        <f t="shared" si="10"/>
        <v>760096.66212411562</v>
      </c>
      <c r="I50" s="512">
        <f t="shared" si="4"/>
        <v>0</v>
      </c>
      <c r="J50" s="512"/>
      <c r="K50" s="526"/>
      <c r="L50" s="515">
        <f t="shared" si="11"/>
        <v>0</v>
      </c>
      <c r="M50" s="526"/>
      <c r="N50" s="515">
        <f t="shared" si="5"/>
        <v>0</v>
      </c>
      <c r="O50" s="515">
        <f t="shared" si="6"/>
        <v>0</v>
      </c>
      <c r="P50" s="272"/>
    </row>
    <row r="51" spans="2:16" ht="12.5">
      <c r="B51" s="195" t="str">
        <f t="shared" si="3"/>
        <v/>
      </c>
      <c r="C51" s="508">
        <f>IF(D11="","-",+C50+1)</f>
        <v>2048</v>
      </c>
      <c r="D51" s="524">
        <f>IF(F50+SUM(E$17:E50)=D$10,F50,D$10-SUM(E$17:E50))</f>
        <v>2946219.8802096024</v>
      </c>
      <c r="E51" s="523">
        <f t="shared" si="7"/>
        <v>362606.90243902442</v>
      </c>
      <c r="F51" s="524">
        <f t="shared" si="8"/>
        <v>2583612.9777705781</v>
      </c>
      <c r="G51" s="525">
        <f t="shared" si="9"/>
        <v>714011.46459346055</v>
      </c>
      <c r="H51" s="492">
        <f t="shared" si="10"/>
        <v>714011.46459346055</v>
      </c>
      <c r="I51" s="512">
        <f t="shared" si="4"/>
        <v>0</v>
      </c>
      <c r="J51" s="512"/>
      <c r="K51" s="526"/>
      <c r="L51" s="515">
        <f t="shared" si="11"/>
        <v>0</v>
      </c>
      <c r="M51" s="526"/>
      <c r="N51" s="515">
        <f t="shared" si="5"/>
        <v>0</v>
      </c>
      <c r="O51" s="515">
        <f t="shared" si="6"/>
        <v>0</v>
      </c>
      <c r="P51" s="272"/>
    </row>
    <row r="52" spans="2:16" ht="12.5">
      <c r="B52" s="195" t="str">
        <f t="shared" si="3"/>
        <v/>
      </c>
      <c r="C52" s="508">
        <f>IF(D11="","-",+C51+1)</f>
        <v>2049</v>
      </c>
      <c r="D52" s="524">
        <f>IF(F51+SUM(E$17:E51)=D$10,F51,D$10-SUM(E$17:E51))</f>
        <v>2583612.9777705781</v>
      </c>
      <c r="E52" s="523">
        <f t="shared" si="7"/>
        <v>362606.90243902442</v>
      </c>
      <c r="F52" s="524">
        <f t="shared" si="8"/>
        <v>2221006.0753315538</v>
      </c>
      <c r="G52" s="525">
        <f t="shared" ref="G52:G72" si="12">+I$12*((D52+F52)/2)+E52</f>
        <v>667926.26706280559</v>
      </c>
      <c r="H52" s="492">
        <f t="shared" ref="H52:H72" si="13">+I$13*((D52+F52)/2)+E52</f>
        <v>667926.26706280559</v>
      </c>
      <c r="I52" s="512">
        <f t="shared" si="4"/>
        <v>0</v>
      </c>
      <c r="J52" s="512"/>
      <c r="K52" s="526"/>
      <c r="L52" s="515">
        <f t="shared" si="11"/>
        <v>0</v>
      </c>
      <c r="M52" s="526"/>
      <c r="N52" s="515">
        <f t="shared" si="5"/>
        <v>0</v>
      </c>
      <c r="O52" s="515">
        <f t="shared" si="6"/>
        <v>0</v>
      </c>
      <c r="P52" s="272"/>
    </row>
    <row r="53" spans="2:16" ht="12.5">
      <c r="B53" s="195" t="str">
        <f t="shared" si="3"/>
        <v/>
      </c>
      <c r="C53" s="508">
        <f>IF(D11="","-",+C52+1)</f>
        <v>2050</v>
      </c>
      <c r="D53" s="524">
        <f>IF(F52+SUM(E$17:E52)=D$10,F52,D$10-SUM(E$17:E52))</f>
        <v>2221006.0753315538</v>
      </c>
      <c r="E53" s="523">
        <f t="shared" si="7"/>
        <v>362606.90243902442</v>
      </c>
      <c r="F53" s="524">
        <f t="shared" si="8"/>
        <v>1858399.1728925295</v>
      </c>
      <c r="G53" s="525">
        <f t="shared" si="12"/>
        <v>621841.06953215052</v>
      </c>
      <c r="H53" s="492">
        <f t="shared" si="13"/>
        <v>621841.06953215052</v>
      </c>
      <c r="I53" s="512">
        <f t="shared" si="4"/>
        <v>0</v>
      </c>
      <c r="J53" s="512"/>
      <c r="K53" s="526"/>
      <c r="L53" s="515">
        <f t="shared" si="11"/>
        <v>0</v>
      </c>
      <c r="M53" s="526"/>
      <c r="N53" s="515">
        <f t="shared" si="5"/>
        <v>0</v>
      </c>
      <c r="O53" s="515">
        <f t="shared" si="6"/>
        <v>0</v>
      </c>
      <c r="P53" s="272"/>
    </row>
    <row r="54" spans="2:16" ht="12.5">
      <c r="B54" s="195" t="str">
        <f t="shared" si="3"/>
        <v/>
      </c>
      <c r="C54" s="508">
        <f>IF(D11="","-",+C53+1)</f>
        <v>2051</v>
      </c>
      <c r="D54" s="524">
        <f>IF(F53+SUM(E$17:E53)=D$10,F53,D$10-SUM(E$17:E53))</f>
        <v>1858399.1728925295</v>
      </c>
      <c r="E54" s="523">
        <f t="shared" si="7"/>
        <v>362606.90243902442</v>
      </c>
      <c r="F54" s="524">
        <f t="shared" si="8"/>
        <v>1495792.2704535052</v>
      </c>
      <c r="G54" s="525">
        <f t="shared" si="12"/>
        <v>575755.87200149545</v>
      </c>
      <c r="H54" s="492">
        <f t="shared" si="13"/>
        <v>575755.87200149545</v>
      </c>
      <c r="I54" s="512">
        <f t="shared" si="4"/>
        <v>0</v>
      </c>
      <c r="J54" s="512"/>
      <c r="K54" s="526"/>
      <c r="L54" s="515">
        <f t="shared" si="11"/>
        <v>0</v>
      </c>
      <c r="M54" s="526"/>
      <c r="N54" s="515">
        <f t="shared" si="5"/>
        <v>0</v>
      </c>
      <c r="O54" s="515">
        <f t="shared" si="6"/>
        <v>0</v>
      </c>
      <c r="P54" s="272"/>
    </row>
    <row r="55" spans="2:16" ht="12.5">
      <c r="B55" s="195" t="str">
        <f t="shared" si="3"/>
        <v/>
      </c>
      <c r="C55" s="508">
        <f>IF(D11="","-",+C54+1)</f>
        <v>2052</v>
      </c>
      <c r="D55" s="524">
        <f>IF(F54+SUM(E$17:E54)=D$10,F54,D$10-SUM(E$17:E54))</f>
        <v>1495792.2704535052</v>
      </c>
      <c r="E55" s="523">
        <f t="shared" si="7"/>
        <v>362606.90243902442</v>
      </c>
      <c r="F55" s="524">
        <f t="shared" si="8"/>
        <v>1133185.3680144809</v>
      </c>
      <c r="G55" s="525">
        <f t="shared" si="12"/>
        <v>529670.67447084037</v>
      </c>
      <c r="H55" s="492">
        <f t="shared" si="13"/>
        <v>529670.67447084037</v>
      </c>
      <c r="I55" s="512">
        <f t="shared" si="4"/>
        <v>0</v>
      </c>
      <c r="J55" s="512"/>
      <c r="K55" s="526"/>
      <c r="L55" s="515">
        <f t="shared" si="11"/>
        <v>0</v>
      </c>
      <c r="M55" s="526"/>
      <c r="N55" s="515">
        <f t="shared" si="5"/>
        <v>0</v>
      </c>
      <c r="O55" s="515">
        <f t="shared" si="6"/>
        <v>0</v>
      </c>
      <c r="P55" s="272"/>
    </row>
    <row r="56" spans="2:16" ht="12.5">
      <c r="B56" s="195" t="str">
        <f t="shared" si="3"/>
        <v/>
      </c>
      <c r="C56" s="508">
        <f>IF(D11="","-",+C55+1)</f>
        <v>2053</v>
      </c>
      <c r="D56" s="524">
        <f>IF(F55+SUM(E$17:E55)=D$10,F55,D$10-SUM(E$17:E55))</f>
        <v>1133185.3680144809</v>
      </c>
      <c r="E56" s="523">
        <f t="shared" si="7"/>
        <v>362606.90243902442</v>
      </c>
      <c r="F56" s="524">
        <f t="shared" si="8"/>
        <v>770578.4655754565</v>
      </c>
      <c r="G56" s="525">
        <f t="shared" si="12"/>
        <v>483585.47694018536</v>
      </c>
      <c r="H56" s="492">
        <f t="shared" si="13"/>
        <v>483585.47694018536</v>
      </c>
      <c r="I56" s="512">
        <f t="shared" si="4"/>
        <v>0</v>
      </c>
      <c r="J56" s="512"/>
      <c r="K56" s="526"/>
      <c r="L56" s="515">
        <f t="shared" si="11"/>
        <v>0</v>
      </c>
      <c r="M56" s="526"/>
      <c r="N56" s="515">
        <f t="shared" si="5"/>
        <v>0</v>
      </c>
      <c r="O56" s="515">
        <f t="shared" si="6"/>
        <v>0</v>
      </c>
      <c r="P56" s="272"/>
    </row>
    <row r="57" spans="2:16" ht="12.5">
      <c r="B57" s="195" t="str">
        <f t="shared" si="3"/>
        <v/>
      </c>
      <c r="C57" s="508">
        <f>IF(D11="","-",+C56+1)</f>
        <v>2054</v>
      </c>
      <c r="D57" s="524">
        <f>IF(F56+SUM(E$17:E56)=D$10,F56,D$10-SUM(E$17:E56))</f>
        <v>770578.4655754565</v>
      </c>
      <c r="E57" s="523">
        <f t="shared" si="7"/>
        <v>362606.90243902442</v>
      </c>
      <c r="F57" s="524">
        <f t="shared" si="8"/>
        <v>407971.56313643209</v>
      </c>
      <c r="G57" s="525">
        <f t="shared" si="12"/>
        <v>437500.27940953022</v>
      </c>
      <c r="H57" s="492">
        <f t="shared" si="13"/>
        <v>437500.27940953022</v>
      </c>
      <c r="I57" s="512">
        <f t="shared" si="4"/>
        <v>0</v>
      </c>
      <c r="J57" s="512"/>
      <c r="K57" s="526"/>
      <c r="L57" s="515">
        <f t="shared" si="11"/>
        <v>0</v>
      </c>
      <c r="M57" s="526"/>
      <c r="N57" s="515">
        <f t="shared" si="5"/>
        <v>0</v>
      </c>
      <c r="O57" s="515">
        <f t="shared" si="6"/>
        <v>0</v>
      </c>
      <c r="P57" s="272"/>
    </row>
    <row r="58" spans="2:16" ht="12.5">
      <c r="B58" s="195" t="str">
        <f t="shared" si="3"/>
        <v/>
      </c>
      <c r="C58" s="508">
        <f>IF(D11="","-",+C57+1)</f>
        <v>2055</v>
      </c>
      <c r="D58" s="524">
        <f>IF(F57+SUM(E$17:E57)=D$10,F57,D$10-SUM(E$17:E57))</f>
        <v>407971.56313643209</v>
      </c>
      <c r="E58" s="523">
        <f t="shared" si="7"/>
        <v>362606.90243902442</v>
      </c>
      <c r="F58" s="524">
        <f t="shared" si="8"/>
        <v>45364.660697407671</v>
      </c>
      <c r="G58" s="525">
        <f t="shared" si="12"/>
        <v>391415.08187887521</v>
      </c>
      <c r="H58" s="492">
        <f t="shared" si="13"/>
        <v>391415.08187887521</v>
      </c>
      <c r="I58" s="512">
        <f t="shared" si="4"/>
        <v>0</v>
      </c>
      <c r="J58" s="512"/>
      <c r="K58" s="526"/>
      <c r="L58" s="515">
        <f t="shared" si="11"/>
        <v>0</v>
      </c>
      <c r="M58" s="526"/>
      <c r="N58" s="515">
        <f t="shared" si="5"/>
        <v>0</v>
      </c>
      <c r="O58" s="515">
        <f t="shared" si="6"/>
        <v>0</v>
      </c>
      <c r="P58" s="272"/>
    </row>
    <row r="59" spans="2:16" ht="12.5">
      <c r="B59" s="195" t="str">
        <f t="shared" si="3"/>
        <v/>
      </c>
      <c r="C59" s="508">
        <f>IF(D11="","-",+C58+1)</f>
        <v>2056</v>
      </c>
      <c r="D59" s="524">
        <f>IF(F58+SUM(E$17:E58)=D$10,F58,D$10-SUM(E$17:E58))</f>
        <v>45364.660697407671</v>
      </c>
      <c r="E59" s="523">
        <f t="shared" si="7"/>
        <v>45364.660697407671</v>
      </c>
      <c r="F59" s="524">
        <f t="shared" si="8"/>
        <v>0</v>
      </c>
      <c r="G59" s="525">
        <f t="shared" si="12"/>
        <v>48247.451034669299</v>
      </c>
      <c r="H59" s="492">
        <f t="shared" si="13"/>
        <v>48247.451034669299</v>
      </c>
      <c r="I59" s="512">
        <f t="shared" si="4"/>
        <v>0</v>
      </c>
      <c r="J59" s="512"/>
      <c r="K59" s="526"/>
      <c r="L59" s="515">
        <f t="shared" si="11"/>
        <v>0</v>
      </c>
      <c r="M59" s="526"/>
      <c r="N59" s="515">
        <f t="shared" si="5"/>
        <v>0</v>
      </c>
      <c r="O59" s="515">
        <f t="shared" si="6"/>
        <v>0</v>
      </c>
      <c r="P59" s="272"/>
    </row>
    <row r="60" spans="2:16" ht="12.5">
      <c r="B60" s="195" t="str">
        <f t="shared" si="3"/>
        <v/>
      </c>
      <c r="C60" s="508">
        <f>IF(D11="","-",+C59+1)</f>
        <v>2057</v>
      </c>
      <c r="D60" s="524">
        <f>IF(F59+SUM(E$17:E59)=D$10,F59,D$10-SUM(E$17:E59))</f>
        <v>0</v>
      </c>
      <c r="E60" s="523">
        <f t="shared" si="7"/>
        <v>0</v>
      </c>
      <c r="F60" s="524">
        <f t="shared" si="8"/>
        <v>0</v>
      </c>
      <c r="G60" s="525">
        <f t="shared" si="12"/>
        <v>0</v>
      </c>
      <c r="H60" s="492">
        <f t="shared" si="13"/>
        <v>0</v>
      </c>
      <c r="I60" s="512">
        <f t="shared" si="4"/>
        <v>0</v>
      </c>
      <c r="J60" s="512"/>
      <c r="K60" s="526"/>
      <c r="L60" s="515">
        <f t="shared" si="11"/>
        <v>0</v>
      </c>
      <c r="M60" s="526"/>
      <c r="N60" s="515">
        <f t="shared" si="5"/>
        <v>0</v>
      </c>
      <c r="O60" s="515">
        <f t="shared" si="6"/>
        <v>0</v>
      </c>
      <c r="P60" s="272"/>
    </row>
    <row r="61" spans="2:16" ht="12.5">
      <c r="B61" s="195" t="str">
        <f t="shared" si="3"/>
        <v/>
      </c>
      <c r="C61" s="508">
        <f>IF(D11="","-",+C60+1)</f>
        <v>2058</v>
      </c>
      <c r="D61" s="524">
        <f>IF(F60+SUM(E$17:E60)=D$10,F60,D$10-SUM(E$17:E60))</f>
        <v>0</v>
      </c>
      <c r="E61" s="523">
        <f t="shared" si="7"/>
        <v>0</v>
      </c>
      <c r="F61" s="524">
        <f t="shared" si="8"/>
        <v>0</v>
      </c>
      <c r="G61" s="525">
        <f t="shared" si="12"/>
        <v>0</v>
      </c>
      <c r="H61" s="492">
        <f t="shared" si="13"/>
        <v>0</v>
      </c>
      <c r="I61" s="512">
        <f t="shared" si="4"/>
        <v>0</v>
      </c>
      <c r="J61" s="512"/>
      <c r="K61" s="526"/>
      <c r="L61" s="515">
        <f t="shared" si="11"/>
        <v>0</v>
      </c>
      <c r="M61" s="526"/>
      <c r="N61" s="515">
        <f t="shared" si="5"/>
        <v>0</v>
      </c>
      <c r="O61" s="515">
        <f t="shared" si="6"/>
        <v>0</v>
      </c>
      <c r="P61" s="272"/>
    </row>
    <row r="62" spans="2:16" ht="12.5">
      <c r="B62" s="195" t="str">
        <f t="shared" si="3"/>
        <v/>
      </c>
      <c r="C62" s="508">
        <f>IF(D11="","-",+C61+1)</f>
        <v>2059</v>
      </c>
      <c r="D62" s="524">
        <f>IF(F61+SUM(E$17:E61)=D$10,F61,D$10-SUM(E$17:E61))</f>
        <v>0</v>
      </c>
      <c r="E62" s="523">
        <f t="shared" si="7"/>
        <v>0</v>
      </c>
      <c r="F62" s="524">
        <f t="shared" si="8"/>
        <v>0</v>
      </c>
      <c r="G62" s="525">
        <f t="shared" si="12"/>
        <v>0</v>
      </c>
      <c r="H62" s="492">
        <f t="shared" si="13"/>
        <v>0</v>
      </c>
      <c r="I62" s="512">
        <f t="shared" si="4"/>
        <v>0</v>
      </c>
      <c r="J62" s="512"/>
      <c r="K62" s="526"/>
      <c r="L62" s="515">
        <f t="shared" si="11"/>
        <v>0</v>
      </c>
      <c r="M62" s="526"/>
      <c r="N62" s="515">
        <f t="shared" si="5"/>
        <v>0</v>
      </c>
      <c r="O62" s="515">
        <f t="shared" si="6"/>
        <v>0</v>
      </c>
      <c r="P62" s="272"/>
    </row>
    <row r="63" spans="2:16" ht="12.5">
      <c r="B63" s="195" t="str">
        <f t="shared" si="3"/>
        <v/>
      </c>
      <c r="C63" s="508">
        <f>IF(D11="","-",+C62+1)</f>
        <v>2060</v>
      </c>
      <c r="D63" s="524">
        <f>IF(F62+SUM(E$17:E62)=D$10,F62,D$10-SUM(E$17:E62))</f>
        <v>0</v>
      </c>
      <c r="E63" s="523">
        <f t="shared" si="7"/>
        <v>0</v>
      </c>
      <c r="F63" s="524">
        <f t="shared" si="8"/>
        <v>0</v>
      </c>
      <c r="G63" s="525">
        <f t="shared" si="12"/>
        <v>0</v>
      </c>
      <c r="H63" s="492">
        <f t="shared" si="13"/>
        <v>0</v>
      </c>
      <c r="I63" s="512">
        <f t="shared" si="4"/>
        <v>0</v>
      </c>
      <c r="J63" s="512"/>
      <c r="K63" s="526"/>
      <c r="L63" s="515">
        <f t="shared" si="11"/>
        <v>0</v>
      </c>
      <c r="M63" s="526"/>
      <c r="N63" s="515">
        <f t="shared" si="5"/>
        <v>0</v>
      </c>
      <c r="O63" s="515">
        <f t="shared" si="6"/>
        <v>0</v>
      </c>
      <c r="P63" s="272"/>
    </row>
    <row r="64" spans="2:16" ht="12.5">
      <c r="B64" s="195" t="str">
        <f t="shared" si="3"/>
        <v/>
      </c>
      <c r="C64" s="508">
        <f>IF(D11="","-",+C63+1)</f>
        <v>2061</v>
      </c>
      <c r="D64" s="524">
        <f>IF(F63+SUM(E$17:E63)=D$10,F63,D$10-SUM(E$17:E63))</f>
        <v>0</v>
      </c>
      <c r="E64" s="523">
        <f t="shared" si="7"/>
        <v>0</v>
      </c>
      <c r="F64" s="524">
        <f t="shared" si="8"/>
        <v>0</v>
      </c>
      <c r="G64" s="525">
        <f t="shared" si="12"/>
        <v>0</v>
      </c>
      <c r="H64" s="492">
        <f t="shared" si="13"/>
        <v>0</v>
      </c>
      <c r="I64" s="512">
        <f t="shared" si="4"/>
        <v>0</v>
      </c>
      <c r="J64" s="512"/>
      <c r="K64" s="526"/>
      <c r="L64" s="515">
        <f t="shared" si="11"/>
        <v>0</v>
      </c>
      <c r="M64" s="526"/>
      <c r="N64" s="515">
        <f t="shared" si="5"/>
        <v>0</v>
      </c>
      <c r="O64" s="515">
        <f t="shared" si="6"/>
        <v>0</v>
      </c>
      <c r="P64" s="272"/>
    </row>
    <row r="65" spans="2:16" ht="12.5">
      <c r="B65" s="195" t="str">
        <f t="shared" si="3"/>
        <v/>
      </c>
      <c r="C65" s="508">
        <f>IF(D11="","-",+C64+1)</f>
        <v>2062</v>
      </c>
      <c r="D65" s="524">
        <f>IF(F64+SUM(E$17:E64)=D$10,F64,D$10-SUM(E$17:E64))</f>
        <v>0</v>
      </c>
      <c r="E65" s="523">
        <f t="shared" si="7"/>
        <v>0</v>
      </c>
      <c r="F65" s="524">
        <f t="shared" si="8"/>
        <v>0</v>
      </c>
      <c r="G65" s="525">
        <f t="shared" si="12"/>
        <v>0</v>
      </c>
      <c r="H65" s="492">
        <f t="shared" si="13"/>
        <v>0</v>
      </c>
      <c r="I65" s="512">
        <f t="shared" si="4"/>
        <v>0</v>
      </c>
      <c r="J65" s="512"/>
      <c r="K65" s="526"/>
      <c r="L65" s="515">
        <f t="shared" si="11"/>
        <v>0</v>
      </c>
      <c r="M65" s="526"/>
      <c r="N65" s="515">
        <f t="shared" si="5"/>
        <v>0</v>
      </c>
      <c r="O65" s="515">
        <f t="shared" si="6"/>
        <v>0</v>
      </c>
      <c r="P65" s="272"/>
    </row>
    <row r="66" spans="2:16" ht="12.5">
      <c r="B66" s="195" t="str">
        <f t="shared" si="3"/>
        <v/>
      </c>
      <c r="C66" s="508">
        <f>IF(D11="","-",+C65+1)</f>
        <v>2063</v>
      </c>
      <c r="D66" s="524">
        <f>IF(F65+SUM(E$17:E65)=D$10,F65,D$10-SUM(E$17:E65))</f>
        <v>0</v>
      </c>
      <c r="E66" s="523">
        <f t="shared" si="7"/>
        <v>0</v>
      </c>
      <c r="F66" s="524">
        <f t="shared" si="8"/>
        <v>0</v>
      </c>
      <c r="G66" s="525">
        <f t="shared" si="12"/>
        <v>0</v>
      </c>
      <c r="H66" s="492">
        <f t="shared" si="13"/>
        <v>0</v>
      </c>
      <c r="I66" s="512">
        <f t="shared" si="4"/>
        <v>0</v>
      </c>
      <c r="J66" s="512"/>
      <c r="K66" s="526"/>
      <c r="L66" s="515">
        <f t="shared" si="11"/>
        <v>0</v>
      </c>
      <c r="M66" s="526"/>
      <c r="N66" s="515">
        <f t="shared" si="5"/>
        <v>0</v>
      </c>
      <c r="O66" s="515">
        <f t="shared" si="6"/>
        <v>0</v>
      </c>
      <c r="P66" s="272"/>
    </row>
    <row r="67" spans="2:16" ht="12.5">
      <c r="B67" s="195" t="str">
        <f t="shared" si="3"/>
        <v/>
      </c>
      <c r="C67" s="508">
        <f>IF(D11="","-",+C66+1)</f>
        <v>2064</v>
      </c>
      <c r="D67" s="524">
        <f>IF(F66+SUM(E$17:E66)=D$10,F66,D$10-SUM(E$17:E66))</f>
        <v>0</v>
      </c>
      <c r="E67" s="523">
        <f t="shared" si="7"/>
        <v>0</v>
      </c>
      <c r="F67" s="524">
        <f t="shared" si="8"/>
        <v>0</v>
      </c>
      <c r="G67" s="525">
        <f t="shared" si="12"/>
        <v>0</v>
      </c>
      <c r="H67" s="492">
        <f t="shared" si="13"/>
        <v>0</v>
      </c>
      <c r="I67" s="512">
        <f t="shared" si="4"/>
        <v>0</v>
      </c>
      <c r="J67" s="512"/>
      <c r="K67" s="526"/>
      <c r="L67" s="515">
        <f t="shared" si="11"/>
        <v>0</v>
      </c>
      <c r="M67" s="526"/>
      <c r="N67" s="515">
        <f t="shared" si="5"/>
        <v>0</v>
      </c>
      <c r="O67" s="515">
        <f t="shared" si="6"/>
        <v>0</v>
      </c>
      <c r="P67" s="272"/>
    </row>
    <row r="68" spans="2:16" ht="12.5">
      <c r="B68" s="195" t="str">
        <f t="shared" si="3"/>
        <v/>
      </c>
      <c r="C68" s="508">
        <f>IF(D11="","-",+C67+1)</f>
        <v>2065</v>
      </c>
      <c r="D68" s="524">
        <f>IF(F67+SUM(E$17:E67)=D$10,F67,D$10-SUM(E$17:E67))</f>
        <v>0</v>
      </c>
      <c r="E68" s="523">
        <f t="shared" si="7"/>
        <v>0</v>
      </c>
      <c r="F68" s="524">
        <f t="shared" si="8"/>
        <v>0</v>
      </c>
      <c r="G68" s="525">
        <f t="shared" si="12"/>
        <v>0</v>
      </c>
      <c r="H68" s="492">
        <f t="shared" si="13"/>
        <v>0</v>
      </c>
      <c r="I68" s="512">
        <f t="shared" si="4"/>
        <v>0</v>
      </c>
      <c r="J68" s="512"/>
      <c r="K68" s="526"/>
      <c r="L68" s="515">
        <f t="shared" si="11"/>
        <v>0</v>
      </c>
      <c r="M68" s="526"/>
      <c r="N68" s="515">
        <f t="shared" si="5"/>
        <v>0</v>
      </c>
      <c r="O68" s="515">
        <f t="shared" si="6"/>
        <v>0</v>
      </c>
      <c r="P68" s="272"/>
    </row>
    <row r="69" spans="2:16" ht="12.5">
      <c r="B69" s="195" t="str">
        <f t="shared" si="3"/>
        <v/>
      </c>
      <c r="C69" s="508">
        <f>IF(D11="","-",+C68+1)</f>
        <v>2066</v>
      </c>
      <c r="D69" s="524">
        <f>IF(F68+SUM(E$17:E68)=D$10,F68,D$10-SUM(E$17:E68))</f>
        <v>0</v>
      </c>
      <c r="E69" s="523">
        <f t="shared" si="7"/>
        <v>0</v>
      </c>
      <c r="F69" s="524">
        <f t="shared" si="8"/>
        <v>0</v>
      </c>
      <c r="G69" s="525">
        <f t="shared" si="12"/>
        <v>0</v>
      </c>
      <c r="H69" s="492">
        <f t="shared" si="13"/>
        <v>0</v>
      </c>
      <c r="I69" s="512">
        <f t="shared" si="4"/>
        <v>0</v>
      </c>
      <c r="J69" s="512"/>
      <c r="K69" s="526"/>
      <c r="L69" s="515">
        <f t="shared" si="11"/>
        <v>0</v>
      </c>
      <c r="M69" s="526"/>
      <c r="N69" s="515">
        <f t="shared" si="5"/>
        <v>0</v>
      </c>
      <c r="O69" s="515">
        <f t="shared" si="6"/>
        <v>0</v>
      </c>
      <c r="P69" s="272"/>
    </row>
    <row r="70" spans="2:16" ht="12.5">
      <c r="B70" s="195" t="str">
        <f t="shared" si="3"/>
        <v/>
      </c>
      <c r="C70" s="508">
        <f>IF(D11="","-",+C69+1)</f>
        <v>2067</v>
      </c>
      <c r="D70" s="524">
        <f>IF(F69+SUM(E$17:E69)=D$10,F69,D$10-SUM(E$17:E69))</f>
        <v>0</v>
      </c>
      <c r="E70" s="523">
        <f t="shared" si="7"/>
        <v>0</v>
      </c>
      <c r="F70" s="524">
        <f t="shared" si="8"/>
        <v>0</v>
      </c>
      <c r="G70" s="525">
        <f t="shared" si="12"/>
        <v>0</v>
      </c>
      <c r="H70" s="492">
        <f t="shared" si="13"/>
        <v>0</v>
      </c>
      <c r="I70" s="512">
        <f t="shared" si="4"/>
        <v>0</v>
      </c>
      <c r="J70" s="512"/>
      <c r="K70" s="526"/>
      <c r="L70" s="515">
        <f t="shared" si="11"/>
        <v>0</v>
      </c>
      <c r="M70" s="526"/>
      <c r="N70" s="515">
        <f t="shared" si="5"/>
        <v>0</v>
      </c>
      <c r="O70" s="515">
        <f t="shared" si="6"/>
        <v>0</v>
      </c>
      <c r="P70" s="272"/>
    </row>
    <row r="71" spans="2:16" ht="12.5">
      <c r="B71" s="195" t="str">
        <f t="shared" si="3"/>
        <v/>
      </c>
      <c r="C71" s="508">
        <f>IF(D11="","-",+C70+1)</f>
        <v>2068</v>
      </c>
      <c r="D71" s="524">
        <f>IF(F70+SUM(E$17:E70)=D$10,F70,D$10-SUM(E$17:E70))</f>
        <v>0</v>
      </c>
      <c r="E71" s="523">
        <f t="shared" si="7"/>
        <v>0</v>
      </c>
      <c r="F71" s="524">
        <f t="shared" si="8"/>
        <v>0</v>
      </c>
      <c r="G71" s="525">
        <f t="shared" si="12"/>
        <v>0</v>
      </c>
      <c r="H71" s="492">
        <f t="shared" si="13"/>
        <v>0</v>
      </c>
      <c r="I71" s="512">
        <f t="shared" si="4"/>
        <v>0</v>
      </c>
      <c r="J71" s="512"/>
      <c r="K71" s="526"/>
      <c r="L71" s="515">
        <f t="shared" si="11"/>
        <v>0</v>
      </c>
      <c r="M71" s="526"/>
      <c r="N71" s="515">
        <f t="shared" si="5"/>
        <v>0</v>
      </c>
      <c r="O71" s="515">
        <f t="shared" si="6"/>
        <v>0</v>
      </c>
      <c r="P71" s="272"/>
    </row>
    <row r="72" spans="2:16" ht="13" thickBot="1">
      <c r="B72" s="195" t="str">
        <f t="shared" si="3"/>
        <v/>
      </c>
      <c r="C72" s="528">
        <f>IF(D11="","-",+C71+1)</f>
        <v>2069</v>
      </c>
      <c r="D72" s="524">
        <f>IF(F71+SUM(E$17:E71)=D$10,F71,D$10-SUM(E$17:E71))</f>
        <v>0</v>
      </c>
      <c r="E72" s="523">
        <f t="shared" si="7"/>
        <v>0</v>
      </c>
      <c r="F72" s="524">
        <f t="shared" si="8"/>
        <v>0</v>
      </c>
      <c r="G72" s="525">
        <f t="shared" si="12"/>
        <v>0</v>
      </c>
      <c r="H72" s="492">
        <f t="shared" si="13"/>
        <v>0</v>
      </c>
      <c r="I72" s="512">
        <f t="shared" si="4"/>
        <v>0</v>
      </c>
      <c r="J72" s="512"/>
      <c r="K72" s="533"/>
      <c r="L72" s="534">
        <f t="shared" si="11"/>
        <v>0</v>
      </c>
      <c r="M72" s="533"/>
      <c r="N72" s="534">
        <f t="shared" si="5"/>
        <v>0</v>
      </c>
      <c r="O72" s="534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14866883.000000002</v>
      </c>
      <c r="F73" s="375"/>
      <c r="G73" s="375">
        <f>SUM(G17:G72)</f>
        <v>55145255.346162535</v>
      </c>
      <c r="H73" s="375">
        <f>SUM(H17:H72)</f>
        <v>55145255.346162535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1656690.9906646225</v>
      </c>
      <c r="N87" s="547">
        <f>IF(J92&lt;D11,0,VLOOKUP(J92,C17:O72,11))</f>
        <v>1656690.9906646225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1767827.9448754457</v>
      </c>
      <c r="N88" s="551">
        <f>IF(J92&lt;D11,0,VLOOKUP(J92,C99:P154,7))</f>
        <v>1767827.9448754457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111136.95421082317</v>
      </c>
      <c r="N89" s="556">
        <f>+N88-N87</f>
        <v>111136.95421082317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TP2011023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484">
        <v>14866883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2014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345741.46511627908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2014</v>
      </c>
      <c r="D99" s="630">
        <v>0</v>
      </c>
      <c r="E99" s="631">
        <v>0</v>
      </c>
      <c r="F99" s="632">
        <v>14986466</v>
      </c>
      <c r="G99" s="633">
        <v>7493233</v>
      </c>
      <c r="H99" s="634">
        <v>1018506.1541813499</v>
      </c>
      <c r="I99" s="635">
        <v>1018506.1541813499</v>
      </c>
      <c r="J99" s="515">
        <v>0</v>
      </c>
      <c r="K99" s="515"/>
      <c r="L99" s="519">
        <f>H99</f>
        <v>1018506.1541813499</v>
      </c>
      <c r="M99" s="520">
        <f>IF(L99&lt;&gt;0,+H99-L99,0)</f>
        <v>0</v>
      </c>
      <c r="N99" s="519">
        <f>I99</f>
        <v>1018506.1541813499</v>
      </c>
      <c r="O99" s="515">
        <f>IF(N99&lt;&gt;0,+I99-N99,0)</f>
        <v>0</v>
      </c>
      <c r="P99" s="515">
        <f>+O99-M99</f>
        <v>0</v>
      </c>
    </row>
    <row r="100" spans="1:16" ht="12.5">
      <c r="B100" s="195" t="str">
        <f>IF(D100=F99,"","IU")</f>
        <v>IU</v>
      </c>
      <c r="C100" s="508">
        <f>IF(D93="","-",+C99+1)</f>
        <v>2015</v>
      </c>
      <c r="D100" s="630">
        <v>14902882.880000001</v>
      </c>
      <c r="E100" s="631">
        <v>354830.54476190481</v>
      </c>
      <c r="F100" s="632">
        <v>14548052.335238095</v>
      </c>
      <c r="G100" s="632">
        <v>14725467.607619047</v>
      </c>
      <c r="H100" s="634">
        <v>2295188.8876024</v>
      </c>
      <c r="I100" s="635">
        <v>2295188.8876024</v>
      </c>
      <c r="J100" s="515">
        <f>+I100-H100</f>
        <v>0</v>
      </c>
      <c r="K100" s="515"/>
      <c r="L100" s="519">
        <f>H100</f>
        <v>2295188.8876024</v>
      </c>
      <c r="M100" s="520">
        <f>IF(L100&lt;&gt;0,+H100-L100,0)</f>
        <v>0</v>
      </c>
      <c r="N100" s="519">
        <f>I100</f>
        <v>2295188.8876024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2016</v>
      </c>
      <c r="D101" s="630">
        <v>14512052.455238095</v>
      </c>
      <c r="E101" s="631">
        <v>345741.46511627908</v>
      </c>
      <c r="F101" s="632">
        <v>14166310.990121815</v>
      </c>
      <c r="G101" s="632">
        <v>14339181.722679954</v>
      </c>
      <c r="H101" s="634">
        <v>2166100.4168751929</v>
      </c>
      <c r="I101" s="635">
        <v>2166100.4168751929</v>
      </c>
      <c r="J101" s="515">
        <f t="shared" ref="J101:J154" si="15">+I101-H101</f>
        <v>0</v>
      </c>
      <c r="K101" s="515"/>
      <c r="L101" s="519">
        <f>H101</f>
        <v>2166100.4168751929</v>
      </c>
      <c r="M101" s="520">
        <f>IF(L101&lt;&gt;0,+H101-L101,0)</f>
        <v>0</v>
      </c>
      <c r="N101" s="519">
        <f>I101</f>
        <v>2166100.4168751929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2017</v>
      </c>
      <c r="D102" s="630">
        <v>14166310.990121815</v>
      </c>
      <c r="E102" s="631">
        <v>353973.40476190473</v>
      </c>
      <c r="F102" s="632">
        <v>13812337.585359911</v>
      </c>
      <c r="G102" s="632">
        <v>13989324.287740864</v>
      </c>
      <c r="H102" s="634">
        <v>2053277.0180077213</v>
      </c>
      <c r="I102" s="635">
        <v>2053277.0180077213</v>
      </c>
      <c r="J102" s="515">
        <f t="shared" si="15"/>
        <v>0</v>
      </c>
      <c r="K102" s="515"/>
      <c r="L102" s="519">
        <f>H102</f>
        <v>2053277.0180077213</v>
      </c>
      <c r="M102" s="520">
        <f>IF(L102&lt;&gt;0,+H102-L102,0)</f>
        <v>0</v>
      </c>
      <c r="N102" s="519">
        <f>I102</f>
        <v>2053277.0180077213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14"/>
        <v/>
      </c>
      <c r="C103" s="508">
        <f>IF(D93="","-",+C102+1)</f>
        <v>2018</v>
      </c>
      <c r="D103" s="630">
        <v>13812337.585359911</v>
      </c>
      <c r="E103" s="631">
        <v>353973.40476190473</v>
      </c>
      <c r="F103" s="632">
        <v>13458364.180598006</v>
      </c>
      <c r="G103" s="632">
        <v>13635350.882978957</v>
      </c>
      <c r="H103" s="634">
        <v>1793928.9872663962</v>
      </c>
      <c r="I103" s="635">
        <v>1793928.9872663962</v>
      </c>
      <c r="J103" s="515">
        <f t="shared" si="15"/>
        <v>0</v>
      </c>
      <c r="K103" s="515"/>
      <c r="L103" s="519">
        <f>H103</f>
        <v>1793928.9872663962</v>
      </c>
      <c r="M103" s="520">
        <f>IF(L103&lt;&gt;0,+H103-L103,0)</f>
        <v>0</v>
      </c>
      <c r="N103" s="519">
        <f>I103</f>
        <v>1793928.9872663962</v>
      </c>
      <c r="O103" s="515">
        <f>IF(N103&lt;&gt;0,+I103-N103,0)</f>
        <v>0</v>
      </c>
      <c r="P103" s="515">
        <f>+O103-M103</f>
        <v>0</v>
      </c>
    </row>
    <row r="104" spans="1:16" ht="12.5">
      <c r="B104" s="195" t="str">
        <f t="shared" si="14"/>
        <v/>
      </c>
      <c r="C104" s="508">
        <f>IF(D93="","-",+C103+1)</f>
        <v>2019</v>
      </c>
      <c r="D104" s="374">
        <f>IF(F103+SUM(E$99:E103)=D$92,F103,D$92-SUM(E$99:E103))</f>
        <v>13458364.180598006</v>
      </c>
      <c r="E104" s="523">
        <f t="shared" ref="E104:E154" si="16">IF(+$J$96&lt;F103,$J$96,D104)</f>
        <v>345741.46511627908</v>
      </c>
      <c r="F104" s="524">
        <f t="shared" ref="F104:F154" si="17">+D104-E104</f>
        <v>13112622.715481726</v>
      </c>
      <c r="G104" s="524">
        <f t="shared" ref="G104:G154" si="18">+(F104+D104)/2</f>
        <v>13285493.448039867</v>
      </c>
      <c r="H104" s="527">
        <f t="shared" ref="H104:H154" si="19">+J$94*G104+E104</f>
        <v>1767827.9448754457</v>
      </c>
      <c r="I104" s="578">
        <f t="shared" ref="I104:I154" si="20">+J$95*G104+E104</f>
        <v>1767827.9448754457</v>
      </c>
      <c r="J104" s="515">
        <f t="shared" si="15"/>
        <v>0</v>
      </c>
      <c r="K104" s="515"/>
      <c r="L104" s="526"/>
      <c r="M104" s="515">
        <f t="shared" ref="M104:M130" si="21">IF(L104&lt;&gt;0,+H104-L104,0)</f>
        <v>0</v>
      </c>
      <c r="N104" s="526"/>
      <c r="O104" s="515">
        <f t="shared" ref="O104:O130" si="22">IF(N104&lt;&gt;0,+I104-N104,0)</f>
        <v>0</v>
      </c>
      <c r="P104" s="515">
        <f t="shared" ref="P104:P130" si="23">+O104-M104</f>
        <v>0</v>
      </c>
    </row>
    <row r="105" spans="1:16" ht="12.5">
      <c r="B105" s="195" t="str">
        <f t="shared" si="14"/>
        <v/>
      </c>
      <c r="C105" s="508">
        <f>IF(D93="","-",+C104+1)</f>
        <v>2020</v>
      </c>
      <c r="D105" s="374">
        <f>IF(F104+SUM(E$99:E104)=D$92,F104,D$92-SUM(E$99:E104))</f>
        <v>13112622.715481726</v>
      </c>
      <c r="E105" s="523">
        <f t="shared" si="16"/>
        <v>345741.46511627908</v>
      </c>
      <c r="F105" s="524">
        <f t="shared" si="17"/>
        <v>12766881.250365447</v>
      </c>
      <c r="G105" s="524">
        <f t="shared" si="18"/>
        <v>12939751.982923586</v>
      </c>
      <c r="H105" s="527">
        <f t="shared" si="19"/>
        <v>1730819.5894871461</v>
      </c>
      <c r="I105" s="578">
        <f t="shared" si="20"/>
        <v>1730819.5894871461</v>
      </c>
      <c r="J105" s="515">
        <f t="shared" si="15"/>
        <v>0</v>
      </c>
      <c r="K105" s="515"/>
      <c r="L105" s="526"/>
      <c r="M105" s="515">
        <f t="shared" si="21"/>
        <v>0</v>
      </c>
      <c r="N105" s="526"/>
      <c r="O105" s="515">
        <f t="shared" si="22"/>
        <v>0</v>
      </c>
      <c r="P105" s="515">
        <f t="shared" si="23"/>
        <v>0</v>
      </c>
    </row>
    <row r="106" spans="1:16" ht="12.5">
      <c r="B106" s="195" t="str">
        <f t="shared" si="14"/>
        <v/>
      </c>
      <c r="C106" s="508">
        <f>IF(D93="","-",+C105+1)</f>
        <v>2021</v>
      </c>
      <c r="D106" s="374">
        <f>IF(F105+SUM(E$99:E105)=D$92,F105,D$92-SUM(E$99:E105))</f>
        <v>12766881.250365447</v>
      </c>
      <c r="E106" s="523">
        <f t="shared" si="16"/>
        <v>345741.46511627908</v>
      </c>
      <c r="F106" s="524">
        <f t="shared" si="17"/>
        <v>12421139.785249168</v>
      </c>
      <c r="G106" s="524">
        <f t="shared" si="18"/>
        <v>12594010.517807309</v>
      </c>
      <c r="H106" s="527">
        <f t="shared" si="19"/>
        <v>1693811.2340988466</v>
      </c>
      <c r="I106" s="578">
        <f t="shared" si="20"/>
        <v>1693811.2340988466</v>
      </c>
      <c r="J106" s="515">
        <f t="shared" si="15"/>
        <v>0</v>
      </c>
      <c r="K106" s="515"/>
      <c r="L106" s="526"/>
      <c r="M106" s="515">
        <f t="shared" si="21"/>
        <v>0</v>
      </c>
      <c r="N106" s="526"/>
      <c r="O106" s="515">
        <f t="shared" si="22"/>
        <v>0</v>
      </c>
      <c r="P106" s="515">
        <f t="shared" si="23"/>
        <v>0</v>
      </c>
    </row>
    <row r="107" spans="1:16" ht="12.5">
      <c r="B107" s="195" t="str">
        <f t="shared" si="14"/>
        <v/>
      </c>
      <c r="C107" s="508">
        <f>IF(D93="","-",+C106+1)</f>
        <v>2022</v>
      </c>
      <c r="D107" s="374">
        <f>IF(F106+SUM(E$99:E106)=D$92,F106,D$92-SUM(E$99:E106))</f>
        <v>12421139.785249168</v>
      </c>
      <c r="E107" s="523">
        <f t="shared" si="16"/>
        <v>345741.46511627908</v>
      </c>
      <c r="F107" s="524">
        <f t="shared" si="17"/>
        <v>12075398.320132889</v>
      </c>
      <c r="G107" s="524">
        <f t="shared" si="18"/>
        <v>12248269.052691028</v>
      </c>
      <c r="H107" s="527">
        <f t="shared" si="19"/>
        <v>1656802.8787105465</v>
      </c>
      <c r="I107" s="578">
        <f t="shared" si="20"/>
        <v>1656802.8787105465</v>
      </c>
      <c r="J107" s="515">
        <f t="shared" si="15"/>
        <v>0</v>
      </c>
      <c r="K107" s="515"/>
      <c r="L107" s="526"/>
      <c r="M107" s="515">
        <f t="shared" si="21"/>
        <v>0</v>
      </c>
      <c r="N107" s="526"/>
      <c r="O107" s="515">
        <f t="shared" si="22"/>
        <v>0</v>
      </c>
      <c r="P107" s="515">
        <f t="shared" si="23"/>
        <v>0</v>
      </c>
    </row>
    <row r="108" spans="1:16" ht="12.5">
      <c r="B108" s="195" t="str">
        <f t="shared" si="14"/>
        <v/>
      </c>
      <c r="C108" s="508">
        <f>IF(D93="","-",+C107+1)</f>
        <v>2023</v>
      </c>
      <c r="D108" s="374">
        <f>IF(F107+SUM(E$99:E107)=D$92,F107,D$92-SUM(E$99:E107))</f>
        <v>12075398.320132889</v>
      </c>
      <c r="E108" s="523">
        <f t="shared" si="16"/>
        <v>345741.46511627908</v>
      </c>
      <c r="F108" s="524">
        <f t="shared" si="17"/>
        <v>11729656.85501661</v>
      </c>
      <c r="G108" s="524">
        <f t="shared" si="18"/>
        <v>11902527.58757475</v>
      </c>
      <c r="H108" s="527">
        <f t="shared" si="19"/>
        <v>1619794.523322247</v>
      </c>
      <c r="I108" s="578">
        <f t="shared" si="20"/>
        <v>1619794.523322247</v>
      </c>
      <c r="J108" s="515">
        <f t="shared" si="15"/>
        <v>0</v>
      </c>
      <c r="K108" s="515"/>
      <c r="L108" s="526"/>
      <c r="M108" s="515">
        <f t="shared" si="21"/>
        <v>0</v>
      </c>
      <c r="N108" s="526"/>
      <c r="O108" s="515">
        <f t="shared" si="22"/>
        <v>0</v>
      </c>
      <c r="P108" s="515">
        <f t="shared" si="23"/>
        <v>0</v>
      </c>
    </row>
    <row r="109" spans="1:16" ht="12.5">
      <c r="B109" s="195" t="str">
        <f t="shared" si="14"/>
        <v/>
      </c>
      <c r="C109" s="508">
        <f>IF(D93="","-",+C108+1)</f>
        <v>2024</v>
      </c>
      <c r="D109" s="374">
        <f>IF(F108+SUM(E$99:E108)=D$92,F108,D$92-SUM(E$99:E108))</f>
        <v>11729656.85501661</v>
      </c>
      <c r="E109" s="523">
        <f t="shared" si="16"/>
        <v>345741.46511627908</v>
      </c>
      <c r="F109" s="524">
        <f t="shared" si="17"/>
        <v>11383915.38990033</v>
      </c>
      <c r="G109" s="524">
        <f t="shared" si="18"/>
        <v>11556786.122458469</v>
      </c>
      <c r="H109" s="527">
        <f t="shared" si="19"/>
        <v>1582786.1679339474</v>
      </c>
      <c r="I109" s="578">
        <f t="shared" si="20"/>
        <v>1582786.1679339474</v>
      </c>
      <c r="J109" s="515">
        <f t="shared" si="15"/>
        <v>0</v>
      </c>
      <c r="K109" s="515"/>
      <c r="L109" s="526"/>
      <c r="M109" s="515">
        <f t="shared" si="21"/>
        <v>0</v>
      </c>
      <c r="N109" s="526"/>
      <c r="O109" s="515">
        <f t="shared" si="22"/>
        <v>0</v>
      </c>
      <c r="P109" s="515">
        <f t="shared" si="23"/>
        <v>0</v>
      </c>
    </row>
    <row r="110" spans="1:16" ht="12.5">
      <c r="B110" s="195" t="str">
        <f t="shared" si="14"/>
        <v/>
      </c>
      <c r="C110" s="508">
        <f>IF(D93="","-",+C109+1)</f>
        <v>2025</v>
      </c>
      <c r="D110" s="374">
        <f>IF(F109+SUM(E$99:E109)=D$92,F109,D$92-SUM(E$99:E109))</f>
        <v>11383915.38990033</v>
      </c>
      <c r="E110" s="523">
        <f t="shared" si="16"/>
        <v>345741.46511627908</v>
      </c>
      <c r="F110" s="524">
        <f t="shared" si="17"/>
        <v>11038173.924784051</v>
      </c>
      <c r="G110" s="524">
        <f t="shared" si="18"/>
        <v>11211044.657342192</v>
      </c>
      <c r="H110" s="527">
        <f t="shared" si="19"/>
        <v>1545777.8125456478</v>
      </c>
      <c r="I110" s="578">
        <f t="shared" si="20"/>
        <v>1545777.8125456478</v>
      </c>
      <c r="J110" s="515">
        <f t="shared" si="15"/>
        <v>0</v>
      </c>
      <c r="K110" s="515"/>
      <c r="L110" s="526"/>
      <c r="M110" s="515">
        <f t="shared" si="21"/>
        <v>0</v>
      </c>
      <c r="N110" s="526"/>
      <c r="O110" s="515">
        <f t="shared" si="22"/>
        <v>0</v>
      </c>
      <c r="P110" s="515">
        <f t="shared" si="23"/>
        <v>0</v>
      </c>
    </row>
    <row r="111" spans="1:16" ht="12.5">
      <c r="B111" s="195" t="str">
        <f t="shared" si="14"/>
        <v/>
      </c>
      <c r="C111" s="508">
        <f>IF(D93="","-",+C110+1)</f>
        <v>2026</v>
      </c>
      <c r="D111" s="374">
        <f>IF(F110+SUM(E$99:E110)=D$92,F110,D$92-SUM(E$99:E110))</f>
        <v>11038173.924784051</v>
      </c>
      <c r="E111" s="523">
        <f t="shared" si="16"/>
        <v>345741.46511627908</v>
      </c>
      <c r="F111" s="524">
        <f t="shared" si="17"/>
        <v>10692432.459667772</v>
      </c>
      <c r="G111" s="524">
        <f t="shared" si="18"/>
        <v>10865303.192225911</v>
      </c>
      <c r="H111" s="527">
        <f t="shared" si="19"/>
        <v>1508769.4571573478</v>
      </c>
      <c r="I111" s="578">
        <f t="shared" si="20"/>
        <v>1508769.4571573478</v>
      </c>
      <c r="J111" s="515">
        <f t="shared" si="15"/>
        <v>0</v>
      </c>
      <c r="K111" s="515"/>
      <c r="L111" s="526"/>
      <c r="M111" s="515">
        <f t="shared" si="21"/>
        <v>0</v>
      </c>
      <c r="N111" s="526"/>
      <c r="O111" s="515">
        <f t="shared" si="22"/>
        <v>0</v>
      </c>
      <c r="P111" s="515">
        <f t="shared" si="23"/>
        <v>0</v>
      </c>
    </row>
    <row r="112" spans="1:16" ht="12.5">
      <c r="B112" s="195" t="str">
        <f t="shared" si="14"/>
        <v/>
      </c>
      <c r="C112" s="508">
        <f>IF(D93="","-",+C111+1)</f>
        <v>2027</v>
      </c>
      <c r="D112" s="374">
        <f>IF(F111+SUM(E$99:E111)=D$92,F111,D$92-SUM(E$99:E111))</f>
        <v>10692432.459667772</v>
      </c>
      <c r="E112" s="523">
        <f t="shared" si="16"/>
        <v>345741.46511627908</v>
      </c>
      <c r="F112" s="524">
        <f t="shared" si="17"/>
        <v>10346690.994551493</v>
      </c>
      <c r="G112" s="524">
        <f t="shared" si="18"/>
        <v>10519561.727109633</v>
      </c>
      <c r="H112" s="527">
        <f t="shared" si="19"/>
        <v>1471761.1017690483</v>
      </c>
      <c r="I112" s="578">
        <f t="shared" si="20"/>
        <v>1471761.1017690483</v>
      </c>
      <c r="J112" s="515">
        <f t="shared" si="15"/>
        <v>0</v>
      </c>
      <c r="K112" s="515"/>
      <c r="L112" s="526"/>
      <c r="M112" s="515">
        <f t="shared" si="21"/>
        <v>0</v>
      </c>
      <c r="N112" s="526"/>
      <c r="O112" s="515">
        <f t="shared" si="22"/>
        <v>0</v>
      </c>
      <c r="P112" s="515">
        <f t="shared" si="23"/>
        <v>0</v>
      </c>
    </row>
    <row r="113" spans="2:16" ht="12.5">
      <c r="B113" s="195" t="str">
        <f t="shared" si="14"/>
        <v/>
      </c>
      <c r="C113" s="508">
        <f>IF(D93="","-",+C112+1)</f>
        <v>2028</v>
      </c>
      <c r="D113" s="374">
        <f>IF(F112+SUM(E$99:E112)=D$92,F112,D$92-SUM(E$99:E112))</f>
        <v>10346690.994551493</v>
      </c>
      <c r="E113" s="523">
        <f t="shared" si="16"/>
        <v>345741.46511627908</v>
      </c>
      <c r="F113" s="524">
        <f t="shared" si="17"/>
        <v>10000949.529435214</v>
      </c>
      <c r="G113" s="524">
        <f t="shared" si="18"/>
        <v>10173820.261993352</v>
      </c>
      <c r="H113" s="527">
        <f t="shared" si="19"/>
        <v>1434752.7463807487</v>
      </c>
      <c r="I113" s="578">
        <f t="shared" si="20"/>
        <v>1434752.7463807487</v>
      </c>
      <c r="J113" s="515">
        <f t="shared" si="15"/>
        <v>0</v>
      </c>
      <c r="K113" s="515"/>
      <c r="L113" s="526"/>
      <c r="M113" s="515">
        <f t="shared" si="21"/>
        <v>0</v>
      </c>
      <c r="N113" s="526"/>
      <c r="O113" s="515">
        <f t="shared" si="22"/>
        <v>0</v>
      </c>
      <c r="P113" s="515">
        <f t="shared" si="23"/>
        <v>0</v>
      </c>
    </row>
    <row r="114" spans="2:16" ht="12.5">
      <c r="B114" s="195" t="str">
        <f t="shared" si="14"/>
        <v/>
      </c>
      <c r="C114" s="508">
        <f>IF(D93="","-",+C113+1)</f>
        <v>2029</v>
      </c>
      <c r="D114" s="374">
        <f>IF(F113+SUM(E$99:E113)=D$92,F113,D$92-SUM(E$99:E113))</f>
        <v>10000949.529435214</v>
      </c>
      <c r="E114" s="523">
        <f t="shared" si="16"/>
        <v>345741.46511627908</v>
      </c>
      <c r="F114" s="524">
        <f t="shared" si="17"/>
        <v>9655208.0643189345</v>
      </c>
      <c r="G114" s="524">
        <f t="shared" si="18"/>
        <v>9828078.796877075</v>
      </c>
      <c r="H114" s="527">
        <f t="shared" si="19"/>
        <v>1397744.3909924491</v>
      </c>
      <c r="I114" s="578">
        <f t="shared" si="20"/>
        <v>1397744.3909924491</v>
      </c>
      <c r="J114" s="515">
        <f t="shared" si="15"/>
        <v>0</v>
      </c>
      <c r="K114" s="515"/>
      <c r="L114" s="526"/>
      <c r="M114" s="515">
        <f t="shared" si="21"/>
        <v>0</v>
      </c>
      <c r="N114" s="526"/>
      <c r="O114" s="515">
        <f t="shared" si="22"/>
        <v>0</v>
      </c>
      <c r="P114" s="515">
        <f t="shared" si="23"/>
        <v>0</v>
      </c>
    </row>
    <row r="115" spans="2:16" ht="12.5">
      <c r="B115" s="195" t="str">
        <f t="shared" si="14"/>
        <v/>
      </c>
      <c r="C115" s="508">
        <f>IF(D93="","-",+C114+1)</f>
        <v>2030</v>
      </c>
      <c r="D115" s="374">
        <f>IF(F114+SUM(E$99:E114)=D$92,F114,D$92-SUM(E$99:E114))</f>
        <v>9655208.0643189345</v>
      </c>
      <c r="E115" s="523">
        <f t="shared" si="16"/>
        <v>345741.46511627908</v>
      </c>
      <c r="F115" s="524">
        <f t="shared" si="17"/>
        <v>9309466.5992026553</v>
      </c>
      <c r="G115" s="524">
        <f t="shared" si="18"/>
        <v>9482337.3317607939</v>
      </c>
      <c r="H115" s="527">
        <f t="shared" si="19"/>
        <v>1360736.0356041491</v>
      </c>
      <c r="I115" s="578">
        <f t="shared" si="20"/>
        <v>1360736.0356041491</v>
      </c>
      <c r="J115" s="515">
        <f t="shared" si="15"/>
        <v>0</v>
      </c>
      <c r="K115" s="515"/>
      <c r="L115" s="526"/>
      <c r="M115" s="515">
        <f t="shared" si="21"/>
        <v>0</v>
      </c>
      <c r="N115" s="526"/>
      <c r="O115" s="515">
        <f t="shared" si="22"/>
        <v>0</v>
      </c>
      <c r="P115" s="515">
        <f t="shared" si="23"/>
        <v>0</v>
      </c>
    </row>
    <row r="116" spans="2:16" ht="12.5">
      <c r="B116" s="195" t="str">
        <f t="shared" si="14"/>
        <v/>
      </c>
      <c r="C116" s="508">
        <f>IF(D93="","-",+C115+1)</f>
        <v>2031</v>
      </c>
      <c r="D116" s="374">
        <f>IF(F115+SUM(E$99:E115)=D$92,F115,D$92-SUM(E$99:E115))</f>
        <v>9309466.5992026553</v>
      </c>
      <c r="E116" s="523">
        <f t="shared" si="16"/>
        <v>345741.46511627908</v>
      </c>
      <c r="F116" s="524">
        <f t="shared" si="17"/>
        <v>8963725.1340863761</v>
      </c>
      <c r="G116" s="524">
        <f t="shared" si="18"/>
        <v>9136595.8666445166</v>
      </c>
      <c r="H116" s="527">
        <f t="shared" si="19"/>
        <v>1323727.6802158498</v>
      </c>
      <c r="I116" s="578">
        <f t="shared" si="20"/>
        <v>1323727.6802158498</v>
      </c>
      <c r="J116" s="515">
        <f t="shared" si="15"/>
        <v>0</v>
      </c>
      <c r="K116" s="515"/>
      <c r="L116" s="526"/>
      <c r="M116" s="515">
        <f t="shared" si="21"/>
        <v>0</v>
      </c>
      <c r="N116" s="526"/>
      <c r="O116" s="515">
        <f t="shared" si="22"/>
        <v>0</v>
      </c>
      <c r="P116" s="515">
        <f t="shared" si="23"/>
        <v>0</v>
      </c>
    </row>
    <row r="117" spans="2:16" ht="12.5">
      <c r="B117" s="195" t="str">
        <f t="shared" si="14"/>
        <v/>
      </c>
      <c r="C117" s="508">
        <f>IF(D93="","-",+C116+1)</f>
        <v>2032</v>
      </c>
      <c r="D117" s="374">
        <f>IF(F116+SUM(E$99:E116)=D$92,F116,D$92-SUM(E$99:E116))</f>
        <v>8963725.1340863761</v>
      </c>
      <c r="E117" s="523">
        <f t="shared" si="16"/>
        <v>345741.46511627908</v>
      </c>
      <c r="F117" s="524">
        <f t="shared" si="17"/>
        <v>8617983.6689700969</v>
      </c>
      <c r="G117" s="524">
        <f t="shared" si="18"/>
        <v>8790854.4015282355</v>
      </c>
      <c r="H117" s="527">
        <f t="shared" si="19"/>
        <v>1286719.32482755</v>
      </c>
      <c r="I117" s="578">
        <f t="shared" si="20"/>
        <v>1286719.32482755</v>
      </c>
      <c r="J117" s="515">
        <f t="shared" si="15"/>
        <v>0</v>
      </c>
      <c r="K117" s="515"/>
      <c r="L117" s="526"/>
      <c r="M117" s="515">
        <f t="shared" si="21"/>
        <v>0</v>
      </c>
      <c r="N117" s="526"/>
      <c r="O117" s="515">
        <f t="shared" si="22"/>
        <v>0</v>
      </c>
      <c r="P117" s="515">
        <f t="shared" si="23"/>
        <v>0</v>
      </c>
    </row>
    <row r="118" spans="2:16" ht="12.5">
      <c r="B118" s="195" t="str">
        <f t="shared" si="14"/>
        <v/>
      </c>
      <c r="C118" s="508">
        <f>IF(D93="","-",+C117+1)</f>
        <v>2033</v>
      </c>
      <c r="D118" s="374">
        <f>IF(F117+SUM(E$99:E117)=D$92,F117,D$92-SUM(E$99:E117))</f>
        <v>8617983.6689700969</v>
      </c>
      <c r="E118" s="523">
        <f t="shared" si="16"/>
        <v>345741.46511627908</v>
      </c>
      <c r="F118" s="524">
        <f t="shared" si="17"/>
        <v>8272242.2038538177</v>
      </c>
      <c r="G118" s="524">
        <f t="shared" si="18"/>
        <v>8445112.9364119582</v>
      </c>
      <c r="H118" s="527">
        <f t="shared" si="19"/>
        <v>1249710.9694392504</v>
      </c>
      <c r="I118" s="578">
        <f t="shared" si="20"/>
        <v>1249710.9694392504</v>
      </c>
      <c r="J118" s="515">
        <f t="shared" si="15"/>
        <v>0</v>
      </c>
      <c r="K118" s="515"/>
      <c r="L118" s="526"/>
      <c r="M118" s="515">
        <f t="shared" si="21"/>
        <v>0</v>
      </c>
      <c r="N118" s="526"/>
      <c r="O118" s="515">
        <f t="shared" si="22"/>
        <v>0</v>
      </c>
      <c r="P118" s="515">
        <f t="shared" si="23"/>
        <v>0</v>
      </c>
    </row>
    <row r="119" spans="2:16" ht="12.5">
      <c r="B119" s="195" t="str">
        <f t="shared" si="14"/>
        <v/>
      </c>
      <c r="C119" s="508">
        <f>IF(D93="","-",+C118+1)</f>
        <v>2034</v>
      </c>
      <c r="D119" s="374">
        <f>IF(F118+SUM(E$99:E118)=D$92,F118,D$92-SUM(E$99:E118))</f>
        <v>8272242.2038538177</v>
      </c>
      <c r="E119" s="523">
        <f t="shared" si="16"/>
        <v>345741.46511627908</v>
      </c>
      <c r="F119" s="524">
        <f t="shared" si="17"/>
        <v>7926500.7387375385</v>
      </c>
      <c r="G119" s="524">
        <f t="shared" si="18"/>
        <v>8099371.4712956781</v>
      </c>
      <c r="H119" s="527">
        <f t="shared" si="19"/>
        <v>1212702.6140509506</v>
      </c>
      <c r="I119" s="578">
        <f t="shared" si="20"/>
        <v>1212702.6140509506</v>
      </c>
      <c r="J119" s="515">
        <f t="shared" si="15"/>
        <v>0</v>
      </c>
      <c r="K119" s="515"/>
      <c r="L119" s="526"/>
      <c r="M119" s="515">
        <f t="shared" si="21"/>
        <v>0</v>
      </c>
      <c r="N119" s="526"/>
      <c r="O119" s="515">
        <f t="shared" si="22"/>
        <v>0</v>
      </c>
      <c r="P119" s="515">
        <f t="shared" si="23"/>
        <v>0</v>
      </c>
    </row>
    <row r="120" spans="2:16" ht="12.5">
      <c r="B120" s="195" t="str">
        <f t="shared" si="14"/>
        <v/>
      </c>
      <c r="C120" s="508">
        <f>IF(D93="","-",+C119+1)</f>
        <v>2035</v>
      </c>
      <c r="D120" s="374">
        <f>IF(F119+SUM(E$99:E119)=D$92,F119,D$92-SUM(E$99:E119))</f>
        <v>7926500.7387375385</v>
      </c>
      <c r="E120" s="523">
        <f t="shared" si="16"/>
        <v>345741.46511627908</v>
      </c>
      <c r="F120" s="524">
        <f t="shared" si="17"/>
        <v>7580759.2736212593</v>
      </c>
      <c r="G120" s="524">
        <f t="shared" si="18"/>
        <v>7753630.0061793989</v>
      </c>
      <c r="H120" s="527">
        <f t="shared" si="19"/>
        <v>1175694.2586626508</v>
      </c>
      <c r="I120" s="578">
        <f t="shared" si="20"/>
        <v>1175694.2586626508</v>
      </c>
      <c r="J120" s="515">
        <f t="shared" si="15"/>
        <v>0</v>
      </c>
      <c r="K120" s="515"/>
      <c r="L120" s="526"/>
      <c r="M120" s="515">
        <f t="shared" si="21"/>
        <v>0</v>
      </c>
      <c r="N120" s="526"/>
      <c r="O120" s="515">
        <f t="shared" si="22"/>
        <v>0</v>
      </c>
      <c r="P120" s="515">
        <f t="shared" si="23"/>
        <v>0</v>
      </c>
    </row>
    <row r="121" spans="2:16" ht="12.5">
      <c r="B121" s="195" t="str">
        <f t="shared" si="14"/>
        <v/>
      </c>
      <c r="C121" s="508">
        <f>IF(D93="","-",+C120+1)</f>
        <v>2036</v>
      </c>
      <c r="D121" s="374">
        <f>IF(F120+SUM(E$99:E120)=D$92,F120,D$92-SUM(E$99:E120))</f>
        <v>7580759.2736212593</v>
      </c>
      <c r="E121" s="523">
        <f t="shared" si="16"/>
        <v>345741.46511627908</v>
      </c>
      <c r="F121" s="524">
        <f t="shared" si="17"/>
        <v>7235017.8085049801</v>
      </c>
      <c r="G121" s="524">
        <f t="shared" si="18"/>
        <v>7407888.5410631197</v>
      </c>
      <c r="H121" s="527">
        <f t="shared" si="19"/>
        <v>1138685.9032743513</v>
      </c>
      <c r="I121" s="578">
        <f t="shared" si="20"/>
        <v>1138685.9032743513</v>
      </c>
      <c r="J121" s="515">
        <f t="shared" si="15"/>
        <v>0</v>
      </c>
      <c r="K121" s="515"/>
      <c r="L121" s="526"/>
      <c r="M121" s="515">
        <f t="shared" si="21"/>
        <v>0</v>
      </c>
      <c r="N121" s="526"/>
      <c r="O121" s="515">
        <f t="shared" si="22"/>
        <v>0</v>
      </c>
      <c r="P121" s="515">
        <f t="shared" si="23"/>
        <v>0</v>
      </c>
    </row>
    <row r="122" spans="2:16" ht="12.5">
      <c r="B122" s="195" t="str">
        <f t="shared" si="14"/>
        <v/>
      </c>
      <c r="C122" s="508">
        <f>IF(D93="","-",+C121+1)</f>
        <v>2037</v>
      </c>
      <c r="D122" s="374">
        <f>IF(F121+SUM(E$99:E121)=D$92,F121,D$92-SUM(E$99:E121))</f>
        <v>7235017.8085049801</v>
      </c>
      <c r="E122" s="523">
        <f t="shared" si="16"/>
        <v>345741.46511627908</v>
      </c>
      <c r="F122" s="524">
        <f t="shared" si="17"/>
        <v>6889276.3433887009</v>
      </c>
      <c r="G122" s="524">
        <f t="shared" si="18"/>
        <v>7062147.0759468405</v>
      </c>
      <c r="H122" s="527">
        <f t="shared" si="19"/>
        <v>1101677.5478860517</v>
      </c>
      <c r="I122" s="578">
        <f t="shared" si="20"/>
        <v>1101677.5478860517</v>
      </c>
      <c r="J122" s="515">
        <f t="shared" si="15"/>
        <v>0</v>
      </c>
      <c r="K122" s="515"/>
      <c r="L122" s="526"/>
      <c r="M122" s="515">
        <f t="shared" si="21"/>
        <v>0</v>
      </c>
      <c r="N122" s="526"/>
      <c r="O122" s="515">
        <f t="shared" si="22"/>
        <v>0</v>
      </c>
      <c r="P122" s="515">
        <f t="shared" si="23"/>
        <v>0</v>
      </c>
    </row>
    <row r="123" spans="2:16" ht="12.5">
      <c r="B123" s="195" t="str">
        <f t="shared" si="14"/>
        <v/>
      </c>
      <c r="C123" s="508">
        <f>IF(D93="","-",+C122+1)</f>
        <v>2038</v>
      </c>
      <c r="D123" s="374">
        <f>IF(F122+SUM(E$99:E122)=D$92,F122,D$92-SUM(E$99:E122))</f>
        <v>6889276.3433887009</v>
      </c>
      <c r="E123" s="523">
        <f t="shared" si="16"/>
        <v>345741.46511627908</v>
      </c>
      <c r="F123" s="524">
        <f t="shared" si="17"/>
        <v>6543534.8782724217</v>
      </c>
      <c r="G123" s="524">
        <f t="shared" si="18"/>
        <v>6716405.6108305613</v>
      </c>
      <c r="H123" s="527">
        <f t="shared" si="19"/>
        <v>1064669.1924977519</v>
      </c>
      <c r="I123" s="578">
        <f t="shared" si="20"/>
        <v>1064669.1924977519</v>
      </c>
      <c r="J123" s="515">
        <f t="shared" si="15"/>
        <v>0</v>
      </c>
      <c r="K123" s="515"/>
      <c r="L123" s="526"/>
      <c r="M123" s="515">
        <f t="shared" si="21"/>
        <v>0</v>
      </c>
      <c r="N123" s="526"/>
      <c r="O123" s="515">
        <f t="shared" si="22"/>
        <v>0</v>
      </c>
      <c r="P123" s="515">
        <f t="shared" si="23"/>
        <v>0</v>
      </c>
    </row>
    <row r="124" spans="2:16" ht="12.5">
      <c r="B124" s="195" t="str">
        <f t="shared" si="14"/>
        <v/>
      </c>
      <c r="C124" s="508">
        <f>IF(D93="","-",+C123+1)</f>
        <v>2039</v>
      </c>
      <c r="D124" s="374">
        <f>IF(F123+SUM(E$99:E123)=D$92,F123,D$92-SUM(E$99:E123))</f>
        <v>6543534.8782724217</v>
      </c>
      <c r="E124" s="523">
        <f t="shared" si="16"/>
        <v>345741.46511627908</v>
      </c>
      <c r="F124" s="524">
        <f t="shared" si="17"/>
        <v>6197793.4131561425</v>
      </c>
      <c r="G124" s="524">
        <f t="shared" si="18"/>
        <v>6370664.1457142821</v>
      </c>
      <c r="H124" s="527">
        <f t="shared" si="19"/>
        <v>1027660.8371094522</v>
      </c>
      <c r="I124" s="578">
        <f t="shared" si="20"/>
        <v>1027660.8371094522</v>
      </c>
      <c r="J124" s="515">
        <f t="shared" si="15"/>
        <v>0</v>
      </c>
      <c r="K124" s="515"/>
      <c r="L124" s="526"/>
      <c r="M124" s="515">
        <f t="shared" si="21"/>
        <v>0</v>
      </c>
      <c r="N124" s="526"/>
      <c r="O124" s="515">
        <f t="shared" si="22"/>
        <v>0</v>
      </c>
      <c r="P124" s="515">
        <f t="shared" si="23"/>
        <v>0</v>
      </c>
    </row>
    <row r="125" spans="2:16" ht="12.5">
      <c r="B125" s="195" t="str">
        <f t="shared" si="14"/>
        <v/>
      </c>
      <c r="C125" s="508">
        <f>IF(D93="","-",+C124+1)</f>
        <v>2040</v>
      </c>
      <c r="D125" s="374">
        <f>IF(F124+SUM(E$99:E124)=D$92,F124,D$92-SUM(E$99:E124))</f>
        <v>6197793.4131561425</v>
      </c>
      <c r="E125" s="523">
        <f t="shared" si="16"/>
        <v>345741.46511627908</v>
      </c>
      <c r="F125" s="524">
        <f t="shared" si="17"/>
        <v>5852051.9480398633</v>
      </c>
      <c r="G125" s="524">
        <f t="shared" si="18"/>
        <v>6024922.6805980029</v>
      </c>
      <c r="H125" s="527">
        <f t="shared" si="19"/>
        <v>990652.48172115255</v>
      </c>
      <c r="I125" s="578">
        <f t="shared" si="20"/>
        <v>990652.48172115255</v>
      </c>
      <c r="J125" s="515">
        <f t="shared" si="15"/>
        <v>0</v>
      </c>
      <c r="K125" s="515"/>
      <c r="L125" s="526"/>
      <c r="M125" s="515">
        <f t="shared" si="21"/>
        <v>0</v>
      </c>
      <c r="N125" s="526"/>
      <c r="O125" s="515">
        <f t="shared" si="22"/>
        <v>0</v>
      </c>
      <c r="P125" s="515">
        <f t="shared" si="23"/>
        <v>0</v>
      </c>
    </row>
    <row r="126" spans="2:16" ht="12.5">
      <c r="B126" s="195" t="str">
        <f t="shared" si="14"/>
        <v/>
      </c>
      <c r="C126" s="508">
        <f>IF(D93="","-",+C125+1)</f>
        <v>2041</v>
      </c>
      <c r="D126" s="374">
        <f>IF(F125+SUM(E$99:E125)=D$92,F125,D$92-SUM(E$99:E125))</f>
        <v>5852051.9480398633</v>
      </c>
      <c r="E126" s="523">
        <f t="shared" si="16"/>
        <v>345741.46511627908</v>
      </c>
      <c r="F126" s="524">
        <f t="shared" si="17"/>
        <v>5506310.4829235841</v>
      </c>
      <c r="G126" s="524">
        <f t="shared" si="18"/>
        <v>5679181.2154817237</v>
      </c>
      <c r="H126" s="527">
        <f t="shared" si="19"/>
        <v>953644.12633285287</v>
      </c>
      <c r="I126" s="578">
        <f t="shared" si="20"/>
        <v>953644.12633285287</v>
      </c>
      <c r="J126" s="515">
        <f t="shared" si="15"/>
        <v>0</v>
      </c>
      <c r="K126" s="515"/>
      <c r="L126" s="526"/>
      <c r="M126" s="515">
        <f t="shared" si="21"/>
        <v>0</v>
      </c>
      <c r="N126" s="526"/>
      <c r="O126" s="515">
        <f t="shared" si="22"/>
        <v>0</v>
      </c>
      <c r="P126" s="515">
        <f t="shared" si="23"/>
        <v>0</v>
      </c>
    </row>
    <row r="127" spans="2:16" ht="12.5">
      <c r="B127" s="195" t="str">
        <f t="shared" si="14"/>
        <v/>
      </c>
      <c r="C127" s="508">
        <f>IF(D93="","-",+C126+1)</f>
        <v>2042</v>
      </c>
      <c r="D127" s="374">
        <f>IF(F126+SUM(E$99:E126)=D$92,F126,D$92-SUM(E$99:E126))</f>
        <v>5506310.4829235841</v>
      </c>
      <c r="E127" s="523">
        <f t="shared" si="16"/>
        <v>345741.46511627908</v>
      </c>
      <c r="F127" s="524">
        <f t="shared" si="17"/>
        <v>5160569.0178073049</v>
      </c>
      <c r="G127" s="524">
        <f t="shared" si="18"/>
        <v>5333439.7503654445</v>
      </c>
      <c r="H127" s="527">
        <f t="shared" si="19"/>
        <v>916635.77094455319</v>
      </c>
      <c r="I127" s="578">
        <f t="shared" si="20"/>
        <v>916635.77094455319</v>
      </c>
      <c r="J127" s="515">
        <f t="shared" si="15"/>
        <v>0</v>
      </c>
      <c r="K127" s="515"/>
      <c r="L127" s="526"/>
      <c r="M127" s="515">
        <f t="shared" si="21"/>
        <v>0</v>
      </c>
      <c r="N127" s="526"/>
      <c r="O127" s="515">
        <f t="shared" si="22"/>
        <v>0</v>
      </c>
      <c r="P127" s="515">
        <f t="shared" si="23"/>
        <v>0</v>
      </c>
    </row>
    <row r="128" spans="2:16" ht="12.5">
      <c r="B128" s="195" t="str">
        <f t="shared" si="14"/>
        <v/>
      </c>
      <c r="C128" s="508">
        <f>IF(D93="","-",+C127+1)</f>
        <v>2043</v>
      </c>
      <c r="D128" s="374">
        <f>IF(F127+SUM(E$99:E127)=D$92,F127,D$92-SUM(E$99:E127))</f>
        <v>5160569.0178073049</v>
      </c>
      <c r="E128" s="523">
        <f t="shared" si="16"/>
        <v>345741.46511627908</v>
      </c>
      <c r="F128" s="524">
        <f t="shared" si="17"/>
        <v>4814827.5526910257</v>
      </c>
      <c r="G128" s="524">
        <f t="shared" si="18"/>
        <v>4987698.2852491653</v>
      </c>
      <c r="H128" s="527">
        <f t="shared" si="19"/>
        <v>879627.41555625352</v>
      </c>
      <c r="I128" s="578">
        <f t="shared" si="20"/>
        <v>879627.41555625352</v>
      </c>
      <c r="J128" s="515">
        <f t="shared" si="15"/>
        <v>0</v>
      </c>
      <c r="K128" s="515"/>
      <c r="L128" s="526"/>
      <c r="M128" s="515">
        <f t="shared" si="21"/>
        <v>0</v>
      </c>
      <c r="N128" s="526"/>
      <c r="O128" s="515">
        <f t="shared" si="22"/>
        <v>0</v>
      </c>
      <c r="P128" s="515">
        <f t="shared" si="23"/>
        <v>0</v>
      </c>
    </row>
    <row r="129" spans="2:16" ht="12.5">
      <c r="B129" s="195" t="str">
        <f t="shared" si="14"/>
        <v/>
      </c>
      <c r="C129" s="508">
        <f>IF(D93="","-",+C128+1)</f>
        <v>2044</v>
      </c>
      <c r="D129" s="374">
        <f>IF(F128+SUM(E$99:E128)=D$92,F128,D$92-SUM(E$99:E128))</f>
        <v>4814827.5526910257</v>
      </c>
      <c r="E129" s="523">
        <f t="shared" si="16"/>
        <v>345741.46511627908</v>
      </c>
      <c r="F129" s="524">
        <f t="shared" si="17"/>
        <v>4469086.0875747465</v>
      </c>
      <c r="G129" s="524">
        <f t="shared" si="18"/>
        <v>4641956.8201328861</v>
      </c>
      <c r="H129" s="527">
        <f t="shared" si="19"/>
        <v>842619.06016795384</v>
      </c>
      <c r="I129" s="578">
        <f t="shared" si="20"/>
        <v>842619.06016795384</v>
      </c>
      <c r="J129" s="515">
        <f t="shared" si="15"/>
        <v>0</v>
      </c>
      <c r="K129" s="515"/>
      <c r="L129" s="526"/>
      <c r="M129" s="515">
        <f t="shared" si="21"/>
        <v>0</v>
      </c>
      <c r="N129" s="526"/>
      <c r="O129" s="515">
        <f t="shared" si="22"/>
        <v>0</v>
      </c>
      <c r="P129" s="515">
        <f t="shared" si="23"/>
        <v>0</v>
      </c>
    </row>
    <row r="130" spans="2:16" ht="12.5">
      <c r="B130" s="195" t="str">
        <f t="shared" si="14"/>
        <v/>
      </c>
      <c r="C130" s="508">
        <f>IF(D93="","-",+C129+1)</f>
        <v>2045</v>
      </c>
      <c r="D130" s="374">
        <f>IF(F129+SUM(E$99:E129)=D$92,F129,D$92-SUM(E$99:E129))</f>
        <v>4469086.0875747465</v>
      </c>
      <c r="E130" s="523">
        <f t="shared" si="16"/>
        <v>345741.46511627908</v>
      </c>
      <c r="F130" s="524">
        <f t="shared" si="17"/>
        <v>4123344.6224584673</v>
      </c>
      <c r="G130" s="524">
        <f t="shared" si="18"/>
        <v>4296215.3550166069</v>
      </c>
      <c r="H130" s="527">
        <f t="shared" si="19"/>
        <v>805610.70477965428</v>
      </c>
      <c r="I130" s="578">
        <f t="shared" si="20"/>
        <v>805610.70477965428</v>
      </c>
      <c r="J130" s="515">
        <f t="shared" si="15"/>
        <v>0</v>
      </c>
      <c r="K130" s="515"/>
      <c r="L130" s="526"/>
      <c r="M130" s="515">
        <f t="shared" si="21"/>
        <v>0</v>
      </c>
      <c r="N130" s="526"/>
      <c r="O130" s="515">
        <f t="shared" si="22"/>
        <v>0</v>
      </c>
      <c r="P130" s="515">
        <f t="shared" si="23"/>
        <v>0</v>
      </c>
    </row>
    <row r="131" spans="2:16" ht="12.5">
      <c r="B131" s="195" t="str">
        <f t="shared" si="14"/>
        <v/>
      </c>
      <c r="C131" s="508">
        <f>IF(D93="","-",+C130+1)</f>
        <v>2046</v>
      </c>
      <c r="D131" s="374">
        <f>IF(F130+SUM(E$99:E130)=D$92,F130,D$92-SUM(E$99:E130))</f>
        <v>4123344.6224584673</v>
      </c>
      <c r="E131" s="523">
        <f t="shared" si="16"/>
        <v>345741.46511627908</v>
      </c>
      <c r="F131" s="524">
        <f t="shared" si="17"/>
        <v>3777603.1573421881</v>
      </c>
      <c r="G131" s="524">
        <f t="shared" si="18"/>
        <v>3950473.8899003277</v>
      </c>
      <c r="H131" s="527">
        <f t="shared" si="19"/>
        <v>768602.34939135448</v>
      </c>
      <c r="I131" s="578">
        <f t="shared" si="20"/>
        <v>768602.34939135448</v>
      </c>
      <c r="J131" s="515">
        <f t="shared" si="15"/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2047</v>
      </c>
      <c r="D132" s="374">
        <f>IF(F131+SUM(E$99:E131)=D$92,F131,D$92-SUM(E$99:E131))</f>
        <v>3777603.1573421881</v>
      </c>
      <c r="E132" s="523">
        <f t="shared" si="16"/>
        <v>345741.46511627908</v>
      </c>
      <c r="F132" s="524">
        <f t="shared" si="17"/>
        <v>3431861.6922259089</v>
      </c>
      <c r="G132" s="524">
        <f t="shared" si="18"/>
        <v>3604732.4247840485</v>
      </c>
      <c r="H132" s="527">
        <f t="shared" si="19"/>
        <v>731593.99400305492</v>
      </c>
      <c r="I132" s="578">
        <f t="shared" si="20"/>
        <v>731593.99400305492</v>
      </c>
      <c r="J132" s="515">
        <f t="shared" si="15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2048</v>
      </c>
      <c r="D133" s="374">
        <f>IF(F132+SUM(E$99:E132)=D$92,F132,D$92-SUM(E$99:E132))</f>
        <v>3431861.6922259089</v>
      </c>
      <c r="E133" s="523">
        <f t="shared" si="16"/>
        <v>345741.46511627908</v>
      </c>
      <c r="F133" s="524">
        <f t="shared" si="17"/>
        <v>3086120.2271096297</v>
      </c>
      <c r="G133" s="524">
        <f t="shared" si="18"/>
        <v>3258990.9596677693</v>
      </c>
      <c r="H133" s="527">
        <f t="shared" si="19"/>
        <v>694585.63861475512</v>
      </c>
      <c r="I133" s="578">
        <f t="shared" si="20"/>
        <v>694585.63861475512</v>
      </c>
      <c r="J133" s="515">
        <f t="shared" si="15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2049</v>
      </c>
      <c r="D134" s="374">
        <f>IF(F133+SUM(E$99:E133)=D$92,F133,D$92-SUM(E$99:E133))</f>
        <v>3086120.2271096297</v>
      </c>
      <c r="E134" s="523">
        <f t="shared" si="16"/>
        <v>345741.46511627908</v>
      </c>
      <c r="F134" s="524">
        <f t="shared" si="17"/>
        <v>2740378.7619933505</v>
      </c>
      <c r="G134" s="524">
        <f t="shared" si="18"/>
        <v>2913249.4945514901</v>
      </c>
      <c r="H134" s="527">
        <f t="shared" si="19"/>
        <v>657577.28322645556</v>
      </c>
      <c r="I134" s="578">
        <f t="shared" si="20"/>
        <v>657577.28322645556</v>
      </c>
      <c r="J134" s="515">
        <f t="shared" si="15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2050</v>
      </c>
      <c r="D135" s="374">
        <f>IF(F134+SUM(E$99:E134)=D$92,F134,D$92-SUM(E$99:E134))</f>
        <v>2740378.7619933505</v>
      </c>
      <c r="E135" s="523">
        <f t="shared" si="16"/>
        <v>345741.46511627908</v>
      </c>
      <c r="F135" s="524">
        <f t="shared" si="17"/>
        <v>2394637.2968770713</v>
      </c>
      <c r="G135" s="524">
        <f t="shared" si="18"/>
        <v>2567508.0294352109</v>
      </c>
      <c r="H135" s="527">
        <f t="shared" si="19"/>
        <v>620568.92783815577</v>
      </c>
      <c r="I135" s="578">
        <f t="shared" si="20"/>
        <v>620568.92783815577</v>
      </c>
      <c r="J135" s="515">
        <f t="shared" si="15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2051</v>
      </c>
      <c r="D136" s="374">
        <f>IF(F135+SUM(E$99:E135)=D$92,F135,D$92-SUM(E$99:E135))</f>
        <v>2394637.2968770713</v>
      </c>
      <c r="E136" s="523">
        <f t="shared" si="16"/>
        <v>345741.46511627908</v>
      </c>
      <c r="F136" s="524">
        <f t="shared" si="17"/>
        <v>2048895.8317607921</v>
      </c>
      <c r="G136" s="524">
        <f t="shared" si="18"/>
        <v>2221766.5643189317</v>
      </c>
      <c r="H136" s="527">
        <f t="shared" si="19"/>
        <v>583560.5724498562</v>
      </c>
      <c r="I136" s="578">
        <f t="shared" si="20"/>
        <v>583560.5724498562</v>
      </c>
      <c r="J136" s="515">
        <f t="shared" si="15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2052</v>
      </c>
      <c r="D137" s="374">
        <f>IF(F136+SUM(E$99:E136)=D$92,F136,D$92-SUM(E$99:E136))</f>
        <v>2048895.8317607921</v>
      </c>
      <c r="E137" s="523">
        <f t="shared" si="16"/>
        <v>345741.46511627908</v>
      </c>
      <c r="F137" s="524">
        <f t="shared" si="17"/>
        <v>1703154.3666445129</v>
      </c>
      <c r="G137" s="524">
        <f t="shared" si="18"/>
        <v>1876025.0992026525</v>
      </c>
      <c r="H137" s="527">
        <f t="shared" si="19"/>
        <v>546552.21706155641</v>
      </c>
      <c r="I137" s="578">
        <f t="shared" si="20"/>
        <v>546552.21706155641</v>
      </c>
      <c r="J137" s="515">
        <f t="shared" si="15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2053</v>
      </c>
      <c r="D138" s="374">
        <f>IF(F137+SUM(E$99:E137)=D$92,F137,D$92-SUM(E$99:E137))</f>
        <v>1703154.3666445129</v>
      </c>
      <c r="E138" s="523">
        <f t="shared" si="16"/>
        <v>345741.46511627908</v>
      </c>
      <c r="F138" s="524">
        <f t="shared" si="17"/>
        <v>1357412.9015282337</v>
      </c>
      <c r="G138" s="524">
        <f t="shared" si="18"/>
        <v>1530283.6340863733</v>
      </c>
      <c r="H138" s="527">
        <f t="shared" si="19"/>
        <v>509543.86167325679</v>
      </c>
      <c r="I138" s="578">
        <f t="shared" si="20"/>
        <v>509543.86167325679</v>
      </c>
      <c r="J138" s="515">
        <f t="shared" si="15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2054</v>
      </c>
      <c r="D139" s="374">
        <f>IF(F138+SUM(E$99:E138)=D$92,F138,D$92-SUM(E$99:E138))</f>
        <v>1357412.9015282337</v>
      </c>
      <c r="E139" s="523">
        <f t="shared" si="16"/>
        <v>345741.46511627908</v>
      </c>
      <c r="F139" s="524">
        <f t="shared" si="17"/>
        <v>1011671.4364119546</v>
      </c>
      <c r="G139" s="524">
        <f t="shared" si="18"/>
        <v>1184542.1689700941</v>
      </c>
      <c r="H139" s="527">
        <f t="shared" si="19"/>
        <v>472535.50628495711</v>
      </c>
      <c r="I139" s="578">
        <f t="shared" si="20"/>
        <v>472535.50628495711</v>
      </c>
      <c r="J139" s="515">
        <f t="shared" si="15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2055</v>
      </c>
      <c r="D140" s="374">
        <f>IF(F139+SUM(E$99:E139)=D$92,F139,D$92-SUM(E$99:E139))</f>
        <v>1011671.4364119546</v>
      </c>
      <c r="E140" s="523">
        <f t="shared" si="16"/>
        <v>345741.46511627908</v>
      </c>
      <c r="F140" s="524">
        <f t="shared" si="17"/>
        <v>665929.9712956755</v>
      </c>
      <c r="G140" s="524">
        <f t="shared" si="18"/>
        <v>838800.7038538151</v>
      </c>
      <c r="H140" s="527">
        <f t="shared" si="19"/>
        <v>435527.15089665749</v>
      </c>
      <c r="I140" s="578">
        <f t="shared" si="20"/>
        <v>435527.15089665749</v>
      </c>
      <c r="J140" s="515">
        <f t="shared" si="15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2056</v>
      </c>
      <c r="D141" s="374">
        <f>IF(F140+SUM(E$99:E140)=D$92,F140,D$92-SUM(E$99:E140))</f>
        <v>665929.9712956755</v>
      </c>
      <c r="E141" s="523">
        <f t="shared" si="16"/>
        <v>345741.46511627908</v>
      </c>
      <c r="F141" s="524">
        <f t="shared" si="17"/>
        <v>320188.50617939641</v>
      </c>
      <c r="G141" s="524">
        <f t="shared" si="18"/>
        <v>493059.23873753595</v>
      </c>
      <c r="H141" s="527">
        <f t="shared" si="19"/>
        <v>398518.79550835781</v>
      </c>
      <c r="I141" s="578">
        <f t="shared" si="20"/>
        <v>398518.79550835781</v>
      </c>
      <c r="J141" s="515">
        <f t="shared" si="15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2057</v>
      </c>
      <c r="D142" s="374">
        <f>IF(F141+SUM(E$99:E141)=D$92,F141,D$92-SUM(E$99:E141))</f>
        <v>320188.50617939641</v>
      </c>
      <c r="E142" s="523">
        <f t="shared" si="16"/>
        <v>320188.50617939641</v>
      </c>
      <c r="F142" s="524">
        <f t="shared" si="17"/>
        <v>0</v>
      </c>
      <c r="G142" s="524">
        <f t="shared" si="18"/>
        <v>160094.25308969821</v>
      </c>
      <c r="H142" s="527">
        <f t="shared" si="19"/>
        <v>337325.08252836083</v>
      </c>
      <c r="I142" s="578">
        <f t="shared" si="20"/>
        <v>337325.08252836083</v>
      </c>
      <c r="J142" s="515">
        <f t="shared" si="15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2058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2059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2060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2061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2062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2063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2064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2065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2066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2067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2068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2069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14866882.999999998</v>
      </c>
      <c r="F155" s="375"/>
      <c r="G155" s="375"/>
      <c r="H155" s="375">
        <f>SUM(H99:H154)</f>
        <v>50824914.613753691</v>
      </c>
      <c r="I155" s="375">
        <f>SUM(I99:I154)</f>
        <v>50824914.613753691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2776246.7302931701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2776246.7302931701</v>
      </c>
      <c r="O6" s="269"/>
      <c r="P6" s="269"/>
    </row>
    <row r="7" spans="1:16" ht="13.5" thickBot="1">
      <c r="C7" s="468" t="s">
        <v>48</v>
      </c>
      <c r="D7" s="625" t="s">
        <v>332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46" t="s">
        <v>358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331</v>
      </c>
      <c r="E9" s="638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29107362.050000001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709935.65975609759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2007</v>
      </c>
      <c r="D17" s="630">
        <v>29107362.050000001</v>
      </c>
      <c r="E17" s="639">
        <v>57752.702480158732</v>
      </c>
      <c r="F17" s="630">
        <v>29049609.347519841</v>
      </c>
      <c r="G17" s="639">
        <v>3976850.2640178553</v>
      </c>
      <c r="H17" s="640">
        <v>3976850.2640178553</v>
      </c>
      <c r="I17" s="512">
        <v>0</v>
      </c>
      <c r="J17" s="512"/>
      <c r="K17" s="513">
        <f>G17</f>
        <v>3976850.2640178553</v>
      </c>
      <c r="L17" s="598">
        <f>IF(K17&lt;&gt;0,+G17-K17,0)</f>
        <v>0</v>
      </c>
      <c r="M17" s="513">
        <f>H17</f>
        <v>3976850.2640178553</v>
      </c>
      <c r="N17" s="514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2008</v>
      </c>
      <c r="D18" s="632">
        <v>29049609.347519841</v>
      </c>
      <c r="E18" s="631">
        <v>693032.42976190476</v>
      </c>
      <c r="F18" s="632">
        <v>28356576.917757936</v>
      </c>
      <c r="G18" s="631">
        <v>4518632.6339666937</v>
      </c>
      <c r="H18" s="640">
        <v>4518632.6339666937</v>
      </c>
      <c r="I18" s="512">
        <v>0</v>
      </c>
      <c r="J18" s="512"/>
      <c r="K18" s="519">
        <f>G18</f>
        <v>4518632.6339666937</v>
      </c>
      <c r="L18" s="520">
        <f>IF(K18&lt;&gt;0,+G18-K18,0)</f>
        <v>0</v>
      </c>
      <c r="M18" s="519">
        <f>H18</f>
        <v>4518632.6339666937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2009</v>
      </c>
      <c r="D19" s="632">
        <v>28356576.917757936</v>
      </c>
      <c r="E19" s="631">
        <v>693032.42976190476</v>
      </c>
      <c r="F19" s="632">
        <v>27663544.487996031</v>
      </c>
      <c r="G19" s="631">
        <v>4425135.276633786</v>
      </c>
      <c r="H19" s="640">
        <v>4425135.276633786</v>
      </c>
      <c r="I19" s="512">
        <v>0</v>
      </c>
      <c r="J19" s="512"/>
      <c r="K19" s="519">
        <f t="shared" ref="K19:K24" si="0">G19</f>
        <v>4425135.276633786</v>
      </c>
      <c r="L19" s="520">
        <f t="shared" ref="L19:L24" si="1">IF(K19&lt;&gt;0,+G19-K19,0)</f>
        <v>0</v>
      </c>
      <c r="M19" s="519">
        <f t="shared" ref="M19:M24" si="2">H19</f>
        <v>4425135.276633786</v>
      </c>
      <c r="N19" s="515">
        <f t="shared" ref="N19:N24" si="3">IF(M19&lt;&gt;0,+H19-M19,0)</f>
        <v>0</v>
      </c>
      <c r="O19" s="515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2010</v>
      </c>
      <c r="D20" s="632">
        <v>27663544.487996031</v>
      </c>
      <c r="E20" s="631">
        <v>693032.42976190476</v>
      </c>
      <c r="F20" s="632">
        <v>26970512.058234125</v>
      </c>
      <c r="G20" s="631">
        <v>4331637.9193008794</v>
      </c>
      <c r="H20" s="640">
        <v>4331637.9193008794</v>
      </c>
      <c r="I20" s="512">
        <v>0</v>
      </c>
      <c r="J20" s="512"/>
      <c r="K20" s="519">
        <f t="shared" si="0"/>
        <v>4331637.9193008794</v>
      </c>
      <c r="L20" s="520">
        <f t="shared" si="1"/>
        <v>0</v>
      </c>
      <c r="M20" s="519">
        <f t="shared" si="2"/>
        <v>4331637.9193008794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2011</v>
      </c>
      <c r="D21" s="632">
        <v>26970512.058234125</v>
      </c>
      <c r="E21" s="631">
        <v>693032.42976190476</v>
      </c>
      <c r="F21" s="632">
        <v>26277479.62847222</v>
      </c>
      <c r="G21" s="631">
        <v>4238140.5619679717</v>
      </c>
      <c r="H21" s="640">
        <v>4238140.5619679717</v>
      </c>
      <c r="I21" s="512">
        <v>0</v>
      </c>
      <c r="J21" s="512"/>
      <c r="K21" s="519">
        <f t="shared" si="0"/>
        <v>4238140.5619679717</v>
      </c>
      <c r="L21" s="520">
        <f t="shared" si="1"/>
        <v>0</v>
      </c>
      <c r="M21" s="519">
        <f t="shared" si="2"/>
        <v>4238140.5619679717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2012</v>
      </c>
      <c r="D22" s="632">
        <v>26277479.62847222</v>
      </c>
      <c r="E22" s="631">
        <v>693032.42976190476</v>
      </c>
      <c r="F22" s="632">
        <v>25584447.198710315</v>
      </c>
      <c r="G22" s="631">
        <v>4144643.2046350646</v>
      </c>
      <c r="H22" s="640">
        <v>4144643.2046350646</v>
      </c>
      <c r="I22" s="512">
        <v>0</v>
      </c>
      <c r="J22" s="512"/>
      <c r="K22" s="519">
        <f t="shared" si="0"/>
        <v>4144643.2046350646</v>
      </c>
      <c r="L22" s="520">
        <f t="shared" si="1"/>
        <v>0</v>
      </c>
      <c r="M22" s="519">
        <f t="shared" si="2"/>
        <v>4144643.2046350646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2013</v>
      </c>
      <c r="D23" s="632">
        <v>25584447.198710315</v>
      </c>
      <c r="E23" s="631">
        <v>693032.42976190476</v>
      </c>
      <c r="F23" s="632">
        <v>24891414.76894841</v>
      </c>
      <c r="G23" s="631">
        <v>4051145.847302157</v>
      </c>
      <c r="H23" s="640">
        <v>4051145.847302157</v>
      </c>
      <c r="I23" s="512">
        <v>0</v>
      </c>
      <c r="J23" s="512"/>
      <c r="K23" s="519">
        <f t="shared" si="0"/>
        <v>4051145.847302157</v>
      </c>
      <c r="L23" s="520">
        <f t="shared" si="1"/>
        <v>0</v>
      </c>
      <c r="M23" s="519">
        <f t="shared" si="2"/>
        <v>4051145.847302157</v>
      </c>
      <c r="N23" s="515">
        <f t="shared" si="3"/>
        <v>0</v>
      </c>
      <c r="O23" s="515">
        <f t="shared" si="4"/>
        <v>0</v>
      </c>
      <c r="P23" s="272"/>
    </row>
    <row r="24" spans="2:16" ht="12.5">
      <c r="B24" s="195" t="str">
        <f t="shared" si="5"/>
        <v/>
      </c>
      <c r="C24" s="508">
        <f>IF(D11="","-",+C23+1)</f>
        <v>2014</v>
      </c>
      <c r="D24" s="632">
        <v>24891414.76894841</v>
      </c>
      <c r="E24" s="631">
        <v>693032.42976190476</v>
      </c>
      <c r="F24" s="632">
        <v>24198382.339186504</v>
      </c>
      <c r="G24" s="631">
        <v>3957648.4899692498</v>
      </c>
      <c r="H24" s="640">
        <v>3957648.4899692498</v>
      </c>
      <c r="I24" s="512">
        <v>0</v>
      </c>
      <c r="J24" s="512"/>
      <c r="K24" s="519">
        <f t="shared" si="0"/>
        <v>3957648.4899692498</v>
      </c>
      <c r="L24" s="520">
        <f t="shared" si="1"/>
        <v>0</v>
      </c>
      <c r="M24" s="519">
        <f t="shared" si="2"/>
        <v>3957648.4899692498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2015</v>
      </c>
      <c r="D25" s="632">
        <v>24198382.339186504</v>
      </c>
      <c r="E25" s="631">
        <v>693032.42976190476</v>
      </c>
      <c r="F25" s="632">
        <v>23505349.909424599</v>
      </c>
      <c r="G25" s="631">
        <v>3788799.8614330222</v>
      </c>
      <c r="H25" s="640">
        <v>3788799.8614330222</v>
      </c>
      <c r="I25" s="512">
        <v>0</v>
      </c>
      <c r="J25" s="512"/>
      <c r="K25" s="519">
        <f>G25</f>
        <v>3788799.8614330222</v>
      </c>
      <c r="L25" s="520">
        <f>IF(K25&lt;&gt;0,+G25-K25,0)</f>
        <v>0</v>
      </c>
      <c r="M25" s="519">
        <f>H25</f>
        <v>3788799.8614330222</v>
      </c>
      <c r="N25" s="515">
        <f>IF(M25&lt;&gt;0,+H25-M25,0)</f>
        <v>0</v>
      </c>
      <c r="O25" s="515">
        <f>+N25-L25</f>
        <v>0</v>
      </c>
      <c r="P25" s="272"/>
    </row>
    <row r="26" spans="2:16" ht="12.5">
      <c r="B26" s="195" t="str">
        <f t="shared" si="5"/>
        <v/>
      </c>
      <c r="C26" s="508">
        <f>IF(D11="","-",+C25+1)</f>
        <v>2016</v>
      </c>
      <c r="D26" s="632">
        <v>23505349.909424599</v>
      </c>
      <c r="E26" s="631">
        <v>693032.42976190476</v>
      </c>
      <c r="F26" s="632">
        <v>22812317.479662694</v>
      </c>
      <c r="G26" s="631">
        <v>3660458.1176400636</v>
      </c>
      <c r="H26" s="640">
        <v>3660458.1176400636</v>
      </c>
      <c r="I26" s="512">
        <f t="shared" ref="I26:I72" si="6">H26-G26</f>
        <v>0</v>
      </c>
      <c r="J26" s="512"/>
      <c r="K26" s="519">
        <f>G26</f>
        <v>3660458.1176400636</v>
      </c>
      <c r="L26" s="520">
        <f>IF(K26&lt;&gt;0,+G26-K26,0)</f>
        <v>0</v>
      </c>
      <c r="M26" s="519">
        <f>H26</f>
        <v>3660458.1176400636</v>
      </c>
      <c r="N26" s="515">
        <f>IF(M26&lt;&gt;0,+H26-M26,0)</f>
        <v>0</v>
      </c>
      <c r="O26" s="515">
        <f>+N26-L26</f>
        <v>0</v>
      </c>
      <c r="P26" s="272"/>
    </row>
    <row r="27" spans="2:16" ht="12.5">
      <c r="B27" s="195" t="str">
        <f t="shared" si="5"/>
        <v/>
      </c>
      <c r="C27" s="508">
        <f>IF(D11="","-",+C26+1)</f>
        <v>2017</v>
      </c>
      <c r="D27" s="632">
        <v>22812317.479662694</v>
      </c>
      <c r="E27" s="631">
        <v>676915.39651162794</v>
      </c>
      <c r="F27" s="632">
        <v>22135402.083151065</v>
      </c>
      <c r="G27" s="631">
        <v>3461258.8249701741</v>
      </c>
      <c r="H27" s="640">
        <v>3461258.8249701741</v>
      </c>
      <c r="I27" s="512">
        <f t="shared" si="6"/>
        <v>0</v>
      </c>
      <c r="J27" s="512"/>
      <c r="K27" s="519">
        <f>G27</f>
        <v>3461258.8249701741</v>
      </c>
      <c r="L27" s="520">
        <f>IF(K27&lt;&gt;0,+G27-K27,0)</f>
        <v>0</v>
      </c>
      <c r="M27" s="519">
        <f>H27</f>
        <v>3461258.8249701741</v>
      </c>
      <c r="N27" s="515">
        <f>IF(M27&lt;&gt;0,+H27-M27,0)</f>
        <v>0</v>
      </c>
      <c r="O27" s="515">
        <f>+N27-L27</f>
        <v>0</v>
      </c>
      <c r="P27" s="272"/>
    </row>
    <row r="28" spans="2:16" ht="12.5">
      <c r="B28" s="195" t="str">
        <f t="shared" si="5"/>
        <v/>
      </c>
      <c r="C28" s="508">
        <f>IF(D11="","-",+C27+1)</f>
        <v>2018</v>
      </c>
      <c r="D28" s="632">
        <v>22135402.083151065</v>
      </c>
      <c r="E28" s="631">
        <v>709935.65975609759</v>
      </c>
      <c r="F28" s="632">
        <v>21425466.423394967</v>
      </c>
      <c r="G28" s="631">
        <v>3146822.340483089</v>
      </c>
      <c r="H28" s="640">
        <v>3146822.340483089</v>
      </c>
      <c r="I28" s="512">
        <f t="shared" si="6"/>
        <v>0</v>
      </c>
      <c r="J28" s="512"/>
      <c r="K28" s="519">
        <f>G28</f>
        <v>3146822.340483089</v>
      </c>
      <c r="L28" s="520">
        <f>IF(K28&lt;&gt;0,+G28-K28,0)</f>
        <v>0</v>
      </c>
      <c r="M28" s="519">
        <f>H28</f>
        <v>3146822.340483089</v>
      </c>
      <c r="N28" s="515">
        <f>IF(M28&lt;&gt;0,+H28-M28,0)</f>
        <v>0</v>
      </c>
      <c r="O28" s="515">
        <f>+N28-L28</f>
        <v>0</v>
      </c>
      <c r="P28" s="272"/>
    </row>
    <row r="29" spans="2:16" ht="12.5">
      <c r="B29" s="195" t="str">
        <f t="shared" si="5"/>
        <v/>
      </c>
      <c r="C29" s="508">
        <f>IF(D11="","-",+C28+1)</f>
        <v>2019</v>
      </c>
      <c r="D29" s="632">
        <v>21425466.423394967</v>
      </c>
      <c r="E29" s="631">
        <v>676915.39651162794</v>
      </c>
      <c r="F29" s="632">
        <v>20748551.026883338</v>
      </c>
      <c r="G29" s="631">
        <v>2776246.7302931701</v>
      </c>
      <c r="H29" s="640">
        <v>2776246.7302931701</v>
      </c>
      <c r="I29" s="512">
        <f t="shared" si="6"/>
        <v>0</v>
      </c>
      <c r="J29" s="512"/>
      <c r="K29" s="519">
        <f>G29</f>
        <v>2776246.7302931701</v>
      </c>
      <c r="L29" s="520">
        <f>IF(K29&lt;&gt;0,+G29-K29,0)</f>
        <v>0</v>
      </c>
      <c r="M29" s="519">
        <f>H29</f>
        <v>2776246.7302931701</v>
      </c>
      <c r="N29" s="515">
        <f t="shared" ref="N29:N72" si="7">IF(M29&lt;&gt;0,+H29-M29,0)</f>
        <v>0</v>
      </c>
      <c r="O29" s="515">
        <f t="shared" ref="O29:O72" si="8">+N29-L29</f>
        <v>0</v>
      </c>
      <c r="P29" s="272"/>
    </row>
    <row r="30" spans="2:16" ht="12.5">
      <c r="B30" s="195" t="str">
        <f t="shared" si="5"/>
        <v/>
      </c>
      <c r="C30" s="508">
        <f>IF(D11="","-",+C29+1)</f>
        <v>2020</v>
      </c>
      <c r="D30" s="524">
        <f>IF(F29+SUM(E$17:E29)=D$10,F29,D$10-SUM(E$17:E29))</f>
        <v>20748551.026883338</v>
      </c>
      <c r="E30" s="523">
        <f>IF(+I14&lt;F29,I14,D30)</f>
        <v>709935.65975609759</v>
      </c>
      <c r="F30" s="524">
        <f t="shared" ref="F30:F72" si="9">+D30-E30</f>
        <v>20038615.36712724</v>
      </c>
      <c r="G30" s="525">
        <f t="shared" ref="G30:G72" si="10">+I$12*((D30+F30)/2)+E30</f>
        <v>3301839.7400979754</v>
      </c>
      <c r="H30" s="492">
        <f t="shared" ref="H30:H72" si="11">+I$13*((D30+F30)/2)+E30</f>
        <v>3301839.7400979754</v>
      </c>
      <c r="I30" s="512">
        <f t="shared" si="6"/>
        <v>0</v>
      </c>
      <c r="J30" s="512"/>
      <c r="K30" s="526"/>
      <c r="L30" s="515">
        <f t="shared" ref="L30:L72" si="12">IF(K30&lt;&gt;0,+G30-K30,0)</f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2021</v>
      </c>
      <c r="D31" s="524">
        <f>IF(F30+SUM(E$17:E30)=D$10,F30,D$10-SUM(E$17:E30))</f>
        <v>20038615.36712724</v>
      </c>
      <c r="E31" s="523">
        <f>IF(+I14&lt;F30,I14,D31)</f>
        <v>709935.65975609759</v>
      </c>
      <c r="F31" s="524">
        <f t="shared" si="9"/>
        <v>19328679.707371142</v>
      </c>
      <c r="G31" s="525">
        <f t="shared" si="10"/>
        <v>3211611.1071242355</v>
      </c>
      <c r="H31" s="492">
        <f t="shared" si="11"/>
        <v>3211611.1071242355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2022</v>
      </c>
      <c r="D32" s="524">
        <f>IF(F31+SUM(E$17:E31)=D$10,F31,D$10-SUM(E$17:E31))</f>
        <v>19328679.707371142</v>
      </c>
      <c r="E32" s="523">
        <f>IF(+I14&lt;F31,I14,D32)</f>
        <v>709935.65975609759</v>
      </c>
      <c r="F32" s="524">
        <f t="shared" si="9"/>
        <v>18618744.047615044</v>
      </c>
      <c r="G32" s="525">
        <f t="shared" si="10"/>
        <v>3121382.4741504942</v>
      </c>
      <c r="H32" s="492">
        <f t="shared" si="11"/>
        <v>3121382.4741504942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2023</v>
      </c>
      <c r="D33" s="524">
        <f>IF(F32+SUM(E$17:E32)=D$10,F32,D$10-SUM(E$17:E32))</f>
        <v>18618744.047615044</v>
      </c>
      <c r="E33" s="523">
        <f>IF(+I14&lt;F32,I14,D33)</f>
        <v>709935.65975609759</v>
      </c>
      <c r="F33" s="524">
        <f t="shared" si="9"/>
        <v>17908808.387858946</v>
      </c>
      <c r="G33" s="525">
        <f t="shared" si="10"/>
        <v>3031153.8411767543</v>
      </c>
      <c r="H33" s="492">
        <f t="shared" si="11"/>
        <v>3031153.8411767543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2024</v>
      </c>
      <c r="D34" s="524">
        <f>IF(F33+SUM(E$17:E33)=D$10,F33,D$10-SUM(E$17:E33))</f>
        <v>17908808.387858946</v>
      </c>
      <c r="E34" s="523">
        <f>IF(+I14&lt;F33,I14,D34)</f>
        <v>709935.65975609759</v>
      </c>
      <c r="F34" s="524">
        <f t="shared" si="9"/>
        <v>17198872.728102848</v>
      </c>
      <c r="G34" s="525">
        <f t="shared" si="10"/>
        <v>2940925.2082030131</v>
      </c>
      <c r="H34" s="492">
        <f t="shared" si="11"/>
        <v>2940925.2082030131</v>
      </c>
      <c r="I34" s="512">
        <f t="shared" si="6"/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2025</v>
      </c>
      <c r="D35" s="524">
        <f>IF(F34+SUM(E$17:E34)=D$10,F34,D$10-SUM(E$17:E34))</f>
        <v>17198872.728102848</v>
      </c>
      <c r="E35" s="523">
        <f>IF(+I14&lt;F34,I14,D35)</f>
        <v>709935.65975609759</v>
      </c>
      <c r="F35" s="524">
        <f t="shared" si="9"/>
        <v>16488937.06834675</v>
      </c>
      <c r="G35" s="525">
        <f t="shared" si="10"/>
        <v>2850696.5752292732</v>
      </c>
      <c r="H35" s="492">
        <f t="shared" si="11"/>
        <v>2850696.5752292732</v>
      </c>
      <c r="I35" s="512">
        <f t="shared" si="6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2026</v>
      </c>
      <c r="D36" s="524">
        <f>IF(F35+SUM(E$17:E35)=D$10,F35,D$10-SUM(E$17:E35))</f>
        <v>16488937.06834675</v>
      </c>
      <c r="E36" s="523">
        <f>IF(+I14&lt;F35,I14,D36)</f>
        <v>709935.65975609759</v>
      </c>
      <c r="F36" s="524">
        <f t="shared" si="9"/>
        <v>15779001.408590652</v>
      </c>
      <c r="G36" s="525">
        <f t="shared" si="10"/>
        <v>2760467.9422555324</v>
      </c>
      <c r="H36" s="492">
        <f t="shared" si="11"/>
        <v>2760467.9422555324</v>
      </c>
      <c r="I36" s="512">
        <f t="shared" si="6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2027</v>
      </c>
      <c r="D37" s="524">
        <f>IF(F36+SUM(E$17:E36)=D$10,F36,D$10-SUM(E$17:E36))</f>
        <v>15779001.408590652</v>
      </c>
      <c r="E37" s="523">
        <f>IF(+I14&lt;F36,I14,D37)</f>
        <v>709935.65975609759</v>
      </c>
      <c r="F37" s="524">
        <f t="shared" si="9"/>
        <v>15069065.748834554</v>
      </c>
      <c r="G37" s="525">
        <f t="shared" si="10"/>
        <v>2670239.3092817916</v>
      </c>
      <c r="H37" s="492">
        <f t="shared" si="11"/>
        <v>2670239.3092817916</v>
      </c>
      <c r="I37" s="512">
        <f t="shared" si="6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2028</v>
      </c>
      <c r="D38" s="524">
        <f>IF(F37+SUM(E$17:E37)=D$10,F37,D$10-SUM(E$17:E37))</f>
        <v>15069065.748834554</v>
      </c>
      <c r="E38" s="523">
        <f>IF(+I14&lt;F37,I14,D38)</f>
        <v>709935.65975609759</v>
      </c>
      <c r="F38" s="524">
        <f t="shared" si="9"/>
        <v>14359130.089078456</v>
      </c>
      <c r="G38" s="525">
        <f t="shared" si="10"/>
        <v>2580010.6763080512</v>
      </c>
      <c r="H38" s="492">
        <f t="shared" si="11"/>
        <v>2580010.6763080512</v>
      </c>
      <c r="I38" s="512">
        <f t="shared" si="6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2029</v>
      </c>
      <c r="D39" s="524">
        <f>IF(F38+SUM(E$17:E38)=D$10,F38,D$10-SUM(E$17:E38))</f>
        <v>14359130.089078456</v>
      </c>
      <c r="E39" s="523">
        <f>IF(+I14&lt;F38,I14,D39)</f>
        <v>709935.65975609759</v>
      </c>
      <c r="F39" s="524">
        <f t="shared" si="9"/>
        <v>13649194.429322358</v>
      </c>
      <c r="G39" s="525">
        <f t="shared" si="10"/>
        <v>2489782.0433343104</v>
      </c>
      <c r="H39" s="492">
        <f t="shared" si="11"/>
        <v>2489782.0433343104</v>
      </c>
      <c r="I39" s="512">
        <f t="shared" si="6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2030</v>
      </c>
      <c r="D40" s="524">
        <f>IF(F39+SUM(E$17:E39)=D$10,F39,D$10-SUM(E$17:E39))</f>
        <v>13649194.429322358</v>
      </c>
      <c r="E40" s="523">
        <f>IF(+I14&lt;F39,I14,D40)</f>
        <v>709935.65975609759</v>
      </c>
      <c r="F40" s="524">
        <f t="shared" si="9"/>
        <v>12939258.76956626</v>
      </c>
      <c r="G40" s="525">
        <f t="shared" si="10"/>
        <v>2399553.4103605701</v>
      </c>
      <c r="H40" s="492">
        <f t="shared" si="11"/>
        <v>2399553.4103605701</v>
      </c>
      <c r="I40" s="512">
        <f t="shared" si="6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2031</v>
      </c>
      <c r="D41" s="524">
        <f>IF(F40+SUM(E$17:E40)=D$10,F40,D$10-SUM(E$17:E40))</f>
        <v>12939258.76956626</v>
      </c>
      <c r="E41" s="523">
        <f>IF(+I14&lt;F40,I14,D41)</f>
        <v>709935.65975609759</v>
      </c>
      <c r="F41" s="524">
        <f t="shared" si="9"/>
        <v>12229323.109810162</v>
      </c>
      <c r="G41" s="525">
        <f t="shared" si="10"/>
        <v>2309324.7773868293</v>
      </c>
      <c r="H41" s="492">
        <f t="shared" si="11"/>
        <v>2309324.7773868293</v>
      </c>
      <c r="I41" s="512">
        <f t="shared" si="6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2032</v>
      </c>
      <c r="D42" s="524">
        <f>IF(F41+SUM(E$17:E41)=D$10,F41,D$10-SUM(E$17:E41))</f>
        <v>12229323.109810162</v>
      </c>
      <c r="E42" s="523">
        <f>IF(+I14&lt;F41,I14,D42)</f>
        <v>709935.65975609759</v>
      </c>
      <c r="F42" s="524">
        <f t="shared" si="9"/>
        <v>11519387.450054064</v>
      </c>
      <c r="G42" s="525">
        <f t="shared" si="10"/>
        <v>2219096.1444130884</v>
      </c>
      <c r="H42" s="492">
        <f t="shared" si="11"/>
        <v>2219096.1444130884</v>
      </c>
      <c r="I42" s="512">
        <f t="shared" si="6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2033</v>
      </c>
      <c r="D43" s="524">
        <f>IF(F42+SUM(E$17:E42)=D$10,F42,D$10-SUM(E$17:E42))</f>
        <v>11519387.450054064</v>
      </c>
      <c r="E43" s="523">
        <f>IF(+I14&lt;F42,I14,D43)</f>
        <v>709935.65975609759</v>
      </c>
      <c r="F43" s="524">
        <f t="shared" si="9"/>
        <v>10809451.790297966</v>
      </c>
      <c r="G43" s="525">
        <f t="shared" si="10"/>
        <v>2128867.5114393481</v>
      </c>
      <c r="H43" s="492">
        <f t="shared" si="11"/>
        <v>2128867.5114393481</v>
      </c>
      <c r="I43" s="512">
        <f t="shared" si="6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2034</v>
      </c>
      <c r="D44" s="524">
        <f>IF(F43+SUM(E$17:E43)=D$10,F43,D$10-SUM(E$17:E43))</f>
        <v>10809451.790297966</v>
      </c>
      <c r="E44" s="523">
        <f>IF(+I14&lt;F43,I14,D44)</f>
        <v>709935.65975609759</v>
      </c>
      <c r="F44" s="524">
        <f t="shared" si="9"/>
        <v>10099516.130541869</v>
      </c>
      <c r="G44" s="525">
        <f t="shared" si="10"/>
        <v>2038638.8784656073</v>
      </c>
      <c r="H44" s="492">
        <f t="shared" si="11"/>
        <v>2038638.8784656073</v>
      </c>
      <c r="I44" s="512">
        <f t="shared" si="6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2035</v>
      </c>
      <c r="D45" s="524">
        <f>IF(F44+SUM(E$17:E44)=D$10,F44,D$10-SUM(E$17:E44))</f>
        <v>10099516.130541869</v>
      </c>
      <c r="E45" s="523">
        <f>IF(+I14&lt;F44,I14,D45)</f>
        <v>709935.65975609759</v>
      </c>
      <c r="F45" s="524">
        <f t="shared" si="9"/>
        <v>9389580.4707857706</v>
      </c>
      <c r="G45" s="525">
        <f t="shared" si="10"/>
        <v>1948410.245491867</v>
      </c>
      <c r="H45" s="492">
        <f t="shared" si="11"/>
        <v>1948410.245491867</v>
      </c>
      <c r="I45" s="512">
        <f t="shared" si="6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2036</v>
      </c>
      <c r="D46" s="524">
        <f>IF(F45+SUM(E$17:E45)=D$10,F45,D$10-SUM(E$17:E45))</f>
        <v>9389580.4707857706</v>
      </c>
      <c r="E46" s="523">
        <f>IF(+I14&lt;F45,I14,D46)</f>
        <v>709935.65975609759</v>
      </c>
      <c r="F46" s="524">
        <f t="shared" si="9"/>
        <v>8679644.8110296726</v>
      </c>
      <c r="G46" s="525">
        <f t="shared" si="10"/>
        <v>1858181.6125181261</v>
      </c>
      <c r="H46" s="492">
        <f t="shared" si="11"/>
        <v>1858181.6125181261</v>
      </c>
      <c r="I46" s="512">
        <f t="shared" si="6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2037</v>
      </c>
      <c r="D47" s="524">
        <f>IF(F46+SUM(E$17:E46)=D$10,F46,D$10-SUM(E$17:E46))</f>
        <v>8679644.8110296726</v>
      </c>
      <c r="E47" s="523">
        <f>IF(+I14&lt;F46,I14,D47)</f>
        <v>709935.65975609759</v>
      </c>
      <c r="F47" s="524">
        <f t="shared" si="9"/>
        <v>7969709.1512735747</v>
      </c>
      <c r="G47" s="525">
        <f t="shared" si="10"/>
        <v>1767952.9795443858</v>
      </c>
      <c r="H47" s="492">
        <f t="shared" si="11"/>
        <v>1767952.9795443858</v>
      </c>
      <c r="I47" s="512">
        <f t="shared" si="6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2038</v>
      </c>
      <c r="D48" s="524">
        <f>IF(F47+SUM(E$17:E47)=D$10,F47,D$10-SUM(E$17:E47))</f>
        <v>7969709.1512735747</v>
      </c>
      <c r="E48" s="523">
        <f>IF(+I14&lt;F47,I14,D48)</f>
        <v>709935.65975609759</v>
      </c>
      <c r="F48" s="524">
        <f t="shared" si="9"/>
        <v>7259773.4915174767</v>
      </c>
      <c r="G48" s="525">
        <f t="shared" si="10"/>
        <v>1677724.346570645</v>
      </c>
      <c r="H48" s="492">
        <f t="shared" si="11"/>
        <v>1677724.346570645</v>
      </c>
      <c r="I48" s="512">
        <f t="shared" si="6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2039</v>
      </c>
      <c r="D49" s="524">
        <f>IF(F48+SUM(E$17:E48)=D$10,F48,D$10-SUM(E$17:E48))</f>
        <v>7259773.4915174767</v>
      </c>
      <c r="E49" s="523">
        <f>IF(+I14&lt;F48,I14,D49)</f>
        <v>709935.65975609759</v>
      </c>
      <c r="F49" s="524">
        <f t="shared" si="9"/>
        <v>6549837.8317613788</v>
      </c>
      <c r="G49" s="525">
        <f t="shared" si="10"/>
        <v>1587495.7135969044</v>
      </c>
      <c r="H49" s="492">
        <f t="shared" si="11"/>
        <v>1587495.7135969044</v>
      </c>
      <c r="I49" s="512">
        <f t="shared" si="6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2040</v>
      </c>
      <c r="D50" s="524">
        <f>IF(F49+SUM(E$17:E49)=D$10,F49,D$10-SUM(E$17:E49))</f>
        <v>6549837.8317613788</v>
      </c>
      <c r="E50" s="523">
        <f>IF(+I14&lt;F49,I14,D50)</f>
        <v>709935.65975609759</v>
      </c>
      <c r="F50" s="524">
        <f t="shared" si="9"/>
        <v>5839902.1720052809</v>
      </c>
      <c r="G50" s="525">
        <f t="shared" si="10"/>
        <v>1497267.0806231638</v>
      </c>
      <c r="H50" s="492">
        <f t="shared" si="11"/>
        <v>1497267.0806231638</v>
      </c>
      <c r="I50" s="512">
        <f t="shared" si="6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2041</v>
      </c>
      <c r="D51" s="524">
        <f>IF(F50+SUM(E$17:E50)=D$10,F50,D$10-SUM(E$17:E50))</f>
        <v>5839902.1720052809</v>
      </c>
      <c r="E51" s="523">
        <f>IF(+I14&lt;F50,I14,D51)</f>
        <v>709935.65975609759</v>
      </c>
      <c r="F51" s="524">
        <f t="shared" si="9"/>
        <v>5129966.5122491829</v>
      </c>
      <c r="G51" s="525">
        <f t="shared" si="10"/>
        <v>1407038.4476494233</v>
      </c>
      <c r="H51" s="492">
        <f t="shared" si="11"/>
        <v>1407038.4476494233</v>
      </c>
      <c r="I51" s="512">
        <f t="shared" si="6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2042</v>
      </c>
      <c r="D52" s="524">
        <f>IF(F51+SUM(E$17:E51)=D$10,F51,D$10-SUM(E$17:E51))</f>
        <v>5129966.5122491829</v>
      </c>
      <c r="E52" s="523">
        <f>IF(+I14&lt;F51,I14,D52)</f>
        <v>709935.65975609759</v>
      </c>
      <c r="F52" s="524">
        <f t="shared" si="9"/>
        <v>4420030.852493085</v>
      </c>
      <c r="G52" s="525">
        <f t="shared" si="10"/>
        <v>1316809.8146756827</v>
      </c>
      <c r="H52" s="492">
        <f t="shared" si="11"/>
        <v>1316809.8146756827</v>
      </c>
      <c r="I52" s="512">
        <f t="shared" si="6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2043</v>
      </c>
      <c r="D53" s="524">
        <f>IF(F52+SUM(E$17:E52)=D$10,F52,D$10-SUM(E$17:E52))</f>
        <v>4420030.852493085</v>
      </c>
      <c r="E53" s="523">
        <f>IF(+I14&lt;F52,I14,D53)</f>
        <v>709935.65975609759</v>
      </c>
      <c r="F53" s="524">
        <f t="shared" si="9"/>
        <v>3710095.1927369875</v>
      </c>
      <c r="G53" s="525">
        <f t="shared" si="10"/>
        <v>1226581.1817019421</v>
      </c>
      <c r="H53" s="492">
        <f t="shared" si="11"/>
        <v>1226581.1817019421</v>
      </c>
      <c r="I53" s="512">
        <f t="shared" si="6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2044</v>
      </c>
      <c r="D54" s="524">
        <f>IF(F53+SUM(E$17:E53)=D$10,F53,D$10-SUM(E$17:E53))</f>
        <v>3710095.1927369875</v>
      </c>
      <c r="E54" s="523">
        <f>IF(+I14&lt;F53,I14,D54)</f>
        <v>709935.65975609759</v>
      </c>
      <c r="F54" s="524">
        <f t="shared" si="9"/>
        <v>3000159.53298089</v>
      </c>
      <c r="G54" s="525">
        <f t="shared" si="10"/>
        <v>1136352.5487282015</v>
      </c>
      <c r="H54" s="492">
        <f t="shared" si="11"/>
        <v>1136352.5487282015</v>
      </c>
      <c r="I54" s="512">
        <f t="shared" si="6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2045</v>
      </c>
      <c r="D55" s="524">
        <f>IF(F54+SUM(E$17:E54)=D$10,F54,D$10-SUM(E$17:E54))</f>
        <v>3000159.53298089</v>
      </c>
      <c r="E55" s="523">
        <f>IF(+I14&lt;F54,I14,D55)</f>
        <v>709935.65975609759</v>
      </c>
      <c r="F55" s="524">
        <f t="shared" si="9"/>
        <v>2290223.8732247925</v>
      </c>
      <c r="G55" s="525">
        <f t="shared" si="10"/>
        <v>1046123.915754461</v>
      </c>
      <c r="H55" s="492">
        <f t="shared" si="11"/>
        <v>1046123.915754461</v>
      </c>
      <c r="I55" s="512">
        <f t="shared" si="6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2046</v>
      </c>
      <c r="D56" s="524">
        <f>IF(F55+SUM(E$17:E55)=D$10,F55,D$10-SUM(E$17:E55))</f>
        <v>2290223.8732247925</v>
      </c>
      <c r="E56" s="523">
        <f>IF(+I14&lt;F55,I14,D56)</f>
        <v>709935.65975609759</v>
      </c>
      <c r="F56" s="524">
        <f t="shared" si="9"/>
        <v>1580288.2134686951</v>
      </c>
      <c r="G56" s="525">
        <f t="shared" si="10"/>
        <v>955895.2827807205</v>
      </c>
      <c r="H56" s="492">
        <f t="shared" si="11"/>
        <v>955895.2827807205</v>
      </c>
      <c r="I56" s="512">
        <f t="shared" si="6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2047</v>
      </c>
      <c r="D57" s="524">
        <f>IF(F56+SUM(E$17:E56)=D$10,F56,D$10-SUM(E$17:E56))</f>
        <v>1580288.2134686951</v>
      </c>
      <c r="E57" s="523">
        <f>IF(+I14&lt;F56,I14,D57)</f>
        <v>709935.65975609759</v>
      </c>
      <c r="F57" s="524">
        <f t="shared" si="9"/>
        <v>870352.55371259747</v>
      </c>
      <c r="G57" s="525">
        <f t="shared" si="10"/>
        <v>865666.64980697993</v>
      </c>
      <c r="H57" s="492">
        <f t="shared" si="11"/>
        <v>865666.64980697993</v>
      </c>
      <c r="I57" s="512">
        <f t="shared" si="6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2048</v>
      </c>
      <c r="D58" s="524">
        <f>IF(F57+SUM(E$17:E57)=D$10,F57,D$10-SUM(E$17:E57))</f>
        <v>870352.55371259747</v>
      </c>
      <c r="E58" s="523">
        <f>IF(+I14&lt;F57,I14,D58)</f>
        <v>709935.65975609759</v>
      </c>
      <c r="F58" s="524">
        <f t="shared" si="9"/>
        <v>160416.89395649987</v>
      </c>
      <c r="G58" s="525">
        <f t="shared" si="10"/>
        <v>775438.01683323935</v>
      </c>
      <c r="H58" s="492">
        <f t="shared" si="11"/>
        <v>775438.01683323935</v>
      </c>
      <c r="I58" s="512">
        <f t="shared" si="6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2049</v>
      </c>
      <c r="D59" s="524">
        <f>IF(F58+SUM(E$17:E58)=D$10,F58,D$10-SUM(E$17:E58))</f>
        <v>160416.89395649987</v>
      </c>
      <c r="E59" s="523">
        <f>IF(+I14&lt;F58,I14,D59)</f>
        <v>160416.89395649987</v>
      </c>
      <c r="F59" s="524">
        <f t="shared" si="9"/>
        <v>0</v>
      </c>
      <c r="G59" s="525">
        <f t="shared" si="10"/>
        <v>170610.91425163561</v>
      </c>
      <c r="H59" s="492">
        <f t="shared" si="11"/>
        <v>170610.91425163561</v>
      </c>
      <c r="I59" s="512">
        <f t="shared" si="6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9"/>
        <v>0</v>
      </c>
      <c r="G60" s="525">
        <f t="shared" si="10"/>
        <v>0</v>
      </c>
      <c r="H60" s="492">
        <f t="shared" si="11"/>
        <v>0</v>
      </c>
      <c r="I60" s="512">
        <f t="shared" si="6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9"/>
        <v>0</v>
      </c>
      <c r="G61" s="525">
        <f t="shared" si="10"/>
        <v>0</v>
      </c>
      <c r="H61" s="492">
        <f t="shared" si="11"/>
        <v>0</v>
      </c>
      <c r="I61" s="512">
        <f t="shared" si="6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9"/>
        <v>0</v>
      </c>
      <c r="G62" s="525">
        <f t="shared" si="10"/>
        <v>0</v>
      </c>
      <c r="H62" s="492">
        <f t="shared" si="11"/>
        <v>0</v>
      </c>
      <c r="I62" s="512">
        <f t="shared" si="6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9"/>
        <v>0</v>
      </c>
      <c r="G63" s="525">
        <f t="shared" si="10"/>
        <v>0</v>
      </c>
      <c r="H63" s="492">
        <f t="shared" si="11"/>
        <v>0</v>
      </c>
      <c r="I63" s="512">
        <f t="shared" si="6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9"/>
        <v>0</v>
      </c>
      <c r="G64" s="525">
        <f t="shared" si="10"/>
        <v>0</v>
      </c>
      <c r="H64" s="492">
        <f t="shared" si="11"/>
        <v>0</v>
      </c>
      <c r="I64" s="512">
        <f t="shared" si="6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9"/>
        <v>0</v>
      </c>
      <c r="G65" s="525">
        <f t="shared" si="10"/>
        <v>0</v>
      </c>
      <c r="H65" s="492">
        <f t="shared" si="11"/>
        <v>0</v>
      </c>
      <c r="I65" s="512">
        <f t="shared" si="6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9"/>
        <v>0</v>
      </c>
      <c r="G66" s="525">
        <f t="shared" si="10"/>
        <v>0</v>
      </c>
      <c r="H66" s="492">
        <f t="shared" si="11"/>
        <v>0</v>
      </c>
      <c r="I66" s="512">
        <f t="shared" si="6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9"/>
        <v>0</v>
      </c>
      <c r="G67" s="525">
        <f t="shared" si="10"/>
        <v>0</v>
      </c>
      <c r="H67" s="492">
        <f t="shared" si="11"/>
        <v>0</v>
      </c>
      <c r="I67" s="512">
        <f t="shared" si="6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9"/>
        <v>0</v>
      </c>
      <c r="G68" s="525">
        <f t="shared" si="10"/>
        <v>0</v>
      </c>
      <c r="H68" s="492">
        <f t="shared" si="11"/>
        <v>0</v>
      </c>
      <c r="I68" s="512">
        <f t="shared" si="6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9"/>
        <v>0</v>
      </c>
      <c r="G69" s="525">
        <f t="shared" si="10"/>
        <v>0</v>
      </c>
      <c r="H69" s="492">
        <f t="shared" si="11"/>
        <v>0</v>
      </c>
      <c r="I69" s="512">
        <f t="shared" si="6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9"/>
        <v>0</v>
      </c>
      <c r="G70" s="525">
        <f t="shared" si="10"/>
        <v>0</v>
      </c>
      <c r="H70" s="492">
        <f t="shared" si="11"/>
        <v>0</v>
      </c>
      <c r="I70" s="512">
        <f t="shared" si="6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9"/>
        <v>0</v>
      </c>
      <c r="G71" s="525">
        <f t="shared" si="10"/>
        <v>0</v>
      </c>
      <c r="H71" s="492">
        <f t="shared" si="11"/>
        <v>0</v>
      </c>
      <c r="I71" s="512">
        <f t="shared" si="6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9"/>
        <v>0</v>
      </c>
      <c r="G72" s="525">
        <f t="shared" si="10"/>
        <v>0</v>
      </c>
      <c r="H72" s="492">
        <f t="shared" si="11"/>
        <v>0</v>
      </c>
      <c r="I72" s="532">
        <f t="shared" si="6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29107362.049999997</v>
      </c>
      <c r="F73" s="375"/>
      <c r="G73" s="375">
        <f>SUM(G17:G72)</f>
        <v>109768558.46236745</v>
      </c>
      <c r="H73" s="375">
        <f>SUM(H17:H72)</f>
        <v>109768558.46236745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2776246.7302931701</v>
      </c>
      <c r="N87" s="547">
        <f>IF(J92&lt;D11,0,VLOOKUP(J92,C17:O72,11))</f>
        <v>2776246.7302931701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3473860.4808152672</v>
      </c>
      <c r="N88" s="551">
        <f>IF(J92&lt;D11,0,VLOOKUP(J92,C99:P154,7))</f>
        <v>3473860.4808152672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Pittsburg-Winnsboro-North Mineola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697613.75052209711</v>
      </c>
      <c r="N89" s="556">
        <f>+N88-N87</f>
        <v>697613.75052209711</v>
      </c>
      <c r="O89" s="557">
        <f>+O88-O87</f>
        <v>0</v>
      </c>
      <c r="P89" s="269"/>
    </row>
    <row r="90" spans="1:16" ht="13.5" thickBot="1">
      <c r="C90" s="535"/>
      <c r="D90" s="647" t="s">
        <v>374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TP2002006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29107362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+D12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676915.39534883725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2007</v>
      </c>
      <c r="D99" s="397"/>
      <c r="E99" s="527"/>
      <c r="F99" s="522"/>
      <c r="G99" s="648"/>
      <c r="H99" s="605"/>
      <c r="I99" s="606"/>
      <c r="J99" s="520">
        <v>0</v>
      </c>
      <c r="K99" s="515"/>
      <c r="L99" s="519"/>
      <c r="M99" s="515">
        <f t="shared" ref="M99:M105" si="13">IF(L99&lt;&gt;0,+H99-L99,0)</f>
        <v>0</v>
      </c>
      <c r="N99" s="519"/>
      <c r="O99" s="515">
        <f t="shared" ref="O99:O105" si="14">IF(N99&lt;&gt;0,+I99-N99,0)</f>
        <v>0</v>
      </c>
      <c r="P99" s="515">
        <f t="shared" ref="P99:P105" si="15">+O99-M99</f>
        <v>0</v>
      </c>
    </row>
    <row r="100" spans="1:16" ht="12.5">
      <c r="B100" s="195" t="str">
        <f>IF(D100=F99,"","IU")</f>
        <v/>
      </c>
      <c r="C100" s="508">
        <f>IF(D93="","-",+C99+1)</f>
        <v>2008</v>
      </c>
      <c r="D100" s="397"/>
      <c r="E100" s="649"/>
      <c r="F100" s="522"/>
      <c r="G100" s="522"/>
      <c r="H100" s="527"/>
      <c r="I100" s="578"/>
      <c r="J100" s="520">
        <v>0</v>
      </c>
      <c r="K100" s="515"/>
      <c r="L100" s="519"/>
      <c r="M100" s="515">
        <f t="shared" si="13"/>
        <v>0</v>
      </c>
      <c r="N100" s="519"/>
      <c r="O100" s="515">
        <f t="shared" si="14"/>
        <v>0</v>
      </c>
      <c r="P100" s="515">
        <f t="shared" si="15"/>
        <v>0</v>
      </c>
    </row>
    <row r="101" spans="1:16" ht="12.5">
      <c r="B101" s="195" t="str">
        <f t="shared" ref="B101:B154" si="16">IF(D101=F100,"","IU")</f>
        <v/>
      </c>
      <c r="C101" s="508">
        <f>IF(D93="","-",+C100+1)</f>
        <v>2009</v>
      </c>
      <c r="D101" s="397"/>
      <c r="E101" s="649"/>
      <c r="F101" s="522"/>
      <c r="G101" s="522"/>
      <c r="H101" s="527"/>
      <c r="I101" s="578"/>
      <c r="J101" s="520">
        <v>0</v>
      </c>
      <c r="K101" s="515"/>
      <c r="L101" s="519"/>
      <c r="M101" s="515">
        <f t="shared" si="13"/>
        <v>0</v>
      </c>
      <c r="N101" s="519"/>
      <c r="O101" s="515">
        <f t="shared" si="14"/>
        <v>0</v>
      </c>
      <c r="P101" s="515">
        <f t="shared" si="15"/>
        <v>0</v>
      </c>
    </row>
    <row r="102" spans="1:16" ht="12.5">
      <c r="B102" s="195" t="str">
        <f t="shared" si="16"/>
        <v/>
      </c>
      <c r="C102" s="508">
        <f>IF(D93="","-",+C101+1)</f>
        <v>2010</v>
      </c>
      <c r="D102" s="397"/>
      <c r="E102" s="649"/>
      <c r="F102" s="522"/>
      <c r="G102" s="522"/>
      <c r="H102" s="527"/>
      <c r="I102" s="578"/>
      <c r="J102" s="520">
        <v>0</v>
      </c>
      <c r="K102" s="515"/>
      <c r="L102" s="519"/>
      <c r="M102" s="515">
        <f t="shared" si="13"/>
        <v>0</v>
      </c>
      <c r="N102" s="519"/>
      <c r="O102" s="515">
        <f t="shared" si="14"/>
        <v>0</v>
      </c>
      <c r="P102" s="515">
        <f t="shared" si="15"/>
        <v>0</v>
      </c>
    </row>
    <row r="103" spans="1:16" ht="12.5">
      <c r="B103" s="195" t="str">
        <f t="shared" si="16"/>
        <v/>
      </c>
      <c r="C103" s="508">
        <f>IF(D93="","-",+C102+1)</f>
        <v>2011</v>
      </c>
      <c r="D103" s="397"/>
      <c r="E103" s="649"/>
      <c r="F103" s="522"/>
      <c r="G103" s="522"/>
      <c r="H103" s="527"/>
      <c r="I103" s="578"/>
      <c r="J103" s="520">
        <v>0</v>
      </c>
      <c r="K103" s="515"/>
      <c r="L103" s="519"/>
      <c r="M103" s="515">
        <f t="shared" si="13"/>
        <v>0</v>
      </c>
      <c r="N103" s="519"/>
      <c r="O103" s="515">
        <f t="shared" si="14"/>
        <v>0</v>
      </c>
      <c r="P103" s="515">
        <f t="shared" si="15"/>
        <v>0</v>
      </c>
    </row>
    <row r="104" spans="1:16" ht="12.5">
      <c r="B104" s="195" t="str">
        <f t="shared" si="16"/>
        <v/>
      </c>
      <c r="C104" s="508">
        <f>IF(D93="","-",+C103+1)</f>
        <v>2012</v>
      </c>
      <c r="D104" s="397"/>
      <c r="E104" s="649"/>
      <c r="F104" s="522"/>
      <c r="G104" s="522"/>
      <c r="H104" s="527"/>
      <c r="I104" s="578"/>
      <c r="J104" s="520">
        <v>0</v>
      </c>
      <c r="K104" s="515"/>
      <c r="L104" s="519"/>
      <c r="M104" s="515">
        <f t="shared" si="13"/>
        <v>0</v>
      </c>
      <c r="N104" s="519"/>
      <c r="O104" s="515">
        <f t="shared" si="14"/>
        <v>0</v>
      </c>
      <c r="P104" s="515">
        <f t="shared" si="15"/>
        <v>0</v>
      </c>
    </row>
    <row r="105" spans="1:16" ht="12.5">
      <c r="B105" s="195" t="str">
        <f t="shared" si="16"/>
        <v/>
      </c>
      <c r="C105" s="508">
        <f>IF(D93="","-",+C104+1)</f>
        <v>2013</v>
      </c>
      <c r="D105" s="397"/>
      <c r="E105" s="649"/>
      <c r="F105" s="522"/>
      <c r="G105" s="522"/>
      <c r="H105" s="527"/>
      <c r="I105" s="578"/>
      <c r="J105" s="520">
        <v>0</v>
      </c>
      <c r="K105" s="515"/>
      <c r="L105" s="519"/>
      <c r="M105" s="515">
        <f t="shared" si="13"/>
        <v>0</v>
      </c>
      <c r="N105" s="519"/>
      <c r="O105" s="515">
        <f t="shared" si="14"/>
        <v>0</v>
      </c>
      <c r="P105" s="515">
        <f t="shared" si="15"/>
        <v>0</v>
      </c>
    </row>
    <row r="106" spans="1:16" ht="12.5">
      <c r="B106" s="195" t="str">
        <f t="shared" si="16"/>
        <v/>
      </c>
      <c r="C106" s="508">
        <f>IF(D93="","-",+C105+1)</f>
        <v>2014</v>
      </c>
      <c r="D106" s="397"/>
      <c r="E106" s="649"/>
      <c r="F106" s="522"/>
      <c r="G106" s="522"/>
      <c r="H106" s="527"/>
      <c r="I106" s="578"/>
      <c r="J106" s="520">
        <v>0</v>
      </c>
      <c r="K106" s="515"/>
      <c r="L106" s="519"/>
      <c r="M106" s="515">
        <f t="shared" ref="M106:M130" si="17">IF(L106&lt;&gt;0,+H106-L106,0)</f>
        <v>0</v>
      </c>
      <c r="N106" s="519"/>
      <c r="O106" s="515">
        <f t="shared" ref="O106:O130" si="18">IF(N106&lt;&gt;0,+I106-N106,0)</f>
        <v>0</v>
      </c>
      <c r="P106" s="515">
        <f t="shared" ref="P106:P130" si="19">+O106-M106</f>
        <v>0</v>
      </c>
    </row>
    <row r="107" spans="1:16" ht="12.5">
      <c r="B107" s="195" t="str">
        <f t="shared" si="16"/>
        <v>IU</v>
      </c>
      <c r="C107" s="508">
        <f>IF(D93="","-",+C106+1)</f>
        <v>2015</v>
      </c>
      <c r="D107" s="630">
        <v>24198382.339186504</v>
      </c>
      <c r="E107" s="631">
        <v>576151.96045682149</v>
      </c>
      <c r="F107" s="632">
        <v>23622230.378729682</v>
      </c>
      <c r="G107" s="632">
        <v>23910306.358958095</v>
      </c>
      <c r="H107" s="634">
        <v>3726786.1990239997</v>
      </c>
      <c r="I107" s="635">
        <v>3726786.1990239997</v>
      </c>
      <c r="J107" s="515">
        <f>+I107-H107</f>
        <v>0</v>
      </c>
      <c r="K107" s="515"/>
      <c r="L107" s="519">
        <f>+H107</f>
        <v>3726786.1990239997</v>
      </c>
      <c r="M107" s="515">
        <f t="shared" si="17"/>
        <v>0</v>
      </c>
      <c r="N107" s="519">
        <f>+I107</f>
        <v>3726786.1990239997</v>
      </c>
      <c r="O107" s="515">
        <f t="shared" si="18"/>
        <v>0</v>
      </c>
      <c r="P107" s="515">
        <f t="shared" si="19"/>
        <v>0</v>
      </c>
    </row>
    <row r="108" spans="1:16" ht="12.5">
      <c r="B108" s="195" t="str">
        <f t="shared" si="16"/>
        <v>IU</v>
      </c>
      <c r="C108" s="508">
        <f>IF(D93="","-",+C107+1)</f>
        <v>2016</v>
      </c>
      <c r="D108" s="630">
        <v>28531210.039543178</v>
      </c>
      <c r="E108" s="631">
        <v>676915.39534883725</v>
      </c>
      <c r="F108" s="632">
        <v>27854294.644194342</v>
      </c>
      <c r="G108" s="632">
        <v>28192752.341868758</v>
      </c>
      <c r="H108" s="634">
        <v>4255984.9749657642</v>
      </c>
      <c r="I108" s="635">
        <v>4255984.9749657642</v>
      </c>
      <c r="J108" s="515">
        <f t="shared" ref="J108:J154" si="20">+I108-H108</f>
        <v>0</v>
      </c>
      <c r="K108" s="515"/>
      <c r="L108" s="519">
        <f>+H108</f>
        <v>4255984.9749657642</v>
      </c>
      <c r="M108" s="515">
        <f>IF(L108&lt;&gt;0,+H108-L108,0)</f>
        <v>0</v>
      </c>
      <c r="N108" s="519">
        <f>+I108</f>
        <v>4255984.9749657642</v>
      </c>
      <c r="O108" s="515">
        <f>IF(N108&lt;&gt;0,+I108-N108,0)</f>
        <v>0</v>
      </c>
      <c r="P108" s="515">
        <f>+O108-M108</f>
        <v>0</v>
      </c>
    </row>
    <row r="109" spans="1:16" ht="12.5">
      <c r="B109" s="195" t="str">
        <f t="shared" si="16"/>
        <v/>
      </c>
      <c r="C109" s="508">
        <f>IF(D93="","-",+C108+1)</f>
        <v>2017</v>
      </c>
      <c r="D109" s="630">
        <v>27854294.644194342</v>
      </c>
      <c r="E109" s="631">
        <v>693032.42857142852</v>
      </c>
      <c r="F109" s="632">
        <v>27161262.215622913</v>
      </c>
      <c r="G109" s="632">
        <v>27507778.429908626</v>
      </c>
      <c r="H109" s="634">
        <v>4034442.3721004287</v>
      </c>
      <c r="I109" s="635">
        <v>4034442.3721004287</v>
      </c>
      <c r="J109" s="515">
        <f t="shared" si="20"/>
        <v>0</v>
      </c>
      <c r="K109" s="515"/>
      <c r="L109" s="519">
        <f>+H109</f>
        <v>4034442.3721004287</v>
      </c>
      <c r="M109" s="515">
        <f>IF(L109&lt;&gt;0,+H109-L109,0)</f>
        <v>0</v>
      </c>
      <c r="N109" s="519">
        <f>+I109</f>
        <v>4034442.3721004287</v>
      </c>
      <c r="O109" s="515">
        <f>IF(N109&lt;&gt;0,+I109-N109,0)</f>
        <v>0</v>
      </c>
      <c r="P109" s="515">
        <f>+O109-M109</f>
        <v>0</v>
      </c>
    </row>
    <row r="110" spans="1:16" ht="12.5">
      <c r="B110" s="195" t="str">
        <f t="shared" si="16"/>
        <v/>
      </c>
      <c r="C110" s="508">
        <f>IF(D93="","-",+C109+1)</f>
        <v>2018</v>
      </c>
      <c r="D110" s="630">
        <v>27161262.215622913</v>
      </c>
      <c r="E110" s="631">
        <v>693032.42857142852</v>
      </c>
      <c r="F110" s="632">
        <v>26468229.787051484</v>
      </c>
      <c r="G110" s="632">
        <v>26814746.0013372</v>
      </c>
      <c r="H110" s="634">
        <v>3524792.5739054955</v>
      </c>
      <c r="I110" s="635">
        <v>3524792.5739054955</v>
      </c>
      <c r="J110" s="515">
        <f t="shared" si="20"/>
        <v>0</v>
      </c>
      <c r="K110" s="515"/>
      <c r="L110" s="519">
        <f>+H110</f>
        <v>3524792.5739054955</v>
      </c>
      <c r="M110" s="515">
        <f>IF(L110&lt;&gt;0,+H110-L110,0)</f>
        <v>0</v>
      </c>
      <c r="N110" s="519">
        <f>+I110</f>
        <v>3524792.5739054955</v>
      </c>
      <c r="O110" s="515">
        <f>IF(N110&lt;&gt;0,+I110-N110,0)</f>
        <v>0</v>
      </c>
      <c r="P110" s="515">
        <f>+O110-M110</f>
        <v>0</v>
      </c>
    </row>
    <row r="111" spans="1:16" ht="12.5">
      <c r="B111" s="195" t="str">
        <f t="shared" si="16"/>
        <v/>
      </c>
      <c r="C111" s="508">
        <f>IF(D93="","-",+C110+1)</f>
        <v>2019</v>
      </c>
      <c r="D111" s="374">
        <f>IF(F110+SUM(E$99:E110)=D$92,F110,D$92-SUM(E$99:E110))</f>
        <v>26468229.787051484</v>
      </c>
      <c r="E111" s="523">
        <f t="shared" ref="E111:E154" si="21">IF(+$J$96&lt;F110,$J$96,D111)</f>
        <v>676915.39534883725</v>
      </c>
      <c r="F111" s="524">
        <f t="shared" ref="F111:F154" si="22">+D111-E111</f>
        <v>25791314.391702648</v>
      </c>
      <c r="G111" s="524">
        <f t="shared" ref="G111:G154" si="23">+(F111+D111)/2</f>
        <v>26129772.089377068</v>
      </c>
      <c r="H111" s="527">
        <f t="shared" ref="H111:H154" si="24">+J$94*G111+E111</f>
        <v>3473860.4808152672</v>
      </c>
      <c r="I111" s="578">
        <f t="shared" ref="I111:I154" si="25">+J$95*G111+E111</f>
        <v>3473860.4808152672</v>
      </c>
      <c r="J111" s="515">
        <f t="shared" si="20"/>
        <v>0</v>
      </c>
      <c r="K111" s="515"/>
      <c r="L111" s="526"/>
      <c r="M111" s="515">
        <f t="shared" si="17"/>
        <v>0</v>
      </c>
      <c r="N111" s="526"/>
      <c r="O111" s="515">
        <f t="shared" si="18"/>
        <v>0</v>
      </c>
      <c r="P111" s="515">
        <f t="shared" si="19"/>
        <v>0</v>
      </c>
    </row>
    <row r="112" spans="1:16" ht="12.5">
      <c r="B112" s="195" t="str">
        <f t="shared" si="16"/>
        <v/>
      </c>
      <c r="C112" s="508">
        <f>IF(D93="","-",+C111+1)</f>
        <v>2020</v>
      </c>
      <c r="D112" s="374">
        <f>IF(F111+SUM(E$99:E111)=D$92,F111,D$92-SUM(E$99:E111))</f>
        <v>25791314.391702648</v>
      </c>
      <c r="E112" s="523">
        <f t="shared" si="21"/>
        <v>676915.39534883725</v>
      </c>
      <c r="F112" s="524">
        <f t="shared" si="22"/>
        <v>25114398.996353813</v>
      </c>
      <c r="G112" s="524">
        <f t="shared" si="23"/>
        <v>25452856.694028229</v>
      </c>
      <c r="H112" s="527">
        <f t="shared" si="24"/>
        <v>3401403.0869343919</v>
      </c>
      <c r="I112" s="578">
        <f t="shared" si="25"/>
        <v>3401403.0869343919</v>
      </c>
      <c r="J112" s="515">
        <f t="shared" si="20"/>
        <v>0</v>
      </c>
      <c r="K112" s="515"/>
      <c r="L112" s="526"/>
      <c r="M112" s="515">
        <f t="shared" si="17"/>
        <v>0</v>
      </c>
      <c r="N112" s="526"/>
      <c r="O112" s="515">
        <f t="shared" si="18"/>
        <v>0</v>
      </c>
      <c r="P112" s="515">
        <f t="shared" si="19"/>
        <v>0</v>
      </c>
    </row>
    <row r="113" spans="2:16" ht="12.5">
      <c r="B113" s="195" t="str">
        <f t="shared" si="16"/>
        <v/>
      </c>
      <c r="C113" s="508">
        <f>IF(D93="","-",+C112+1)</f>
        <v>2021</v>
      </c>
      <c r="D113" s="374">
        <f>IF(F112+SUM(E$99:E112)=D$92,F112,D$92-SUM(E$99:E112))</f>
        <v>25114398.996353813</v>
      </c>
      <c r="E113" s="523">
        <f t="shared" si="21"/>
        <v>676915.39534883725</v>
      </c>
      <c r="F113" s="524">
        <f t="shared" si="22"/>
        <v>24437483.601004977</v>
      </c>
      <c r="G113" s="524">
        <f t="shared" si="23"/>
        <v>24775941.298679397</v>
      </c>
      <c r="H113" s="527">
        <f t="shared" si="24"/>
        <v>3328945.693053517</v>
      </c>
      <c r="I113" s="578">
        <f t="shared" si="25"/>
        <v>3328945.693053517</v>
      </c>
      <c r="J113" s="515">
        <f t="shared" si="20"/>
        <v>0</v>
      </c>
      <c r="K113" s="515"/>
      <c r="L113" s="526"/>
      <c r="M113" s="515">
        <f t="shared" si="17"/>
        <v>0</v>
      </c>
      <c r="N113" s="526"/>
      <c r="O113" s="515">
        <f t="shared" si="18"/>
        <v>0</v>
      </c>
      <c r="P113" s="515">
        <f t="shared" si="19"/>
        <v>0</v>
      </c>
    </row>
    <row r="114" spans="2:16" ht="12.5">
      <c r="B114" s="195" t="str">
        <f t="shared" si="16"/>
        <v/>
      </c>
      <c r="C114" s="508">
        <f>IF(D93="","-",+C113+1)</f>
        <v>2022</v>
      </c>
      <c r="D114" s="374">
        <f>IF(F113+SUM(E$99:E113)=D$92,F113,D$92-SUM(E$99:E113))</f>
        <v>24437483.601004977</v>
      </c>
      <c r="E114" s="523">
        <f t="shared" si="21"/>
        <v>676915.39534883725</v>
      </c>
      <c r="F114" s="524">
        <f t="shared" si="22"/>
        <v>23760568.205656141</v>
      </c>
      <c r="G114" s="524">
        <f t="shared" si="23"/>
        <v>24099025.903330557</v>
      </c>
      <c r="H114" s="527">
        <f t="shared" si="24"/>
        <v>3256488.2991726417</v>
      </c>
      <c r="I114" s="578">
        <f t="shared" si="25"/>
        <v>3256488.2991726417</v>
      </c>
      <c r="J114" s="515">
        <f t="shared" si="20"/>
        <v>0</v>
      </c>
      <c r="K114" s="515"/>
      <c r="L114" s="526"/>
      <c r="M114" s="515">
        <f t="shared" si="17"/>
        <v>0</v>
      </c>
      <c r="N114" s="526"/>
      <c r="O114" s="515">
        <f t="shared" si="18"/>
        <v>0</v>
      </c>
      <c r="P114" s="515">
        <f t="shared" si="19"/>
        <v>0</v>
      </c>
    </row>
    <row r="115" spans="2:16" ht="12.5">
      <c r="B115" s="195" t="str">
        <f t="shared" si="16"/>
        <v/>
      </c>
      <c r="C115" s="508">
        <f>IF(D93="","-",+C114+1)</f>
        <v>2023</v>
      </c>
      <c r="D115" s="374">
        <f>IF(F114+SUM(E$99:E114)=D$92,F114,D$92-SUM(E$99:E114))</f>
        <v>23760568.205656141</v>
      </c>
      <c r="E115" s="523">
        <f t="shared" si="21"/>
        <v>676915.39534883725</v>
      </c>
      <c r="F115" s="524">
        <f t="shared" si="22"/>
        <v>23083652.810307305</v>
      </c>
      <c r="G115" s="524">
        <f t="shared" si="23"/>
        <v>23422110.507981725</v>
      </c>
      <c r="H115" s="527">
        <f t="shared" si="24"/>
        <v>3184030.9052917669</v>
      </c>
      <c r="I115" s="578">
        <f t="shared" si="25"/>
        <v>3184030.9052917669</v>
      </c>
      <c r="J115" s="515">
        <f t="shared" si="20"/>
        <v>0</v>
      </c>
      <c r="K115" s="515"/>
      <c r="L115" s="526"/>
      <c r="M115" s="515">
        <f t="shared" si="17"/>
        <v>0</v>
      </c>
      <c r="N115" s="526"/>
      <c r="O115" s="515">
        <f t="shared" si="18"/>
        <v>0</v>
      </c>
      <c r="P115" s="515">
        <f t="shared" si="19"/>
        <v>0</v>
      </c>
    </row>
    <row r="116" spans="2:16" ht="12.5">
      <c r="B116" s="195" t="str">
        <f t="shared" si="16"/>
        <v/>
      </c>
      <c r="C116" s="508">
        <f>IF(D93="","-",+C115+1)</f>
        <v>2024</v>
      </c>
      <c r="D116" s="374">
        <f>IF(F115+SUM(E$99:E115)=D$92,F115,D$92-SUM(E$99:E115))</f>
        <v>23083652.810307305</v>
      </c>
      <c r="E116" s="523">
        <f t="shared" si="21"/>
        <v>676915.39534883725</v>
      </c>
      <c r="F116" s="524">
        <f t="shared" si="22"/>
        <v>22406737.41495847</v>
      </c>
      <c r="G116" s="524">
        <f t="shared" si="23"/>
        <v>22745195.112632886</v>
      </c>
      <c r="H116" s="527">
        <f t="shared" si="24"/>
        <v>3111573.5114108911</v>
      </c>
      <c r="I116" s="578">
        <f t="shared" si="25"/>
        <v>3111573.5114108911</v>
      </c>
      <c r="J116" s="515">
        <f t="shared" si="20"/>
        <v>0</v>
      </c>
      <c r="K116" s="515"/>
      <c r="L116" s="526"/>
      <c r="M116" s="515">
        <f t="shared" si="17"/>
        <v>0</v>
      </c>
      <c r="N116" s="526"/>
      <c r="O116" s="515">
        <f t="shared" si="18"/>
        <v>0</v>
      </c>
      <c r="P116" s="515">
        <f t="shared" si="19"/>
        <v>0</v>
      </c>
    </row>
    <row r="117" spans="2:16" ht="12.5">
      <c r="B117" s="195" t="str">
        <f t="shared" si="16"/>
        <v/>
      </c>
      <c r="C117" s="508">
        <f>IF(D93="","-",+C116+1)</f>
        <v>2025</v>
      </c>
      <c r="D117" s="374">
        <f>IF(F116+SUM(E$99:E116)=D$92,F116,D$92-SUM(E$99:E116))</f>
        <v>22406737.41495847</v>
      </c>
      <c r="E117" s="523">
        <f t="shared" si="21"/>
        <v>676915.39534883725</v>
      </c>
      <c r="F117" s="524">
        <f t="shared" si="22"/>
        <v>21729822.019609634</v>
      </c>
      <c r="G117" s="524">
        <f t="shared" si="23"/>
        <v>22068279.717284054</v>
      </c>
      <c r="H117" s="527">
        <f t="shared" si="24"/>
        <v>3039116.1175300167</v>
      </c>
      <c r="I117" s="578">
        <f t="shared" si="25"/>
        <v>3039116.1175300167</v>
      </c>
      <c r="J117" s="515">
        <f t="shared" si="20"/>
        <v>0</v>
      </c>
      <c r="K117" s="515"/>
      <c r="L117" s="526"/>
      <c r="M117" s="515">
        <f t="shared" si="17"/>
        <v>0</v>
      </c>
      <c r="N117" s="526"/>
      <c r="O117" s="515">
        <f t="shared" si="18"/>
        <v>0</v>
      </c>
      <c r="P117" s="515">
        <f t="shared" si="19"/>
        <v>0</v>
      </c>
    </row>
    <row r="118" spans="2:16" ht="12.5">
      <c r="B118" s="195" t="str">
        <f t="shared" si="16"/>
        <v/>
      </c>
      <c r="C118" s="508">
        <f>IF(D93="","-",+C117+1)</f>
        <v>2026</v>
      </c>
      <c r="D118" s="374">
        <f>IF(F117+SUM(E$99:E117)=D$92,F117,D$92-SUM(E$99:E117))</f>
        <v>21729822.019609634</v>
      </c>
      <c r="E118" s="523">
        <f t="shared" si="21"/>
        <v>676915.39534883725</v>
      </c>
      <c r="F118" s="524">
        <f t="shared" si="22"/>
        <v>21052906.624260798</v>
      </c>
      <c r="G118" s="524">
        <f t="shared" si="23"/>
        <v>21391364.321935214</v>
      </c>
      <c r="H118" s="527">
        <f t="shared" si="24"/>
        <v>2966658.7236491409</v>
      </c>
      <c r="I118" s="578">
        <f t="shared" si="25"/>
        <v>2966658.7236491409</v>
      </c>
      <c r="J118" s="515">
        <f t="shared" si="20"/>
        <v>0</v>
      </c>
      <c r="K118" s="515"/>
      <c r="L118" s="526"/>
      <c r="M118" s="515">
        <f t="shared" si="17"/>
        <v>0</v>
      </c>
      <c r="N118" s="526"/>
      <c r="O118" s="515">
        <f t="shared" si="18"/>
        <v>0</v>
      </c>
      <c r="P118" s="515">
        <f t="shared" si="19"/>
        <v>0</v>
      </c>
    </row>
    <row r="119" spans="2:16" ht="12.5">
      <c r="B119" s="195" t="str">
        <f t="shared" si="16"/>
        <v/>
      </c>
      <c r="C119" s="508">
        <f>IF(D93="","-",+C118+1)</f>
        <v>2027</v>
      </c>
      <c r="D119" s="374">
        <f>IF(F118+SUM(E$99:E118)=D$92,F118,D$92-SUM(E$99:E118))</f>
        <v>21052906.624260798</v>
      </c>
      <c r="E119" s="523">
        <f t="shared" si="21"/>
        <v>676915.39534883725</v>
      </c>
      <c r="F119" s="524">
        <f t="shared" si="22"/>
        <v>20375991.228911962</v>
      </c>
      <c r="G119" s="524">
        <f t="shared" si="23"/>
        <v>20714448.926586382</v>
      </c>
      <c r="H119" s="527">
        <f t="shared" si="24"/>
        <v>2894201.3297682661</v>
      </c>
      <c r="I119" s="578">
        <f t="shared" si="25"/>
        <v>2894201.3297682661</v>
      </c>
      <c r="J119" s="515">
        <f t="shared" si="20"/>
        <v>0</v>
      </c>
      <c r="K119" s="515"/>
      <c r="L119" s="526"/>
      <c r="M119" s="515">
        <f t="shared" si="17"/>
        <v>0</v>
      </c>
      <c r="N119" s="526"/>
      <c r="O119" s="515">
        <f t="shared" si="18"/>
        <v>0</v>
      </c>
      <c r="P119" s="515">
        <f t="shared" si="19"/>
        <v>0</v>
      </c>
    </row>
    <row r="120" spans="2:16" ht="12.5">
      <c r="B120" s="195" t="str">
        <f t="shared" si="16"/>
        <v/>
      </c>
      <c r="C120" s="508">
        <f>IF(D93="","-",+C119+1)</f>
        <v>2028</v>
      </c>
      <c r="D120" s="374">
        <f>IF(F119+SUM(E$99:E119)=D$92,F119,D$92-SUM(E$99:E119))</f>
        <v>20375991.228911962</v>
      </c>
      <c r="E120" s="523">
        <f t="shared" si="21"/>
        <v>676915.39534883725</v>
      </c>
      <c r="F120" s="524">
        <f t="shared" si="22"/>
        <v>19699075.833563127</v>
      </c>
      <c r="G120" s="524">
        <f t="shared" si="23"/>
        <v>20037533.531237543</v>
      </c>
      <c r="H120" s="527">
        <f t="shared" si="24"/>
        <v>2821743.9358873907</v>
      </c>
      <c r="I120" s="578">
        <f t="shared" si="25"/>
        <v>2821743.9358873907</v>
      </c>
      <c r="J120" s="515">
        <f t="shared" si="20"/>
        <v>0</v>
      </c>
      <c r="K120" s="515"/>
      <c r="L120" s="526"/>
      <c r="M120" s="515">
        <f t="shared" si="17"/>
        <v>0</v>
      </c>
      <c r="N120" s="526"/>
      <c r="O120" s="515">
        <f t="shared" si="18"/>
        <v>0</v>
      </c>
      <c r="P120" s="515">
        <f t="shared" si="19"/>
        <v>0</v>
      </c>
    </row>
    <row r="121" spans="2:16" ht="12.5">
      <c r="B121" s="195" t="str">
        <f t="shared" si="16"/>
        <v/>
      </c>
      <c r="C121" s="508">
        <f>IF(D93="","-",+C120+1)</f>
        <v>2029</v>
      </c>
      <c r="D121" s="374">
        <f>IF(F120+SUM(E$99:E120)=D$92,F120,D$92-SUM(E$99:E120))</f>
        <v>19699075.833563127</v>
      </c>
      <c r="E121" s="523">
        <f t="shared" si="21"/>
        <v>676915.39534883725</v>
      </c>
      <c r="F121" s="524">
        <f t="shared" si="22"/>
        <v>19022160.438214291</v>
      </c>
      <c r="G121" s="524">
        <f t="shared" si="23"/>
        <v>19360618.135888711</v>
      </c>
      <c r="H121" s="527">
        <f t="shared" si="24"/>
        <v>2749286.5420065159</v>
      </c>
      <c r="I121" s="578">
        <f t="shared" si="25"/>
        <v>2749286.5420065159</v>
      </c>
      <c r="J121" s="515">
        <f t="shared" si="20"/>
        <v>0</v>
      </c>
      <c r="K121" s="515"/>
      <c r="L121" s="526"/>
      <c r="M121" s="515">
        <f t="shared" si="17"/>
        <v>0</v>
      </c>
      <c r="N121" s="526"/>
      <c r="O121" s="515">
        <f t="shared" si="18"/>
        <v>0</v>
      </c>
      <c r="P121" s="515">
        <f t="shared" si="19"/>
        <v>0</v>
      </c>
    </row>
    <row r="122" spans="2:16" ht="12.5">
      <c r="B122" s="195" t="str">
        <f t="shared" si="16"/>
        <v/>
      </c>
      <c r="C122" s="508">
        <f>IF(D93="","-",+C121+1)</f>
        <v>2030</v>
      </c>
      <c r="D122" s="374">
        <f>IF(F121+SUM(E$99:E121)=D$92,F121,D$92-SUM(E$99:E121))</f>
        <v>19022160.438214291</v>
      </c>
      <c r="E122" s="523">
        <f t="shared" si="21"/>
        <v>676915.39534883725</v>
      </c>
      <c r="F122" s="524">
        <f t="shared" si="22"/>
        <v>18345245.042865455</v>
      </c>
      <c r="G122" s="524">
        <f t="shared" si="23"/>
        <v>18683702.740539871</v>
      </c>
      <c r="H122" s="527">
        <f t="shared" si="24"/>
        <v>2676829.1481256406</v>
      </c>
      <c r="I122" s="578">
        <f t="shared" si="25"/>
        <v>2676829.1481256406</v>
      </c>
      <c r="J122" s="515">
        <f t="shared" si="20"/>
        <v>0</v>
      </c>
      <c r="K122" s="515"/>
      <c r="L122" s="526"/>
      <c r="M122" s="515">
        <f t="shared" si="17"/>
        <v>0</v>
      </c>
      <c r="N122" s="526"/>
      <c r="O122" s="515">
        <f t="shared" si="18"/>
        <v>0</v>
      </c>
      <c r="P122" s="515">
        <f t="shared" si="19"/>
        <v>0</v>
      </c>
    </row>
    <row r="123" spans="2:16" ht="12.5">
      <c r="B123" s="195" t="str">
        <f t="shared" si="16"/>
        <v/>
      </c>
      <c r="C123" s="508">
        <f>IF(D93="","-",+C122+1)</f>
        <v>2031</v>
      </c>
      <c r="D123" s="374">
        <f>IF(F122+SUM(E$99:E122)=D$92,F122,D$92-SUM(E$99:E122))</f>
        <v>18345245.042865455</v>
      </c>
      <c r="E123" s="523">
        <f t="shared" si="21"/>
        <v>676915.39534883725</v>
      </c>
      <c r="F123" s="524">
        <f t="shared" si="22"/>
        <v>17668329.647516619</v>
      </c>
      <c r="G123" s="524">
        <f t="shared" si="23"/>
        <v>18006787.345191039</v>
      </c>
      <c r="H123" s="527">
        <f t="shared" si="24"/>
        <v>2604371.7542447657</v>
      </c>
      <c r="I123" s="578">
        <f t="shared" si="25"/>
        <v>2604371.7542447657</v>
      </c>
      <c r="J123" s="515">
        <f t="shared" si="20"/>
        <v>0</v>
      </c>
      <c r="K123" s="515"/>
      <c r="L123" s="526"/>
      <c r="M123" s="515">
        <f t="shared" si="17"/>
        <v>0</v>
      </c>
      <c r="N123" s="526"/>
      <c r="O123" s="515">
        <f t="shared" si="18"/>
        <v>0</v>
      </c>
      <c r="P123" s="515">
        <f t="shared" si="19"/>
        <v>0</v>
      </c>
    </row>
    <row r="124" spans="2:16" ht="12.5">
      <c r="B124" s="195" t="str">
        <f t="shared" si="16"/>
        <v/>
      </c>
      <c r="C124" s="508">
        <f>IF(D93="","-",+C123+1)</f>
        <v>2032</v>
      </c>
      <c r="D124" s="374">
        <f>IF(F123+SUM(E$99:E123)=D$92,F123,D$92-SUM(E$99:E123))</f>
        <v>17668329.647516619</v>
      </c>
      <c r="E124" s="523">
        <f t="shared" si="21"/>
        <v>676915.39534883725</v>
      </c>
      <c r="F124" s="524">
        <f t="shared" si="22"/>
        <v>16991414.252167784</v>
      </c>
      <c r="G124" s="524">
        <f t="shared" si="23"/>
        <v>17329871.9498422</v>
      </c>
      <c r="H124" s="527">
        <f t="shared" si="24"/>
        <v>2531914.3603638904</v>
      </c>
      <c r="I124" s="578">
        <f t="shared" si="25"/>
        <v>2531914.3603638904</v>
      </c>
      <c r="J124" s="515">
        <f t="shared" si="20"/>
        <v>0</v>
      </c>
      <c r="K124" s="515"/>
      <c r="L124" s="526"/>
      <c r="M124" s="515">
        <f t="shared" si="17"/>
        <v>0</v>
      </c>
      <c r="N124" s="526"/>
      <c r="O124" s="515">
        <f t="shared" si="18"/>
        <v>0</v>
      </c>
      <c r="P124" s="515">
        <f t="shared" si="19"/>
        <v>0</v>
      </c>
    </row>
    <row r="125" spans="2:16" ht="12.5">
      <c r="B125" s="195" t="str">
        <f t="shared" si="16"/>
        <v/>
      </c>
      <c r="C125" s="508">
        <f>IF(D93="","-",+C124+1)</f>
        <v>2033</v>
      </c>
      <c r="D125" s="374">
        <f>IF(F124+SUM(E$99:E124)=D$92,F124,D$92-SUM(E$99:E124))</f>
        <v>16991414.252167784</v>
      </c>
      <c r="E125" s="523">
        <f t="shared" si="21"/>
        <v>676915.39534883725</v>
      </c>
      <c r="F125" s="524">
        <f t="shared" si="22"/>
        <v>16314498.856818946</v>
      </c>
      <c r="G125" s="524">
        <f t="shared" si="23"/>
        <v>16652956.554493364</v>
      </c>
      <c r="H125" s="527">
        <f t="shared" si="24"/>
        <v>2459456.9664830151</v>
      </c>
      <c r="I125" s="578">
        <f t="shared" si="25"/>
        <v>2459456.9664830151</v>
      </c>
      <c r="J125" s="515">
        <f t="shared" si="20"/>
        <v>0</v>
      </c>
      <c r="K125" s="515"/>
      <c r="L125" s="526"/>
      <c r="M125" s="515">
        <f t="shared" si="17"/>
        <v>0</v>
      </c>
      <c r="N125" s="526"/>
      <c r="O125" s="515">
        <f t="shared" si="18"/>
        <v>0</v>
      </c>
      <c r="P125" s="515">
        <f t="shared" si="19"/>
        <v>0</v>
      </c>
    </row>
    <row r="126" spans="2:16" ht="12.5">
      <c r="B126" s="195" t="str">
        <f t="shared" si="16"/>
        <v/>
      </c>
      <c r="C126" s="508">
        <f>IF(D93="","-",+C125+1)</f>
        <v>2034</v>
      </c>
      <c r="D126" s="374">
        <f>IF(F125+SUM(E$99:E125)=D$92,F125,D$92-SUM(E$99:E125))</f>
        <v>16314498.856818946</v>
      </c>
      <c r="E126" s="523">
        <f t="shared" si="21"/>
        <v>676915.39534883725</v>
      </c>
      <c r="F126" s="524">
        <f t="shared" si="22"/>
        <v>15637583.461470108</v>
      </c>
      <c r="G126" s="524">
        <f t="shared" si="23"/>
        <v>15976041.159144528</v>
      </c>
      <c r="H126" s="527">
        <f t="shared" si="24"/>
        <v>2386999.5726021403</v>
      </c>
      <c r="I126" s="578">
        <f t="shared" si="25"/>
        <v>2386999.5726021403</v>
      </c>
      <c r="J126" s="515">
        <f t="shared" si="20"/>
        <v>0</v>
      </c>
      <c r="K126" s="515"/>
      <c r="L126" s="526"/>
      <c r="M126" s="515">
        <f t="shared" si="17"/>
        <v>0</v>
      </c>
      <c r="N126" s="526"/>
      <c r="O126" s="515">
        <f t="shared" si="18"/>
        <v>0</v>
      </c>
      <c r="P126" s="515">
        <f t="shared" si="19"/>
        <v>0</v>
      </c>
    </row>
    <row r="127" spans="2:16" ht="12.5">
      <c r="B127" s="195" t="str">
        <f t="shared" si="16"/>
        <v/>
      </c>
      <c r="C127" s="508">
        <f>IF(D93="","-",+C126+1)</f>
        <v>2035</v>
      </c>
      <c r="D127" s="374">
        <f>IF(F126+SUM(E$99:E126)=D$92,F126,D$92-SUM(E$99:E126))</f>
        <v>15637583.461470108</v>
      </c>
      <c r="E127" s="523">
        <f t="shared" si="21"/>
        <v>676915.39534883725</v>
      </c>
      <c r="F127" s="524">
        <f t="shared" si="22"/>
        <v>14960668.066121271</v>
      </c>
      <c r="G127" s="524">
        <f t="shared" si="23"/>
        <v>15299125.763795689</v>
      </c>
      <c r="H127" s="527">
        <f t="shared" si="24"/>
        <v>2314542.1787212645</v>
      </c>
      <c r="I127" s="578">
        <f t="shared" si="25"/>
        <v>2314542.1787212645</v>
      </c>
      <c r="J127" s="515">
        <f t="shared" si="20"/>
        <v>0</v>
      </c>
      <c r="K127" s="515"/>
      <c r="L127" s="526"/>
      <c r="M127" s="515">
        <f t="shared" si="17"/>
        <v>0</v>
      </c>
      <c r="N127" s="526"/>
      <c r="O127" s="515">
        <f t="shared" si="18"/>
        <v>0</v>
      </c>
      <c r="P127" s="515">
        <f t="shared" si="19"/>
        <v>0</v>
      </c>
    </row>
    <row r="128" spans="2:16" ht="12.5">
      <c r="B128" s="195" t="str">
        <f t="shared" si="16"/>
        <v/>
      </c>
      <c r="C128" s="508">
        <f>IF(D93="","-",+C127+1)</f>
        <v>2036</v>
      </c>
      <c r="D128" s="374">
        <f>IF(F127+SUM(E$99:E127)=D$92,F127,D$92-SUM(E$99:E127))</f>
        <v>14960668.066121271</v>
      </c>
      <c r="E128" s="523">
        <f t="shared" si="21"/>
        <v>676915.39534883725</v>
      </c>
      <c r="F128" s="524">
        <f t="shared" si="22"/>
        <v>14283752.670772433</v>
      </c>
      <c r="G128" s="524">
        <f t="shared" si="23"/>
        <v>14622210.368446853</v>
      </c>
      <c r="H128" s="527">
        <f t="shared" si="24"/>
        <v>2242084.7848403896</v>
      </c>
      <c r="I128" s="578">
        <f t="shared" si="25"/>
        <v>2242084.7848403896</v>
      </c>
      <c r="J128" s="515">
        <f t="shared" si="20"/>
        <v>0</v>
      </c>
      <c r="K128" s="515"/>
      <c r="L128" s="526"/>
      <c r="M128" s="515">
        <f t="shared" si="17"/>
        <v>0</v>
      </c>
      <c r="N128" s="526"/>
      <c r="O128" s="515">
        <f t="shared" si="18"/>
        <v>0</v>
      </c>
      <c r="P128" s="515">
        <f t="shared" si="19"/>
        <v>0</v>
      </c>
    </row>
    <row r="129" spans="2:16" ht="12.5">
      <c r="B129" s="195" t="str">
        <f t="shared" si="16"/>
        <v/>
      </c>
      <c r="C129" s="508">
        <f>IF(D93="","-",+C128+1)</f>
        <v>2037</v>
      </c>
      <c r="D129" s="374">
        <f>IF(F128+SUM(E$99:E128)=D$92,F128,D$92-SUM(E$99:E128))</f>
        <v>14283752.670772433</v>
      </c>
      <c r="E129" s="523">
        <f t="shared" si="21"/>
        <v>676915.39534883725</v>
      </c>
      <c r="F129" s="524">
        <f t="shared" si="22"/>
        <v>13606837.275423596</v>
      </c>
      <c r="G129" s="524">
        <f t="shared" si="23"/>
        <v>13945294.973098014</v>
      </c>
      <c r="H129" s="527">
        <f t="shared" si="24"/>
        <v>2169627.3909595138</v>
      </c>
      <c r="I129" s="578">
        <f t="shared" si="25"/>
        <v>2169627.3909595138</v>
      </c>
      <c r="J129" s="515">
        <f t="shared" si="20"/>
        <v>0</v>
      </c>
      <c r="K129" s="515"/>
      <c r="L129" s="526"/>
      <c r="M129" s="515">
        <f t="shared" si="17"/>
        <v>0</v>
      </c>
      <c r="N129" s="526"/>
      <c r="O129" s="515">
        <f t="shared" si="18"/>
        <v>0</v>
      </c>
      <c r="P129" s="515">
        <f t="shared" si="19"/>
        <v>0</v>
      </c>
    </row>
    <row r="130" spans="2:16" ht="12.5">
      <c r="B130" s="195" t="str">
        <f t="shared" si="16"/>
        <v/>
      </c>
      <c r="C130" s="508">
        <f>IF(D93="","-",+C129+1)</f>
        <v>2038</v>
      </c>
      <c r="D130" s="374">
        <f>IF(F129+SUM(E$99:E129)=D$92,F129,D$92-SUM(E$99:E129))</f>
        <v>13606837.275423596</v>
      </c>
      <c r="E130" s="523">
        <f t="shared" si="21"/>
        <v>676915.39534883725</v>
      </c>
      <c r="F130" s="524">
        <f t="shared" si="22"/>
        <v>12929921.880074758</v>
      </c>
      <c r="G130" s="524">
        <f t="shared" si="23"/>
        <v>13268379.577749178</v>
      </c>
      <c r="H130" s="527">
        <f t="shared" si="24"/>
        <v>2097169.9970786385</v>
      </c>
      <c r="I130" s="578">
        <f t="shared" si="25"/>
        <v>2097169.9970786385</v>
      </c>
      <c r="J130" s="515">
        <f t="shared" si="20"/>
        <v>0</v>
      </c>
      <c r="K130" s="515"/>
      <c r="L130" s="526"/>
      <c r="M130" s="515">
        <f t="shared" si="17"/>
        <v>0</v>
      </c>
      <c r="N130" s="526"/>
      <c r="O130" s="515">
        <f t="shared" si="18"/>
        <v>0</v>
      </c>
      <c r="P130" s="515">
        <f t="shared" si="19"/>
        <v>0</v>
      </c>
    </row>
    <row r="131" spans="2:16" ht="12.5">
      <c r="B131" s="195" t="str">
        <f t="shared" si="16"/>
        <v/>
      </c>
      <c r="C131" s="508">
        <f>IF(D93="","-",+C130+1)</f>
        <v>2039</v>
      </c>
      <c r="D131" s="374">
        <f>IF(F130+SUM(E$99:E130)=D$92,F130,D$92-SUM(E$99:E130))</f>
        <v>12929921.880074758</v>
      </c>
      <c r="E131" s="523">
        <f t="shared" si="21"/>
        <v>676915.39534883725</v>
      </c>
      <c r="F131" s="524">
        <f t="shared" si="22"/>
        <v>12253006.48472592</v>
      </c>
      <c r="G131" s="524">
        <f t="shared" si="23"/>
        <v>12591464.182400338</v>
      </c>
      <c r="H131" s="527">
        <f t="shared" si="24"/>
        <v>2024712.6031977632</v>
      </c>
      <c r="I131" s="578">
        <f t="shared" si="25"/>
        <v>2024712.6031977632</v>
      </c>
      <c r="J131" s="515">
        <f t="shared" si="20"/>
        <v>0</v>
      </c>
      <c r="K131" s="515"/>
      <c r="L131" s="526"/>
      <c r="M131" s="515">
        <f t="shared" ref="M131:M154" si="26">IF(L541&lt;&gt;0,+H541-L541,0)</f>
        <v>0</v>
      </c>
      <c r="N131" s="526"/>
      <c r="O131" s="515">
        <f t="shared" ref="O131:O154" si="27">IF(N541&lt;&gt;0,+I541-N541,0)</f>
        <v>0</v>
      </c>
      <c r="P131" s="515">
        <f t="shared" ref="P131:P154" si="28">+O541-M541</f>
        <v>0</v>
      </c>
    </row>
    <row r="132" spans="2:16" ht="12.5">
      <c r="B132" s="195" t="str">
        <f t="shared" si="16"/>
        <v/>
      </c>
      <c r="C132" s="508">
        <f>IF(D93="","-",+C131+1)</f>
        <v>2040</v>
      </c>
      <c r="D132" s="374">
        <f>IF(F131+SUM(E$99:E131)=D$92,F131,D$92-SUM(E$99:E131))</f>
        <v>12253006.48472592</v>
      </c>
      <c r="E132" s="523">
        <f t="shared" si="21"/>
        <v>676915.39534883725</v>
      </c>
      <c r="F132" s="524">
        <f t="shared" si="22"/>
        <v>11576091.089377083</v>
      </c>
      <c r="G132" s="524">
        <f t="shared" si="23"/>
        <v>11914548.787051503</v>
      </c>
      <c r="H132" s="527">
        <f t="shared" si="24"/>
        <v>1952255.2093168879</v>
      </c>
      <c r="I132" s="578">
        <f t="shared" si="25"/>
        <v>1952255.2093168879</v>
      </c>
      <c r="J132" s="515">
        <f t="shared" si="20"/>
        <v>0</v>
      </c>
      <c r="K132" s="515"/>
      <c r="L132" s="526"/>
      <c r="M132" s="515">
        <f t="shared" si="26"/>
        <v>0</v>
      </c>
      <c r="N132" s="526"/>
      <c r="O132" s="515">
        <f t="shared" si="27"/>
        <v>0</v>
      </c>
      <c r="P132" s="515">
        <f t="shared" si="28"/>
        <v>0</v>
      </c>
    </row>
    <row r="133" spans="2:16" ht="12.5">
      <c r="B133" s="195" t="str">
        <f t="shared" si="16"/>
        <v/>
      </c>
      <c r="C133" s="508">
        <f>IF(D93="","-",+C132+1)</f>
        <v>2041</v>
      </c>
      <c r="D133" s="374">
        <f>IF(F132+SUM(E$99:E132)=D$92,F132,D$92-SUM(E$99:E132))</f>
        <v>11576091.089377083</v>
      </c>
      <c r="E133" s="523">
        <f t="shared" si="21"/>
        <v>676915.39534883725</v>
      </c>
      <c r="F133" s="524">
        <f t="shared" si="22"/>
        <v>10899175.694028245</v>
      </c>
      <c r="G133" s="524">
        <f t="shared" si="23"/>
        <v>11237633.391702663</v>
      </c>
      <c r="H133" s="527">
        <f t="shared" si="24"/>
        <v>1879797.8154360126</v>
      </c>
      <c r="I133" s="578">
        <f t="shared" si="25"/>
        <v>1879797.8154360126</v>
      </c>
      <c r="J133" s="515">
        <f t="shared" si="20"/>
        <v>0</v>
      </c>
      <c r="K133" s="515"/>
      <c r="L133" s="526"/>
      <c r="M133" s="515">
        <f t="shared" si="26"/>
        <v>0</v>
      </c>
      <c r="N133" s="526"/>
      <c r="O133" s="515">
        <f t="shared" si="27"/>
        <v>0</v>
      </c>
      <c r="P133" s="515">
        <f t="shared" si="28"/>
        <v>0</v>
      </c>
    </row>
    <row r="134" spans="2:16" ht="12.5">
      <c r="B134" s="195" t="str">
        <f t="shared" si="16"/>
        <v/>
      </c>
      <c r="C134" s="508">
        <f>IF(D93="","-",+C133+1)</f>
        <v>2042</v>
      </c>
      <c r="D134" s="374">
        <f>IF(F133+SUM(E$99:E133)=D$92,F133,D$92-SUM(E$99:E133))</f>
        <v>10899175.694028245</v>
      </c>
      <c r="E134" s="523">
        <f t="shared" si="21"/>
        <v>676915.39534883725</v>
      </c>
      <c r="F134" s="524">
        <f t="shared" si="22"/>
        <v>10222260.298679408</v>
      </c>
      <c r="G134" s="524">
        <f t="shared" si="23"/>
        <v>10560717.996353827</v>
      </c>
      <c r="H134" s="527">
        <f t="shared" si="24"/>
        <v>1807340.4215551373</v>
      </c>
      <c r="I134" s="578">
        <f t="shared" si="25"/>
        <v>1807340.4215551373</v>
      </c>
      <c r="J134" s="515">
        <f t="shared" si="20"/>
        <v>0</v>
      </c>
      <c r="K134" s="515"/>
      <c r="L134" s="526"/>
      <c r="M134" s="515">
        <f t="shared" si="26"/>
        <v>0</v>
      </c>
      <c r="N134" s="526"/>
      <c r="O134" s="515">
        <f t="shared" si="27"/>
        <v>0</v>
      </c>
      <c r="P134" s="515">
        <f t="shared" si="28"/>
        <v>0</v>
      </c>
    </row>
    <row r="135" spans="2:16" ht="12.5">
      <c r="B135" s="195" t="str">
        <f t="shared" si="16"/>
        <v/>
      </c>
      <c r="C135" s="508">
        <f>IF(D93="","-",+C134+1)</f>
        <v>2043</v>
      </c>
      <c r="D135" s="374">
        <f>IF(F134+SUM(E$99:E134)=D$92,F134,D$92-SUM(E$99:E134))</f>
        <v>10222260.298679408</v>
      </c>
      <c r="E135" s="523">
        <f t="shared" si="21"/>
        <v>676915.39534883725</v>
      </c>
      <c r="F135" s="524">
        <f t="shared" si="22"/>
        <v>9545344.9033305701</v>
      </c>
      <c r="G135" s="524">
        <f t="shared" si="23"/>
        <v>9883802.601004988</v>
      </c>
      <c r="H135" s="527">
        <f t="shared" si="24"/>
        <v>1734883.0276742619</v>
      </c>
      <c r="I135" s="578">
        <f t="shared" si="25"/>
        <v>1734883.0276742619</v>
      </c>
      <c r="J135" s="515">
        <f t="shared" si="20"/>
        <v>0</v>
      </c>
      <c r="K135" s="515"/>
      <c r="L135" s="526"/>
      <c r="M135" s="515">
        <f t="shared" si="26"/>
        <v>0</v>
      </c>
      <c r="N135" s="526"/>
      <c r="O135" s="515">
        <f t="shared" si="27"/>
        <v>0</v>
      </c>
      <c r="P135" s="515">
        <f t="shared" si="28"/>
        <v>0</v>
      </c>
    </row>
    <row r="136" spans="2:16" ht="12.5">
      <c r="B136" s="195" t="str">
        <f t="shared" si="16"/>
        <v/>
      </c>
      <c r="C136" s="508">
        <f>IF(D93="","-",+C135+1)</f>
        <v>2044</v>
      </c>
      <c r="D136" s="374">
        <f>IF(F135+SUM(E$99:E135)=D$92,F135,D$92-SUM(E$99:E135))</f>
        <v>9545344.9033305701</v>
      </c>
      <c r="E136" s="523">
        <f t="shared" si="21"/>
        <v>676915.39534883725</v>
      </c>
      <c r="F136" s="524">
        <f t="shared" si="22"/>
        <v>8868429.5079817325</v>
      </c>
      <c r="G136" s="524">
        <f t="shared" si="23"/>
        <v>9206887.2056561522</v>
      </c>
      <c r="H136" s="527">
        <f t="shared" si="24"/>
        <v>1662425.6337933866</v>
      </c>
      <c r="I136" s="578">
        <f t="shared" si="25"/>
        <v>1662425.6337933866</v>
      </c>
      <c r="J136" s="515">
        <f t="shared" si="20"/>
        <v>0</v>
      </c>
      <c r="K136" s="515"/>
      <c r="L136" s="526"/>
      <c r="M136" s="515">
        <f t="shared" si="26"/>
        <v>0</v>
      </c>
      <c r="N136" s="526"/>
      <c r="O136" s="515">
        <f t="shared" si="27"/>
        <v>0</v>
      </c>
      <c r="P136" s="515">
        <f t="shared" si="28"/>
        <v>0</v>
      </c>
    </row>
    <row r="137" spans="2:16" ht="12.5">
      <c r="B137" s="195" t="str">
        <f t="shared" si="16"/>
        <v/>
      </c>
      <c r="C137" s="508">
        <f>IF(D93="","-",+C136+1)</f>
        <v>2045</v>
      </c>
      <c r="D137" s="374">
        <f>IF(F136+SUM(E$99:E136)=D$92,F136,D$92-SUM(E$99:E136))</f>
        <v>8868429.5079817325</v>
      </c>
      <c r="E137" s="523">
        <f t="shared" si="21"/>
        <v>676915.39534883725</v>
      </c>
      <c r="F137" s="524">
        <f t="shared" si="22"/>
        <v>8191514.1126328949</v>
      </c>
      <c r="G137" s="524">
        <f t="shared" si="23"/>
        <v>8529971.8103073128</v>
      </c>
      <c r="H137" s="527">
        <f t="shared" si="24"/>
        <v>1589968.2399125113</v>
      </c>
      <c r="I137" s="578">
        <f t="shared" si="25"/>
        <v>1589968.2399125113</v>
      </c>
      <c r="J137" s="515">
        <f t="shared" si="20"/>
        <v>0</v>
      </c>
      <c r="K137" s="515"/>
      <c r="L137" s="526"/>
      <c r="M137" s="515">
        <f t="shared" si="26"/>
        <v>0</v>
      </c>
      <c r="N137" s="526"/>
      <c r="O137" s="515">
        <f t="shared" si="27"/>
        <v>0</v>
      </c>
      <c r="P137" s="515">
        <f t="shared" si="28"/>
        <v>0</v>
      </c>
    </row>
    <row r="138" spans="2:16" ht="12.5">
      <c r="B138" s="195" t="str">
        <f t="shared" si="16"/>
        <v/>
      </c>
      <c r="C138" s="508">
        <f>IF(D93="","-",+C137+1)</f>
        <v>2046</v>
      </c>
      <c r="D138" s="374">
        <f>IF(F137+SUM(E$99:E137)=D$92,F137,D$92-SUM(E$99:E137))</f>
        <v>8191514.1126328949</v>
      </c>
      <c r="E138" s="523">
        <f t="shared" si="21"/>
        <v>676915.39534883725</v>
      </c>
      <c r="F138" s="524">
        <f t="shared" si="22"/>
        <v>7514598.7172840573</v>
      </c>
      <c r="G138" s="524">
        <f t="shared" si="23"/>
        <v>7853056.4149584761</v>
      </c>
      <c r="H138" s="527">
        <f t="shared" si="24"/>
        <v>1517510.846031636</v>
      </c>
      <c r="I138" s="578">
        <f t="shared" si="25"/>
        <v>1517510.846031636</v>
      </c>
      <c r="J138" s="515">
        <f t="shared" si="20"/>
        <v>0</v>
      </c>
      <c r="K138" s="515"/>
      <c r="L138" s="526"/>
      <c r="M138" s="515">
        <f t="shared" si="26"/>
        <v>0</v>
      </c>
      <c r="N138" s="526"/>
      <c r="O138" s="515">
        <f t="shared" si="27"/>
        <v>0</v>
      </c>
      <c r="P138" s="515">
        <f t="shared" si="28"/>
        <v>0</v>
      </c>
    </row>
    <row r="139" spans="2:16" ht="12.5">
      <c r="B139" s="195" t="str">
        <f t="shared" si="16"/>
        <v/>
      </c>
      <c r="C139" s="508">
        <f>IF(D93="","-",+C138+1)</f>
        <v>2047</v>
      </c>
      <c r="D139" s="374">
        <f>IF(F138+SUM(E$99:E138)=D$92,F138,D$92-SUM(E$99:E138))</f>
        <v>7514598.7172840573</v>
      </c>
      <c r="E139" s="523">
        <f t="shared" si="21"/>
        <v>676915.39534883725</v>
      </c>
      <c r="F139" s="524">
        <f t="shared" si="22"/>
        <v>6837683.3219352197</v>
      </c>
      <c r="G139" s="524">
        <f t="shared" si="23"/>
        <v>7176141.0196096385</v>
      </c>
      <c r="H139" s="527">
        <f t="shared" si="24"/>
        <v>1445053.4521507607</v>
      </c>
      <c r="I139" s="578">
        <f t="shared" si="25"/>
        <v>1445053.4521507607</v>
      </c>
      <c r="J139" s="515">
        <f t="shared" si="20"/>
        <v>0</v>
      </c>
      <c r="K139" s="515"/>
      <c r="L139" s="526"/>
      <c r="M139" s="515">
        <f t="shared" si="26"/>
        <v>0</v>
      </c>
      <c r="N139" s="526"/>
      <c r="O139" s="515">
        <f t="shared" si="27"/>
        <v>0</v>
      </c>
      <c r="P139" s="515">
        <f t="shared" si="28"/>
        <v>0</v>
      </c>
    </row>
    <row r="140" spans="2:16" ht="12.5">
      <c r="B140" s="195" t="str">
        <f t="shared" si="16"/>
        <v/>
      </c>
      <c r="C140" s="508">
        <f>IF(D93="","-",+C139+1)</f>
        <v>2048</v>
      </c>
      <c r="D140" s="374">
        <f>IF(F139+SUM(E$99:E139)=D$92,F139,D$92-SUM(E$99:E139))</f>
        <v>6837683.3219352197</v>
      </c>
      <c r="E140" s="523">
        <f t="shared" si="21"/>
        <v>676915.39534883725</v>
      </c>
      <c r="F140" s="524">
        <f t="shared" si="22"/>
        <v>6160767.9265863821</v>
      </c>
      <c r="G140" s="524">
        <f t="shared" si="23"/>
        <v>6499225.6242608009</v>
      </c>
      <c r="H140" s="527">
        <f t="shared" si="24"/>
        <v>1372596.0582698854</v>
      </c>
      <c r="I140" s="578">
        <f t="shared" si="25"/>
        <v>1372596.0582698854</v>
      </c>
      <c r="J140" s="515">
        <f t="shared" si="20"/>
        <v>0</v>
      </c>
      <c r="K140" s="515"/>
      <c r="L140" s="526"/>
      <c r="M140" s="515">
        <f t="shared" si="26"/>
        <v>0</v>
      </c>
      <c r="N140" s="526"/>
      <c r="O140" s="515">
        <f t="shared" si="27"/>
        <v>0</v>
      </c>
      <c r="P140" s="515">
        <f t="shared" si="28"/>
        <v>0</v>
      </c>
    </row>
    <row r="141" spans="2:16" ht="12.5">
      <c r="B141" s="195" t="str">
        <f t="shared" si="16"/>
        <v/>
      </c>
      <c r="C141" s="508">
        <f>IF(D93="","-",+C140+1)</f>
        <v>2049</v>
      </c>
      <c r="D141" s="374">
        <f>IF(F140+SUM(E$99:E140)=D$92,F140,D$92-SUM(E$99:E140))</f>
        <v>6160767.9265863821</v>
      </c>
      <c r="E141" s="523">
        <f t="shared" si="21"/>
        <v>676915.39534883725</v>
      </c>
      <c r="F141" s="524">
        <f t="shared" si="22"/>
        <v>5483852.5312375445</v>
      </c>
      <c r="G141" s="524">
        <f t="shared" si="23"/>
        <v>5822310.2289119633</v>
      </c>
      <c r="H141" s="527">
        <f t="shared" si="24"/>
        <v>1300138.6643890101</v>
      </c>
      <c r="I141" s="578">
        <f t="shared" si="25"/>
        <v>1300138.6643890101</v>
      </c>
      <c r="J141" s="515">
        <f t="shared" si="20"/>
        <v>0</v>
      </c>
      <c r="K141" s="515"/>
      <c r="L141" s="526"/>
      <c r="M141" s="515">
        <f t="shared" si="26"/>
        <v>0</v>
      </c>
      <c r="N141" s="526"/>
      <c r="O141" s="515">
        <f t="shared" si="27"/>
        <v>0</v>
      </c>
      <c r="P141" s="515">
        <f t="shared" si="28"/>
        <v>0</v>
      </c>
    </row>
    <row r="142" spans="2:16" ht="12.5">
      <c r="B142" s="195" t="str">
        <f t="shared" si="16"/>
        <v/>
      </c>
      <c r="C142" s="508">
        <f>IF(D93="","-",+C141+1)</f>
        <v>2050</v>
      </c>
      <c r="D142" s="374">
        <f>IF(F141+SUM(E$99:E141)=D$92,F141,D$92-SUM(E$99:E141))</f>
        <v>5483852.5312375445</v>
      </c>
      <c r="E142" s="523">
        <f t="shared" si="21"/>
        <v>676915.39534883725</v>
      </c>
      <c r="F142" s="524">
        <f t="shared" si="22"/>
        <v>4806937.1358887069</v>
      </c>
      <c r="G142" s="524">
        <f t="shared" si="23"/>
        <v>5145394.8335631257</v>
      </c>
      <c r="H142" s="527">
        <f t="shared" si="24"/>
        <v>1227681.2705081347</v>
      </c>
      <c r="I142" s="578">
        <f t="shared" si="25"/>
        <v>1227681.2705081347</v>
      </c>
      <c r="J142" s="515">
        <f t="shared" si="20"/>
        <v>0</v>
      </c>
      <c r="K142" s="515"/>
      <c r="L142" s="526"/>
      <c r="M142" s="515">
        <f t="shared" si="26"/>
        <v>0</v>
      </c>
      <c r="N142" s="526"/>
      <c r="O142" s="515">
        <f t="shared" si="27"/>
        <v>0</v>
      </c>
      <c r="P142" s="515">
        <f t="shared" si="28"/>
        <v>0</v>
      </c>
    </row>
    <row r="143" spans="2:16" ht="12.5">
      <c r="B143" s="195" t="str">
        <f t="shared" si="16"/>
        <v/>
      </c>
      <c r="C143" s="508">
        <f>IF(D93="","-",+C142+1)</f>
        <v>2051</v>
      </c>
      <c r="D143" s="374">
        <f>IF(F142+SUM(E$99:E142)=D$92,F142,D$92-SUM(E$99:E142))</f>
        <v>4806937.1358887069</v>
      </c>
      <c r="E143" s="523">
        <f t="shared" si="21"/>
        <v>676915.39534883725</v>
      </c>
      <c r="F143" s="524">
        <f t="shared" si="22"/>
        <v>4130021.7405398698</v>
      </c>
      <c r="G143" s="524">
        <f t="shared" si="23"/>
        <v>4468479.4382142881</v>
      </c>
      <c r="H143" s="527">
        <f t="shared" si="24"/>
        <v>1155223.8766272594</v>
      </c>
      <c r="I143" s="578">
        <f t="shared" si="25"/>
        <v>1155223.8766272594</v>
      </c>
      <c r="J143" s="515">
        <f t="shared" si="20"/>
        <v>0</v>
      </c>
      <c r="K143" s="515"/>
      <c r="L143" s="526"/>
      <c r="M143" s="515">
        <f t="shared" si="26"/>
        <v>0</v>
      </c>
      <c r="N143" s="526"/>
      <c r="O143" s="515">
        <f t="shared" si="27"/>
        <v>0</v>
      </c>
      <c r="P143" s="515">
        <f t="shared" si="28"/>
        <v>0</v>
      </c>
    </row>
    <row r="144" spans="2:16" ht="12.5">
      <c r="B144" s="195" t="str">
        <f t="shared" si="16"/>
        <v/>
      </c>
      <c r="C144" s="508">
        <f>IF(D93="","-",+C143+1)</f>
        <v>2052</v>
      </c>
      <c r="D144" s="374">
        <f>IF(F143+SUM(E$99:E143)=D$92,F143,D$92-SUM(E$99:E143))</f>
        <v>4130021.7405398698</v>
      </c>
      <c r="E144" s="523">
        <f t="shared" si="21"/>
        <v>676915.39534883725</v>
      </c>
      <c r="F144" s="524">
        <f t="shared" si="22"/>
        <v>3453106.3451910326</v>
      </c>
      <c r="G144" s="524">
        <f t="shared" si="23"/>
        <v>3791564.0428654514</v>
      </c>
      <c r="H144" s="527">
        <f t="shared" si="24"/>
        <v>1082766.4827463841</v>
      </c>
      <c r="I144" s="578">
        <f t="shared" si="25"/>
        <v>1082766.4827463841</v>
      </c>
      <c r="J144" s="515">
        <f t="shared" si="20"/>
        <v>0</v>
      </c>
      <c r="K144" s="515"/>
      <c r="L144" s="526"/>
      <c r="M144" s="515">
        <f t="shared" si="26"/>
        <v>0</v>
      </c>
      <c r="N144" s="526"/>
      <c r="O144" s="515">
        <f t="shared" si="27"/>
        <v>0</v>
      </c>
      <c r="P144" s="515">
        <f t="shared" si="28"/>
        <v>0</v>
      </c>
    </row>
    <row r="145" spans="2:16" ht="12.5">
      <c r="B145" s="195" t="str">
        <f t="shared" si="16"/>
        <v/>
      </c>
      <c r="C145" s="508">
        <f>IF(D93="","-",+C144+1)</f>
        <v>2053</v>
      </c>
      <c r="D145" s="374">
        <f>IF(F144+SUM(E$99:E144)=D$92,F144,D$92-SUM(E$99:E144))</f>
        <v>3453106.3451910326</v>
      </c>
      <c r="E145" s="523">
        <f t="shared" si="21"/>
        <v>676915.39534883725</v>
      </c>
      <c r="F145" s="524">
        <f t="shared" si="22"/>
        <v>2776190.9498421955</v>
      </c>
      <c r="G145" s="524">
        <f t="shared" si="23"/>
        <v>3114648.6475166138</v>
      </c>
      <c r="H145" s="527">
        <f t="shared" si="24"/>
        <v>1010309.0888655088</v>
      </c>
      <c r="I145" s="578">
        <f t="shared" si="25"/>
        <v>1010309.0888655088</v>
      </c>
      <c r="J145" s="515">
        <f t="shared" si="20"/>
        <v>0</v>
      </c>
      <c r="K145" s="515"/>
      <c r="L145" s="526"/>
      <c r="M145" s="515">
        <f t="shared" si="26"/>
        <v>0</v>
      </c>
      <c r="N145" s="526"/>
      <c r="O145" s="515">
        <f t="shared" si="27"/>
        <v>0</v>
      </c>
      <c r="P145" s="515">
        <f t="shared" si="28"/>
        <v>0</v>
      </c>
    </row>
    <row r="146" spans="2:16" ht="12.5">
      <c r="B146" s="195" t="str">
        <f t="shared" si="16"/>
        <v/>
      </c>
      <c r="C146" s="508">
        <f>IF(D93="","-",+C145+1)</f>
        <v>2054</v>
      </c>
      <c r="D146" s="374">
        <f>IF(F145+SUM(E$99:E145)=D$92,F145,D$92-SUM(E$99:E145))</f>
        <v>2776190.9498421955</v>
      </c>
      <c r="E146" s="523">
        <f t="shared" si="21"/>
        <v>676915.39534883725</v>
      </c>
      <c r="F146" s="524">
        <f t="shared" si="22"/>
        <v>2099275.5544933584</v>
      </c>
      <c r="G146" s="524">
        <f t="shared" si="23"/>
        <v>2437733.2521677772</v>
      </c>
      <c r="H146" s="527">
        <f t="shared" si="24"/>
        <v>937851.69498463359</v>
      </c>
      <c r="I146" s="578">
        <f t="shared" si="25"/>
        <v>937851.69498463359</v>
      </c>
      <c r="J146" s="515">
        <f t="shared" si="20"/>
        <v>0</v>
      </c>
      <c r="K146" s="515"/>
      <c r="L146" s="526"/>
      <c r="M146" s="515">
        <f t="shared" si="26"/>
        <v>0</v>
      </c>
      <c r="N146" s="526"/>
      <c r="O146" s="515">
        <f t="shared" si="27"/>
        <v>0</v>
      </c>
      <c r="P146" s="515">
        <f t="shared" si="28"/>
        <v>0</v>
      </c>
    </row>
    <row r="147" spans="2:16" ht="12.5">
      <c r="B147" s="195" t="str">
        <f t="shared" si="16"/>
        <v/>
      </c>
      <c r="C147" s="508">
        <f>IF(D93="","-",+C146+1)</f>
        <v>2055</v>
      </c>
      <c r="D147" s="374">
        <f>IF(F146+SUM(E$99:E146)=D$92,F146,D$92-SUM(E$99:E146))</f>
        <v>2099275.5544933584</v>
      </c>
      <c r="E147" s="523">
        <f t="shared" si="21"/>
        <v>676915.39534883725</v>
      </c>
      <c r="F147" s="524">
        <f t="shared" si="22"/>
        <v>1422360.1591445212</v>
      </c>
      <c r="G147" s="524">
        <f t="shared" si="23"/>
        <v>1760817.8568189398</v>
      </c>
      <c r="H147" s="527">
        <f t="shared" si="24"/>
        <v>865394.30110375828</v>
      </c>
      <c r="I147" s="578">
        <f t="shared" si="25"/>
        <v>865394.30110375828</v>
      </c>
      <c r="J147" s="515">
        <f t="shared" si="20"/>
        <v>0</v>
      </c>
      <c r="K147" s="515"/>
      <c r="L147" s="526"/>
      <c r="M147" s="515">
        <f t="shared" si="26"/>
        <v>0</v>
      </c>
      <c r="N147" s="526"/>
      <c r="O147" s="515">
        <f t="shared" si="27"/>
        <v>0</v>
      </c>
      <c r="P147" s="515">
        <f t="shared" si="28"/>
        <v>0</v>
      </c>
    </row>
    <row r="148" spans="2:16" ht="12.5">
      <c r="B148" s="195" t="str">
        <f t="shared" si="16"/>
        <v/>
      </c>
      <c r="C148" s="508">
        <f>IF(D93="","-",+C147+1)</f>
        <v>2056</v>
      </c>
      <c r="D148" s="374">
        <f>IF(F147+SUM(E$99:E147)=D$92,F147,D$92-SUM(E$99:E147))</f>
        <v>1422360.1591445212</v>
      </c>
      <c r="E148" s="523">
        <f t="shared" si="21"/>
        <v>676915.39534883725</v>
      </c>
      <c r="F148" s="524">
        <f t="shared" si="22"/>
        <v>745444.76379568398</v>
      </c>
      <c r="G148" s="524">
        <f t="shared" si="23"/>
        <v>1083902.4614701027</v>
      </c>
      <c r="H148" s="527">
        <f t="shared" si="24"/>
        <v>792936.90722288296</v>
      </c>
      <c r="I148" s="578">
        <f t="shared" si="25"/>
        <v>792936.90722288296</v>
      </c>
      <c r="J148" s="515">
        <f t="shared" si="20"/>
        <v>0</v>
      </c>
      <c r="K148" s="515"/>
      <c r="L148" s="526"/>
      <c r="M148" s="515">
        <f t="shared" si="26"/>
        <v>0</v>
      </c>
      <c r="N148" s="526"/>
      <c r="O148" s="515">
        <f t="shared" si="27"/>
        <v>0</v>
      </c>
      <c r="P148" s="515">
        <f t="shared" si="28"/>
        <v>0</v>
      </c>
    </row>
    <row r="149" spans="2:16" ht="12.5">
      <c r="B149" s="195" t="str">
        <f t="shared" si="16"/>
        <v/>
      </c>
      <c r="C149" s="508">
        <f>IF(D93="","-",+C148+1)</f>
        <v>2057</v>
      </c>
      <c r="D149" s="374">
        <f>IF(F148+SUM(E$99:E148)=D$92,F148,D$92-SUM(E$99:E148))</f>
        <v>745444.76379568398</v>
      </c>
      <c r="E149" s="523">
        <f t="shared" si="21"/>
        <v>676915.39534883725</v>
      </c>
      <c r="F149" s="524">
        <f t="shared" si="22"/>
        <v>68529.368446846725</v>
      </c>
      <c r="G149" s="524">
        <f t="shared" si="23"/>
        <v>406987.06612126535</v>
      </c>
      <c r="H149" s="527">
        <f t="shared" si="24"/>
        <v>720479.51334200765</v>
      </c>
      <c r="I149" s="578">
        <f t="shared" si="25"/>
        <v>720479.51334200765</v>
      </c>
      <c r="J149" s="515">
        <f t="shared" si="20"/>
        <v>0</v>
      </c>
      <c r="K149" s="515"/>
      <c r="L149" s="526"/>
      <c r="M149" s="515">
        <f t="shared" si="26"/>
        <v>0</v>
      </c>
      <c r="N149" s="526"/>
      <c r="O149" s="515">
        <f t="shared" si="27"/>
        <v>0</v>
      </c>
      <c r="P149" s="515">
        <f t="shared" si="28"/>
        <v>0</v>
      </c>
    </row>
    <row r="150" spans="2:16" ht="12.5">
      <c r="B150" s="195" t="str">
        <f t="shared" si="16"/>
        <v/>
      </c>
      <c r="C150" s="508">
        <f>IF(D93="","-",+C149+1)</f>
        <v>2058</v>
      </c>
      <c r="D150" s="374">
        <f>IF(F149+SUM(E$99:E149)=D$92,F149,D$92-SUM(E$99:E149))</f>
        <v>68529.368446846725</v>
      </c>
      <c r="E150" s="523">
        <f t="shared" si="21"/>
        <v>68529.368446846725</v>
      </c>
      <c r="F150" s="524">
        <f t="shared" si="22"/>
        <v>0</v>
      </c>
      <c r="G150" s="524">
        <f t="shared" si="23"/>
        <v>34264.684223423363</v>
      </c>
      <c r="H150" s="527">
        <f t="shared" si="24"/>
        <v>72197.078973213123</v>
      </c>
      <c r="I150" s="578">
        <f t="shared" si="25"/>
        <v>72197.078973213123</v>
      </c>
      <c r="J150" s="515">
        <f t="shared" si="20"/>
        <v>0</v>
      </c>
      <c r="K150" s="515"/>
      <c r="L150" s="526"/>
      <c r="M150" s="515">
        <f t="shared" si="26"/>
        <v>0</v>
      </c>
      <c r="N150" s="526"/>
      <c r="O150" s="515">
        <f t="shared" si="27"/>
        <v>0</v>
      </c>
      <c r="P150" s="515">
        <f t="shared" si="28"/>
        <v>0</v>
      </c>
    </row>
    <row r="151" spans="2:16" ht="12.5">
      <c r="B151" s="195" t="str">
        <f t="shared" si="16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 t="shared" si="21"/>
        <v>0</v>
      </c>
      <c r="F151" s="524">
        <f t="shared" si="22"/>
        <v>0</v>
      </c>
      <c r="G151" s="524">
        <f t="shared" si="23"/>
        <v>0</v>
      </c>
      <c r="H151" s="527">
        <f t="shared" si="24"/>
        <v>0</v>
      </c>
      <c r="I151" s="578">
        <f t="shared" si="25"/>
        <v>0</v>
      </c>
      <c r="J151" s="515">
        <f t="shared" si="20"/>
        <v>0</v>
      </c>
      <c r="K151" s="515"/>
      <c r="L151" s="526"/>
      <c r="M151" s="515">
        <f t="shared" si="26"/>
        <v>0</v>
      </c>
      <c r="N151" s="526"/>
      <c r="O151" s="515">
        <f t="shared" si="27"/>
        <v>0</v>
      </c>
      <c r="P151" s="515">
        <f t="shared" si="28"/>
        <v>0</v>
      </c>
    </row>
    <row r="152" spans="2:16" ht="12.5">
      <c r="B152" s="195" t="str">
        <f t="shared" si="16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 t="shared" si="21"/>
        <v>0</v>
      </c>
      <c r="F152" s="524">
        <f t="shared" si="22"/>
        <v>0</v>
      </c>
      <c r="G152" s="524">
        <f t="shared" si="23"/>
        <v>0</v>
      </c>
      <c r="H152" s="527">
        <f t="shared" si="24"/>
        <v>0</v>
      </c>
      <c r="I152" s="578">
        <f t="shared" si="25"/>
        <v>0</v>
      </c>
      <c r="J152" s="515">
        <f t="shared" si="20"/>
        <v>0</v>
      </c>
      <c r="K152" s="515"/>
      <c r="L152" s="526"/>
      <c r="M152" s="515">
        <f t="shared" si="26"/>
        <v>0</v>
      </c>
      <c r="N152" s="526"/>
      <c r="O152" s="515">
        <f t="shared" si="27"/>
        <v>0</v>
      </c>
      <c r="P152" s="515">
        <f t="shared" si="28"/>
        <v>0</v>
      </c>
    </row>
    <row r="153" spans="2:16" ht="12.5">
      <c r="B153" s="195" t="str">
        <f t="shared" si="16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 t="shared" si="21"/>
        <v>0</v>
      </c>
      <c r="F153" s="524">
        <f t="shared" si="22"/>
        <v>0</v>
      </c>
      <c r="G153" s="524">
        <f t="shared" si="23"/>
        <v>0</v>
      </c>
      <c r="H153" s="527">
        <f t="shared" si="24"/>
        <v>0</v>
      </c>
      <c r="I153" s="578">
        <f t="shared" si="25"/>
        <v>0</v>
      </c>
      <c r="J153" s="515">
        <f t="shared" si="20"/>
        <v>0</v>
      </c>
      <c r="K153" s="515"/>
      <c r="L153" s="526"/>
      <c r="M153" s="515">
        <f t="shared" si="26"/>
        <v>0</v>
      </c>
      <c r="N153" s="526"/>
      <c r="O153" s="515">
        <f t="shared" si="27"/>
        <v>0</v>
      </c>
      <c r="P153" s="515">
        <f t="shared" si="28"/>
        <v>0</v>
      </c>
    </row>
    <row r="154" spans="2:16" ht="13" thickBot="1">
      <c r="B154" s="195" t="str">
        <f t="shared" si="16"/>
        <v/>
      </c>
      <c r="C154" s="528">
        <f>IF(D93="","-",+C153+1)</f>
        <v>2062</v>
      </c>
      <c r="D154" s="374">
        <f>IF(F153+SUM(E$99:E153)=D$92,F153,D$92-SUM(E$99:E153))</f>
        <v>0</v>
      </c>
      <c r="E154" s="523">
        <f t="shared" si="21"/>
        <v>0</v>
      </c>
      <c r="F154" s="524">
        <f t="shared" si="22"/>
        <v>0</v>
      </c>
      <c r="G154" s="524">
        <f t="shared" si="23"/>
        <v>0</v>
      </c>
      <c r="H154" s="527">
        <f t="shared" si="24"/>
        <v>0</v>
      </c>
      <c r="I154" s="578">
        <f t="shared" si="25"/>
        <v>0</v>
      </c>
      <c r="J154" s="515">
        <f t="shared" si="20"/>
        <v>0</v>
      </c>
      <c r="K154" s="515"/>
      <c r="L154" s="533"/>
      <c r="M154" s="534">
        <f t="shared" si="26"/>
        <v>0</v>
      </c>
      <c r="N154" s="533"/>
      <c r="O154" s="534">
        <f t="shared" si="27"/>
        <v>0</v>
      </c>
      <c r="P154" s="534">
        <f t="shared" si="28"/>
        <v>0</v>
      </c>
    </row>
    <row r="155" spans="2:16" ht="12.5">
      <c r="C155" s="374" t="s">
        <v>78</v>
      </c>
      <c r="D155" s="375"/>
      <c r="E155" s="375">
        <f>SUM(E99:E154)</f>
        <v>29107361.999999993</v>
      </c>
      <c r="F155" s="375"/>
      <c r="G155" s="375"/>
      <c r="H155" s="375">
        <f>SUM(H99:H154)</f>
        <v>97403833.085035786</v>
      </c>
      <c r="I155" s="375">
        <f>SUM(I99:I154)</f>
        <v>97403833.085035786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249360.90673587442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249360.90673587442</v>
      </c>
      <c r="O6" s="269"/>
      <c r="P6" s="269"/>
    </row>
    <row r="7" spans="1:16" ht="13.5" thickBot="1">
      <c r="C7" s="468" t="s">
        <v>48</v>
      </c>
      <c r="D7" s="625" t="s">
        <v>334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46" t="s">
        <v>358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333</v>
      </c>
      <c r="E9" s="638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2658452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2007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3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64840.292682926833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2007</v>
      </c>
      <c r="D17" s="630">
        <v>2658452</v>
      </c>
      <c r="E17" s="639">
        <v>47472.357142857138</v>
      </c>
      <c r="F17" s="630">
        <v>2610979.6428571427</v>
      </c>
      <c r="G17" s="639">
        <v>399720.94779110374</v>
      </c>
      <c r="H17" s="640">
        <v>399720.94779110374</v>
      </c>
      <c r="I17" s="512">
        <v>0</v>
      </c>
      <c r="J17" s="512"/>
      <c r="K17" s="513">
        <f>G17</f>
        <v>399720.94779110374</v>
      </c>
      <c r="L17" s="598">
        <f>IF(K17&lt;&gt;0,+G17-K17,0)</f>
        <v>0</v>
      </c>
      <c r="M17" s="513">
        <f>H17</f>
        <v>399720.94779110374</v>
      </c>
      <c r="N17" s="514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2008</v>
      </c>
      <c r="D18" s="632">
        <v>2610979.6428571427</v>
      </c>
      <c r="E18" s="631">
        <v>63296.476190476191</v>
      </c>
      <c r="F18" s="632">
        <v>2547683.1666666665</v>
      </c>
      <c r="G18" s="631">
        <v>407005.70706543193</v>
      </c>
      <c r="H18" s="640">
        <v>407005.70706543193</v>
      </c>
      <c r="I18" s="512">
        <v>0</v>
      </c>
      <c r="J18" s="512"/>
      <c r="K18" s="519">
        <f>G18</f>
        <v>407005.70706543193</v>
      </c>
      <c r="L18" s="520">
        <f>IF(K18&lt;&gt;0,+G18-K18,0)</f>
        <v>0</v>
      </c>
      <c r="M18" s="519">
        <f>H18</f>
        <v>407005.70706543193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2009</v>
      </c>
      <c r="D19" s="632">
        <v>2547683.1666666665</v>
      </c>
      <c r="E19" s="631">
        <v>63296.476190476191</v>
      </c>
      <c r="F19" s="632">
        <v>2484386.6904761903</v>
      </c>
      <c r="G19" s="631">
        <v>398466.34729214112</v>
      </c>
      <c r="H19" s="640">
        <v>398466.34729214112</v>
      </c>
      <c r="I19" s="512">
        <v>0</v>
      </c>
      <c r="J19" s="512"/>
      <c r="K19" s="519">
        <f t="shared" ref="K19:K24" si="0">G19</f>
        <v>398466.34729214112</v>
      </c>
      <c r="L19" s="520">
        <f t="shared" ref="L19:L24" si="1">IF(K19&lt;&gt;0,+G19-K19,0)</f>
        <v>0</v>
      </c>
      <c r="M19" s="519">
        <f t="shared" ref="M19:M24" si="2">H19</f>
        <v>398466.34729214112</v>
      </c>
      <c r="N19" s="515">
        <f t="shared" ref="N19:N24" si="3">IF(M19&lt;&gt;0,+H19-M19,0)</f>
        <v>0</v>
      </c>
      <c r="O19" s="515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2010</v>
      </c>
      <c r="D20" s="632">
        <v>2484386.6904761903</v>
      </c>
      <c r="E20" s="631">
        <v>63296.476190476191</v>
      </c>
      <c r="F20" s="632">
        <v>2421090.2142857141</v>
      </c>
      <c r="G20" s="631">
        <v>389926.98751885031</v>
      </c>
      <c r="H20" s="640">
        <v>389926.98751885031</v>
      </c>
      <c r="I20" s="512">
        <v>0</v>
      </c>
      <c r="J20" s="512"/>
      <c r="K20" s="519">
        <f t="shared" si="0"/>
        <v>389926.98751885031</v>
      </c>
      <c r="L20" s="520">
        <f t="shared" si="1"/>
        <v>0</v>
      </c>
      <c r="M20" s="519">
        <f t="shared" si="2"/>
        <v>389926.98751885031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2011</v>
      </c>
      <c r="D21" s="632">
        <v>2421090.2142857141</v>
      </c>
      <c r="E21" s="631">
        <v>63296.476190476191</v>
      </c>
      <c r="F21" s="632">
        <v>2357793.7380952379</v>
      </c>
      <c r="G21" s="631">
        <v>381387.62774555944</v>
      </c>
      <c r="H21" s="640">
        <v>381387.62774555944</v>
      </c>
      <c r="I21" s="512">
        <v>0</v>
      </c>
      <c r="J21" s="512"/>
      <c r="K21" s="519">
        <f t="shared" si="0"/>
        <v>381387.62774555944</v>
      </c>
      <c r="L21" s="520">
        <f t="shared" si="1"/>
        <v>0</v>
      </c>
      <c r="M21" s="519">
        <f t="shared" si="2"/>
        <v>381387.62774555944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2012</v>
      </c>
      <c r="D22" s="632">
        <v>2357793.7380952379</v>
      </c>
      <c r="E22" s="631">
        <v>63296.476190476191</v>
      </c>
      <c r="F22" s="632">
        <v>2294497.2619047617</v>
      </c>
      <c r="G22" s="631">
        <v>372848.26797226863</v>
      </c>
      <c r="H22" s="640">
        <v>372848.26797226863</v>
      </c>
      <c r="I22" s="512">
        <v>0</v>
      </c>
      <c r="J22" s="512"/>
      <c r="K22" s="519">
        <f t="shared" si="0"/>
        <v>372848.26797226863</v>
      </c>
      <c r="L22" s="520">
        <f t="shared" si="1"/>
        <v>0</v>
      </c>
      <c r="M22" s="519">
        <f t="shared" si="2"/>
        <v>372848.26797226863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2013</v>
      </c>
      <c r="D23" s="632">
        <v>2294497.2619047617</v>
      </c>
      <c r="E23" s="631">
        <v>63296.476190476191</v>
      </c>
      <c r="F23" s="632">
        <v>2231200.7857142854</v>
      </c>
      <c r="G23" s="631">
        <v>364308.90819897782</v>
      </c>
      <c r="H23" s="640">
        <v>364308.90819897782</v>
      </c>
      <c r="I23" s="512">
        <v>0</v>
      </c>
      <c r="J23" s="512"/>
      <c r="K23" s="519">
        <f t="shared" si="0"/>
        <v>364308.90819897782</v>
      </c>
      <c r="L23" s="520">
        <f t="shared" si="1"/>
        <v>0</v>
      </c>
      <c r="M23" s="519">
        <f t="shared" si="2"/>
        <v>364308.90819897782</v>
      </c>
      <c r="N23" s="515">
        <f t="shared" si="3"/>
        <v>0</v>
      </c>
      <c r="O23" s="515">
        <f t="shared" si="4"/>
        <v>0</v>
      </c>
      <c r="P23" s="272"/>
    </row>
    <row r="24" spans="2:16" ht="12.5">
      <c r="B24" s="195" t="str">
        <f t="shared" si="5"/>
        <v/>
      </c>
      <c r="C24" s="508">
        <f>IF(D11="","-",+C23+1)</f>
        <v>2014</v>
      </c>
      <c r="D24" s="632">
        <v>2231200.7857142854</v>
      </c>
      <c r="E24" s="631">
        <v>63296.476190476191</v>
      </c>
      <c r="F24" s="632">
        <v>2167904.3095238092</v>
      </c>
      <c r="G24" s="631">
        <v>355769.54842568695</v>
      </c>
      <c r="H24" s="640">
        <v>355769.54842568695</v>
      </c>
      <c r="I24" s="512">
        <v>0</v>
      </c>
      <c r="J24" s="512"/>
      <c r="K24" s="519">
        <f t="shared" si="0"/>
        <v>355769.54842568695</v>
      </c>
      <c r="L24" s="520">
        <f t="shared" si="1"/>
        <v>0</v>
      </c>
      <c r="M24" s="519">
        <f t="shared" si="2"/>
        <v>355769.54842568695</v>
      </c>
      <c r="N24" s="515">
        <f t="shared" si="3"/>
        <v>0</v>
      </c>
      <c r="O24" s="515">
        <f t="shared" si="4"/>
        <v>0</v>
      </c>
      <c r="P24" s="272"/>
    </row>
    <row r="25" spans="2:16" ht="12.5">
      <c r="B25" s="195" t="str">
        <f t="shared" si="5"/>
        <v/>
      </c>
      <c r="C25" s="508">
        <f>IF(D11="","-",+C24+1)</f>
        <v>2015</v>
      </c>
      <c r="D25" s="632">
        <v>2167904.3095238092</v>
      </c>
      <c r="E25" s="631">
        <v>63296.476190476191</v>
      </c>
      <c r="F25" s="632">
        <v>2104607.833333333</v>
      </c>
      <c r="G25" s="631">
        <v>340483.43201030308</v>
      </c>
      <c r="H25" s="640">
        <v>340483.43201030308</v>
      </c>
      <c r="I25" s="512">
        <v>0</v>
      </c>
      <c r="J25" s="512"/>
      <c r="K25" s="519">
        <f>G25</f>
        <v>340483.43201030308</v>
      </c>
      <c r="L25" s="520">
        <f>IF(K25&lt;&gt;0,+G25-K25,0)</f>
        <v>0</v>
      </c>
      <c r="M25" s="519">
        <f>H25</f>
        <v>340483.43201030308</v>
      </c>
      <c r="N25" s="515">
        <f>IF(M25&lt;&gt;0,+H25-M25,0)</f>
        <v>0</v>
      </c>
      <c r="O25" s="515">
        <f>+N25-L25</f>
        <v>0</v>
      </c>
      <c r="P25" s="272"/>
    </row>
    <row r="26" spans="2:16" ht="12.5">
      <c r="B26" s="195" t="str">
        <f t="shared" si="5"/>
        <v/>
      </c>
      <c r="C26" s="508">
        <f>IF(D11="","-",+C25+1)</f>
        <v>2016</v>
      </c>
      <c r="D26" s="632">
        <v>2104607.833333333</v>
      </c>
      <c r="E26" s="631">
        <v>63296.476190476191</v>
      </c>
      <c r="F26" s="632">
        <v>2041311.3571428568</v>
      </c>
      <c r="G26" s="631">
        <v>328830.20653345349</v>
      </c>
      <c r="H26" s="640">
        <v>328830.20653345349</v>
      </c>
      <c r="I26" s="512">
        <f>H26-G26</f>
        <v>0</v>
      </c>
      <c r="J26" s="512"/>
      <c r="K26" s="519">
        <f>G26</f>
        <v>328830.20653345349</v>
      </c>
      <c r="L26" s="520">
        <f>IF(K26&lt;&gt;0,+G26-K26,0)</f>
        <v>0</v>
      </c>
      <c r="M26" s="519">
        <f>H26</f>
        <v>328830.20653345349</v>
      </c>
      <c r="N26" s="515">
        <f>IF(M26&lt;&gt;0,+H26-M26,0)</f>
        <v>0</v>
      </c>
      <c r="O26" s="515">
        <f>+N26-L26</f>
        <v>0</v>
      </c>
      <c r="P26" s="272"/>
    </row>
    <row r="27" spans="2:16" ht="12.5">
      <c r="B27" s="195" t="str">
        <f t="shared" si="5"/>
        <v/>
      </c>
      <c r="C27" s="508">
        <f>IF(D11="","-",+C26+1)</f>
        <v>2017</v>
      </c>
      <c r="D27" s="632">
        <v>2041311.3571428568</v>
      </c>
      <c r="E27" s="631">
        <v>61824.465116279069</v>
      </c>
      <c r="F27" s="632">
        <v>1979486.8920265778</v>
      </c>
      <c r="G27" s="631">
        <v>310897.9062413022</v>
      </c>
      <c r="H27" s="640">
        <v>310897.9062413022</v>
      </c>
      <c r="I27" s="512">
        <f t="shared" ref="I27:I72" si="6">H27-G27</f>
        <v>0</v>
      </c>
      <c r="J27" s="512"/>
      <c r="K27" s="519">
        <f>G27</f>
        <v>310897.9062413022</v>
      </c>
      <c r="L27" s="520">
        <f>IF(K27&lt;&gt;0,+G27-K27,0)</f>
        <v>0</v>
      </c>
      <c r="M27" s="519">
        <f>H27</f>
        <v>310897.9062413022</v>
      </c>
      <c r="N27" s="515">
        <f>IF(M27&lt;&gt;0,+H27-M27,0)</f>
        <v>0</v>
      </c>
      <c r="O27" s="515">
        <f>+N27-L27</f>
        <v>0</v>
      </c>
      <c r="P27" s="272"/>
    </row>
    <row r="28" spans="2:16" ht="12.5">
      <c r="B28" s="195" t="str">
        <f t="shared" si="5"/>
        <v/>
      </c>
      <c r="C28" s="508">
        <f>IF(D11="","-",+C27+1)</f>
        <v>2018</v>
      </c>
      <c r="D28" s="632">
        <v>1979486.8920265778</v>
      </c>
      <c r="E28" s="631">
        <v>64840.292682926833</v>
      </c>
      <c r="F28" s="632">
        <v>1914646.599343651</v>
      </c>
      <c r="G28" s="631">
        <v>282686.31741650117</v>
      </c>
      <c r="H28" s="640">
        <v>282686.31741650117</v>
      </c>
      <c r="I28" s="512">
        <f t="shared" si="6"/>
        <v>0</v>
      </c>
      <c r="J28" s="512"/>
      <c r="K28" s="519">
        <f>G28</f>
        <v>282686.31741650117</v>
      </c>
      <c r="L28" s="520">
        <f>IF(K28&lt;&gt;0,+G28-K28,0)</f>
        <v>0</v>
      </c>
      <c r="M28" s="519">
        <f>H28</f>
        <v>282686.31741650117</v>
      </c>
      <c r="N28" s="515">
        <f>IF(M28&lt;&gt;0,+H28-M28,0)</f>
        <v>0</v>
      </c>
      <c r="O28" s="515">
        <f>+N28-L28</f>
        <v>0</v>
      </c>
      <c r="P28" s="272"/>
    </row>
    <row r="29" spans="2:16" ht="12.5">
      <c r="B29" s="195" t="str">
        <f t="shared" si="5"/>
        <v/>
      </c>
      <c r="C29" s="508">
        <f>IF(D11="","-",+C28+1)</f>
        <v>2019</v>
      </c>
      <c r="D29" s="632">
        <v>1914646.599343651</v>
      </c>
      <c r="E29" s="631">
        <v>61824.465116279069</v>
      </c>
      <c r="F29" s="632">
        <v>1852822.134227372</v>
      </c>
      <c r="G29" s="631">
        <v>249360.90673587442</v>
      </c>
      <c r="H29" s="640">
        <v>249360.90673587442</v>
      </c>
      <c r="I29" s="512">
        <f t="shared" si="6"/>
        <v>0</v>
      </c>
      <c r="J29" s="512"/>
      <c r="K29" s="519">
        <f>G29</f>
        <v>249360.90673587442</v>
      </c>
      <c r="L29" s="520">
        <f>IF(K29&lt;&gt;0,+G29-K29,0)</f>
        <v>0</v>
      </c>
      <c r="M29" s="519">
        <f>H29</f>
        <v>249360.90673587442</v>
      </c>
      <c r="N29" s="515">
        <f t="shared" ref="N29:N72" si="7">IF(M29&lt;&gt;0,+H29-M29,0)</f>
        <v>0</v>
      </c>
      <c r="O29" s="515">
        <f t="shared" ref="O29:O72" si="8">+N29-L29</f>
        <v>0</v>
      </c>
      <c r="P29" s="272"/>
    </row>
    <row r="30" spans="2:16" ht="12.5">
      <c r="B30" s="195" t="str">
        <f t="shared" si="5"/>
        <v/>
      </c>
      <c r="C30" s="508">
        <f>IF(D11="","-",+C29+1)</f>
        <v>2020</v>
      </c>
      <c r="D30" s="524">
        <f>IF(F29+SUM(E$17:E29)=D$10,F29,D$10-SUM(E$17:E29))</f>
        <v>1852822.134227372</v>
      </c>
      <c r="E30" s="523">
        <f>IF(+I14&lt;F29,I14,D30)</f>
        <v>64840.292682926833</v>
      </c>
      <c r="F30" s="524">
        <f t="shared" ref="F30:F72" si="9">+D30-E30</f>
        <v>1787981.8415444451</v>
      </c>
      <c r="G30" s="525">
        <f t="shared" ref="G30:G72" si="10">+I$12*((D30+F30)/2)+E30</f>
        <v>296202.64302049851</v>
      </c>
      <c r="H30" s="492">
        <f t="shared" ref="H30:H72" si="11">+I$13*((D30+F30)/2)+E30</f>
        <v>296202.64302049851</v>
      </c>
      <c r="I30" s="512">
        <f t="shared" si="6"/>
        <v>0</v>
      </c>
      <c r="J30" s="512"/>
      <c r="K30" s="526"/>
      <c r="L30" s="515">
        <f t="shared" ref="L30:L72" si="12">IF(K30&lt;&gt;0,+G30-K30,0)</f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2021</v>
      </c>
      <c r="D31" s="524">
        <f>IF(F30+SUM(E$17:E30)=D$10,F30,D$10-SUM(E$17:E30))</f>
        <v>1787981.8415444451</v>
      </c>
      <c r="E31" s="523">
        <f>IF(+I14&lt;F30,I14,D31)</f>
        <v>64840.292682926833</v>
      </c>
      <c r="F31" s="524">
        <f t="shared" si="9"/>
        <v>1723141.5488615183</v>
      </c>
      <c r="G31" s="525">
        <f t="shared" si="10"/>
        <v>287961.82444771728</v>
      </c>
      <c r="H31" s="492">
        <f t="shared" si="11"/>
        <v>287961.82444771728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2022</v>
      </c>
      <c r="D32" s="524">
        <f>IF(F31+SUM(E$17:E31)=D$10,F31,D$10-SUM(E$17:E31))</f>
        <v>1723141.5488615183</v>
      </c>
      <c r="E32" s="523">
        <f>IF(+I14&lt;F31,I14,D32)</f>
        <v>64840.292682926833</v>
      </c>
      <c r="F32" s="524">
        <f t="shared" si="9"/>
        <v>1658301.2561785914</v>
      </c>
      <c r="G32" s="525">
        <f t="shared" si="10"/>
        <v>279721.00587493612</v>
      </c>
      <c r="H32" s="492">
        <f t="shared" si="11"/>
        <v>279721.00587493612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2023</v>
      </c>
      <c r="D33" s="524">
        <f>IF(F32+SUM(E$17:E32)=D$10,F32,D$10-SUM(E$17:E32))</f>
        <v>1658301.2561785914</v>
      </c>
      <c r="E33" s="523">
        <f>IF(+I14&lt;F32,I14,D33)</f>
        <v>64840.292682926833</v>
      </c>
      <c r="F33" s="524">
        <f t="shared" si="9"/>
        <v>1593460.9634956645</v>
      </c>
      <c r="G33" s="525">
        <f t="shared" si="10"/>
        <v>271480.1873021549</v>
      </c>
      <c r="H33" s="492">
        <f t="shared" si="11"/>
        <v>271480.1873021549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2024</v>
      </c>
      <c r="D34" s="524">
        <f>IF(F33+SUM(E$17:E33)=D$10,F33,D$10-SUM(E$17:E33))</f>
        <v>1593460.9634956645</v>
      </c>
      <c r="E34" s="523">
        <f>IF(+I14&lt;F33,I14,D34)</f>
        <v>64840.292682926833</v>
      </c>
      <c r="F34" s="524">
        <f t="shared" si="9"/>
        <v>1528620.6708127377</v>
      </c>
      <c r="G34" s="525">
        <f t="shared" si="10"/>
        <v>263239.36872937373</v>
      </c>
      <c r="H34" s="492">
        <f t="shared" si="11"/>
        <v>263239.36872937373</v>
      </c>
      <c r="I34" s="512">
        <f t="shared" si="6"/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2025</v>
      </c>
      <c r="D35" s="524">
        <f>IF(F34+SUM(E$17:E34)=D$10,F34,D$10-SUM(E$17:E34))</f>
        <v>1528620.6708127377</v>
      </c>
      <c r="E35" s="523">
        <f>IF(+I14&lt;F34,I14,D35)</f>
        <v>64840.292682926833</v>
      </c>
      <c r="F35" s="524">
        <f t="shared" si="9"/>
        <v>1463780.3781298108</v>
      </c>
      <c r="G35" s="525">
        <f t="shared" si="10"/>
        <v>254998.55015659251</v>
      </c>
      <c r="H35" s="492">
        <f t="shared" si="11"/>
        <v>254998.55015659251</v>
      </c>
      <c r="I35" s="512">
        <f t="shared" si="6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2026</v>
      </c>
      <c r="D36" s="524">
        <f>IF(F35+SUM(E$17:E35)=D$10,F35,D$10-SUM(E$17:E35))</f>
        <v>1463780.3781298108</v>
      </c>
      <c r="E36" s="523">
        <f>IF(+I14&lt;F35,I14,D36)</f>
        <v>64840.292682926833</v>
      </c>
      <c r="F36" s="524">
        <f t="shared" si="9"/>
        <v>1398940.0854468839</v>
      </c>
      <c r="G36" s="525">
        <f t="shared" si="10"/>
        <v>246757.73158381134</v>
      </c>
      <c r="H36" s="492">
        <f t="shared" si="11"/>
        <v>246757.73158381134</v>
      </c>
      <c r="I36" s="512">
        <f t="shared" si="6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2027</v>
      </c>
      <c r="D37" s="524">
        <f>IF(F36+SUM(E$17:E36)=D$10,F36,D$10-SUM(E$17:E36))</f>
        <v>1398940.0854468839</v>
      </c>
      <c r="E37" s="523">
        <f>IF(+I14&lt;F36,I14,D37)</f>
        <v>64840.292682926833</v>
      </c>
      <c r="F37" s="524">
        <f t="shared" si="9"/>
        <v>1334099.7927639571</v>
      </c>
      <c r="G37" s="525">
        <f t="shared" si="10"/>
        <v>238516.91301103012</v>
      </c>
      <c r="H37" s="492">
        <f t="shared" si="11"/>
        <v>238516.91301103012</v>
      </c>
      <c r="I37" s="512">
        <f t="shared" si="6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2028</v>
      </c>
      <c r="D38" s="524">
        <f>IF(F37+SUM(E$17:E37)=D$10,F37,D$10-SUM(E$17:E37))</f>
        <v>1334099.7927639571</v>
      </c>
      <c r="E38" s="523">
        <f>IF(+I14&lt;F37,I14,D38)</f>
        <v>64840.292682926833</v>
      </c>
      <c r="F38" s="524">
        <f t="shared" si="9"/>
        <v>1269259.5000810302</v>
      </c>
      <c r="G38" s="525">
        <f t="shared" si="10"/>
        <v>230276.09443824895</v>
      </c>
      <c r="H38" s="492">
        <f t="shared" si="11"/>
        <v>230276.09443824895</v>
      </c>
      <c r="I38" s="512">
        <f t="shared" si="6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2029</v>
      </c>
      <c r="D39" s="524">
        <f>IF(F38+SUM(E$17:E38)=D$10,F38,D$10-SUM(E$17:E38))</f>
        <v>1269259.5000810302</v>
      </c>
      <c r="E39" s="523">
        <f>IF(+I14&lt;F38,I14,D39)</f>
        <v>64840.292682926833</v>
      </c>
      <c r="F39" s="524">
        <f t="shared" si="9"/>
        <v>1204419.2073981033</v>
      </c>
      <c r="G39" s="525">
        <f t="shared" si="10"/>
        <v>222035.2758654677</v>
      </c>
      <c r="H39" s="492">
        <f t="shared" si="11"/>
        <v>222035.2758654677</v>
      </c>
      <c r="I39" s="512">
        <f t="shared" si="6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2030</v>
      </c>
      <c r="D40" s="524">
        <f>IF(F39+SUM(E$17:E39)=D$10,F39,D$10-SUM(E$17:E39))</f>
        <v>1204419.2073981033</v>
      </c>
      <c r="E40" s="523">
        <f>IF(+I14&lt;F39,I14,D40)</f>
        <v>64840.292682926833</v>
      </c>
      <c r="F40" s="524">
        <f t="shared" si="9"/>
        <v>1139578.9147151764</v>
      </c>
      <c r="G40" s="525">
        <f t="shared" si="10"/>
        <v>213794.45729268654</v>
      </c>
      <c r="H40" s="492">
        <f t="shared" si="11"/>
        <v>213794.45729268654</v>
      </c>
      <c r="I40" s="512">
        <f t="shared" si="6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2031</v>
      </c>
      <c r="D41" s="524">
        <f>IF(F40+SUM(E$17:E40)=D$10,F40,D$10-SUM(E$17:E40))</f>
        <v>1139578.9147151764</v>
      </c>
      <c r="E41" s="523">
        <f>IF(+I14&lt;F40,I14,D41)</f>
        <v>64840.292682926833</v>
      </c>
      <c r="F41" s="524">
        <f t="shared" si="9"/>
        <v>1074738.6220322496</v>
      </c>
      <c r="G41" s="525">
        <f t="shared" si="10"/>
        <v>205553.63871990531</v>
      </c>
      <c r="H41" s="492">
        <f t="shared" si="11"/>
        <v>205553.63871990531</v>
      </c>
      <c r="I41" s="512">
        <f t="shared" si="6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2032</v>
      </c>
      <c r="D42" s="524">
        <f>IF(F41+SUM(E$17:E41)=D$10,F41,D$10-SUM(E$17:E41))</f>
        <v>1074738.6220322496</v>
      </c>
      <c r="E42" s="523">
        <f>IF(+I14&lt;F41,I14,D42)</f>
        <v>64840.292682926833</v>
      </c>
      <c r="F42" s="524">
        <f t="shared" si="9"/>
        <v>1009898.3293493227</v>
      </c>
      <c r="G42" s="525">
        <f t="shared" si="10"/>
        <v>197312.82014712412</v>
      </c>
      <c r="H42" s="492">
        <f t="shared" si="11"/>
        <v>197312.82014712412</v>
      </c>
      <c r="I42" s="512">
        <f t="shared" si="6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2033</v>
      </c>
      <c r="D43" s="524">
        <f>IF(F42+SUM(E$17:E42)=D$10,F42,D$10-SUM(E$17:E42))</f>
        <v>1009898.3293493227</v>
      </c>
      <c r="E43" s="523">
        <f>IF(+I14&lt;F42,I14,D43)</f>
        <v>64840.292682926833</v>
      </c>
      <c r="F43" s="524">
        <f t="shared" si="9"/>
        <v>945058.03666639584</v>
      </c>
      <c r="G43" s="525">
        <f t="shared" si="10"/>
        <v>189072.00157434292</v>
      </c>
      <c r="H43" s="492">
        <f t="shared" si="11"/>
        <v>189072.00157434292</v>
      </c>
      <c r="I43" s="512">
        <f t="shared" si="6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2034</v>
      </c>
      <c r="D44" s="524">
        <f>IF(F43+SUM(E$17:E43)=D$10,F43,D$10-SUM(E$17:E43))</f>
        <v>945058.03666639584</v>
      </c>
      <c r="E44" s="523">
        <f>IF(+I14&lt;F43,I14,D44)</f>
        <v>64840.292682926833</v>
      </c>
      <c r="F44" s="524">
        <f t="shared" si="9"/>
        <v>880217.74398346897</v>
      </c>
      <c r="G44" s="525">
        <f t="shared" si="10"/>
        <v>180831.18300156173</v>
      </c>
      <c r="H44" s="492">
        <f t="shared" si="11"/>
        <v>180831.18300156173</v>
      </c>
      <c r="I44" s="512">
        <f t="shared" si="6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2035</v>
      </c>
      <c r="D45" s="524">
        <f>IF(F44+SUM(E$17:E44)=D$10,F44,D$10-SUM(E$17:E44))</f>
        <v>880217.74398346897</v>
      </c>
      <c r="E45" s="523">
        <f>IF(+I14&lt;F44,I14,D45)</f>
        <v>64840.292682926833</v>
      </c>
      <c r="F45" s="524">
        <f t="shared" si="9"/>
        <v>815377.4513005421</v>
      </c>
      <c r="G45" s="525">
        <f t="shared" si="10"/>
        <v>172590.36442878051</v>
      </c>
      <c r="H45" s="492">
        <f t="shared" si="11"/>
        <v>172590.36442878051</v>
      </c>
      <c r="I45" s="512">
        <f t="shared" si="6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2036</v>
      </c>
      <c r="D46" s="524">
        <f>IF(F45+SUM(E$17:E45)=D$10,F45,D$10-SUM(E$17:E45))</f>
        <v>815377.4513005421</v>
      </c>
      <c r="E46" s="523">
        <f>IF(+I14&lt;F45,I14,D46)</f>
        <v>64840.292682926833</v>
      </c>
      <c r="F46" s="524">
        <f t="shared" si="9"/>
        <v>750537.15861761523</v>
      </c>
      <c r="G46" s="525">
        <f t="shared" si="10"/>
        <v>164349.54585599931</v>
      </c>
      <c r="H46" s="492">
        <f t="shared" si="11"/>
        <v>164349.54585599931</v>
      </c>
      <c r="I46" s="512">
        <f t="shared" si="6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2037</v>
      </c>
      <c r="D47" s="524">
        <f>IF(F46+SUM(E$17:E46)=D$10,F46,D$10-SUM(E$17:E46))</f>
        <v>750537.15861761523</v>
      </c>
      <c r="E47" s="523">
        <f>IF(+I14&lt;F46,I14,D47)</f>
        <v>64840.292682926833</v>
      </c>
      <c r="F47" s="524">
        <f t="shared" si="9"/>
        <v>685696.86593468837</v>
      </c>
      <c r="G47" s="525">
        <f t="shared" si="10"/>
        <v>156108.72728321812</v>
      </c>
      <c r="H47" s="492">
        <f t="shared" si="11"/>
        <v>156108.72728321812</v>
      </c>
      <c r="I47" s="512">
        <f t="shared" si="6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2038</v>
      </c>
      <c r="D48" s="524">
        <f>IF(F47+SUM(E$17:E47)=D$10,F47,D$10-SUM(E$17:E47))</f>
        <v>685696.86593468837</v>
      </c>
      <c r="E48" s="523">
        <f>IF(+I14&lt;F47,I14,D48)</f>
        <v>64840.292682926833</v>
      </c>
      <c r="F48" s="524">
        <f t="shared" si="9"/>
        <v>620856.5732517615</v>
      </c>
      <c r="G48" s="525">
        <f t="shared" si="10"/>
        <v>147867.90871043692</v>
      </c>
      <c r="H48" s="492">
        <f t="shared" si="11"/>
        <v>147867.90871043692</v>
      </c>
      <c r="I48" s="512">
        <f t="shared" si="6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2039</v>
      </c>
      <c r="D49" s="524">
        <f>IF(F48+SUM(E$17:E48)=D$10,F48,D$10-SUM(E$17:E48))</f>
        <v>620856.5732517615</v>
      </c>
      <c r="E49" s="523">
        <f>IF(+I14&lt;F48,I14,D49)</f>
        <v>64840.292682926833</v>
      </c>
      <c r="F49" s="524">
        <f t="shared" si="9"/>
        <v>556016.28056883463</v>
      </c>
      <c r="G49" s="525">
        <f t="shared" si="10"/>
        <v>139627.09013765573</v>
      </c>
      <c r="H49" s="492">
        <f t="shared" si="11"/>
        <v>139627.09013765573</v>
      </c>
      <c r="I49" s="512">
        <f t="shared" si="6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2040</v>
      </c>
      <c r="D50" s="524">
        <f>IF(F49+SUM(E$17:E49)=D$10,F49,D$10-SUM(E$17:E49))</f>
        <v>556016.28056883463</v>
      </c>
      <c r="E50" s="523">
        <f>IF(+I14&lt;F49,I14,D50)</f>
        <v>64840.292682926833</v>
      </c>
      <c r="F50" s="524">
        <f t="shared" si="9"/>
        <v>491175.98788590782</v>
      </c>
      <c r="G50" s="525">
        <f t="shared" si="10"/>
        <v>131386.27156487451</v>
      </c>
      <c r="H50" s="492">
        <f t="shared" si="11"/>
        <v>131386.27156487451</v>
      </c>
      <c r="I50" s="512">
        <f t="shared" si="6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2041</v>
      </c>
      <c r="D51" s="524">
        <f>IF(F50+SUM(E$17:E50)=D$10,F50,D$10-SUM(E$17:E50))</f>
        <v>491175.98788590782</v>
      </c>
      <c r="E51" s="523">
        <f>IF(+I14&lt;F50,I14,D51)</f>
        <v>64840.292682926833</v>
      </c>
      <c r="F51" s="524">
        <f t="shared" si="9"/>
        <v>426335.69520298101</v>
      </c>
      <c r="G51" s="525">
        <f t="shared" si="10"/>
        <v>123145.45299209334</v>
      </c>
      <c r="H51" s="492">
        <f t="shared" si="11"/>
        <v>123145.45299209334</v>
      </c>
      <c r="I51" s="512">
        <f t="shared" si="6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2042</v>
      </c>
      <c r="D52" s="524">
        <f>IF(F51+SUM(E$17:E51)=D$10,F51,D$10-SUM(E$17:E51))</f>
        <v>426335.69520298101</v>
      </c>
      <c r="E52" s="523">
        <f>IF(+I14&lt;F51,I14,D52)</f>
        <v>64840.292682926833</v>
      </c>
      <c r="F52" s="524">
        <f t="shared" si="9"/>
        <v>361495.40252005419</v>
      </c>
      <c r="G52" s="525">
        <f t="shared" si="10"/>
        <v>114904.63441931213</v>
      </c>
      <c r="H52" s="492">
        <f t="shared" si="11"/>
        <v>114904.63441931213</v>
      </c>
      <c r="I52" s="512">
        <f t="shared" si="6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2043</v>
      </c>
      <c r="D53" s="524">
        <f>IF(F52+SUM(E$17:E52)=D$10,F52,D$10-SUM(E$17:E52))</f>
        <v>361495.40252005419</v>
      </c>
      <c r="E53" s="523">
        <f>IF(+I14&lt;F52,I14,D53)</f>
        <v>64840.292682926833</v>
      </c>
      <c r="F53" s="524">
        <f t="shared" si="9"/>
        <v>296655.10983712738</v>
      </c>
      <c r="G53" s="525">
        <f t="shared" si="10"/>
        <v>106663.81584653095</v>
      </c>
      <c r="H53" s="492">
        <f t="shared" si="11"/>
        <v>106663.81584653095</v>
      </c>
      <c r="I53" s="512">
        <f t="shared" si="6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2044</v>
      </c>
      <c r="D54" s="524">
        <f>IF(F53+SUM(E$17:E53)=D$10,F53,D$10-SUM(E$17:E53))</f>
        <v>296655.10983712738</v>
      </c>
      <c r="E54" s="523">
        <f>IF(+I14&lt;F53,I14,D54)</f>
        <v>64840.292682926833</v>
      </c>
      <c r="F54" s="524">
        <f t="shared" si="9"/>
        <v>231814.81715420054</v>
      </c>
      <c r="G54" s="525">
        <f t="shared" si="10"/>
        <v>98422.997273749759</v>
      </c>
      <c r="H54" s="492">
        <f t="shared" si="11"/>
        <v>98422.997273749759</v>
      </c>
      <c r="I54" s="512">
        <f t="shared" si="6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2045</v>
      </c>
      <c r="D55" s="524">
        <f>IF(F54+SUM(E$17:E54)=D$10,F54,D$10-SUM(E$17:E54))</f>
        <v>231814.81715420054</v>
      </c>
      <c r="E55" s="523">
        <f>IF(+I14&lt;F54,I14,D55)</f>
        <v>64840.292682926833</v>
      </c>
      <c r="F55" s="524">
        <f t="shared" si="9"/>
        <v>166974.5244712737</v>
      </c>
      <c r="G55" s="525">
        <f t="shared" si="10"/>
        <v>90182.178700968565</v>
      </c>
      <c r="H55" s="492">
        <f t="shared" si="11"/>
        <v>90182.178700968565</v>
      </c>
      <c r="I55" s="512">
        <f t="shared" si="6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2046</v>
      </c>
      <c r="D56" s="524">
        <f>IF(F55+SUM(E$17:E55)=D$10,F55,D$10-SUM(E$17:E55))</f>
        <v>166974.5244712737</v>
      </c>
      <c r="E56" s="523">
        <f>IF(+I14&lt;F55,I14,D56)</f>
        <v>64840.292682926833</v>
      </c>
      <c r="F56" s="524">
        <f t="shared" si="9"/>
        <v>102134.23178834686</v>
      </c>
      <c r="G56" s="525">
        <f t="shared" si="10"/>
        <v>81941.360128187356</v>
      </c>
      <c r="H56" s="492">
        <f t="shared" si="11"/>
        <v>81941.360128187356</v>
      </c>
      <c r="I56" s="512">
        <f t="shared" si="6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2047</v>
      </c>
      <c r="D57" s="524">
        <f>IF(F56+SUM(E$17:E56)=D$10,F56,D$10-SUM(E$17:E56))</f>
        <v>102134.23178834686</v>
      </c>
      <c r="E57" s="523">
        <f>IF(+I14&lt;F56,I14,D57)</f>
        <v>64840.292682926833</v>
      </c>
      <c r="F57" s="524">
        <f t="shared" si="9"/>
        <v>37293.939105420031</v>
      </c>
      <c r="G57" s="525">
        <f t="shared" si="10"/>
        <v>73700.541555406162</v>
      </c>
      <c r="H57" s="492">
        <f t="shared" si="11"/>
        <v>73700.541555406162</v>
      </c>
      <c r="I57" s="512">
        <f t="shared" si="6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2048</v>
      </c>
      <c r="D58" s="524">
        <f>IF(F57+SUM(E$17:E57)=D$10,F57,D$10-SUM(E$17:E57))</f>
        <v>37293.939105420031</v>
      </c>
      <c r="E58" s="523">
        <f>IF(+I14&lt;F57,I14,D58)</f>
        <v>37293.939105420031</v>
      </c>
      <c r="F58" s="524">
        <f t="shared" si="9"/>
        <v>0</v>
      </c>
      <c r="G58" s="525">
        <f t="shared" si="10"/>
        <v>39663.858898464401</v>
      </c>
      <c r="H58" s="492">
        <f t="shared" si="11"/>
        <v>39663.858898464401</v>
      </c>
      <c r="I58" s="512">
        <f t="shared" si="6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2049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9"/>
        <v>0</v>
      </c>
      <c r="G59" s="525">
        <f t="shared" si="10"/>
        <v>0</v>
      </c>
      <c r="H59" s="492">
        <f t="shared" si="11"/>
        <v>0</v>
      </c>
      <c r="I59" s="512">
        <f t="shared" si="6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9"/>
        <v>0</v>
      </c>
      <c r="G60" s="525">
        <f t="shared" si="10"/>
        <v>0</v>
      </c>
      <c r="H60" s="492">
        <f t="shared" si="11"/>
        <v>0</v>
      </c>
      <c r="I60" s="512">
        <f t="shared" si="6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9"/>
        <v>0</v>
      </c>
      <c r="G61" s="525">
        <f t="shared" si="10"/>
        <v>0</v>
      </c>
      <c r="H61" s="492">
        <f t="shared" si="11"/>
        <v>0</v>
      </c>
      <c r="I61" s="512">
        <f t="shared" si="6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9"/>
        <v>0</v>
      </c>
      <c r="G62" s="525">
        <f t="shared" si="10"/>
        <v>0</v>
      </c>
      <c r="H62" s="492">
        <f t="shared" si="11"/>
        <v>0</v>
      </c>
      <c r="I62" s="512">
        <f t="shared" si="6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9"/>
        <v>0</v>
      </c>
      <c r="G63" s="525">
        <f t="shared" si="10"/>
        <v>0</v>
      </c>
      <c r="H63" s="492">
        <f t="shared" si="11"/>
        <v>0</v>
      </c>
      <c r="I63" s="512">
        <f t="shared" si="6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9"/>
        <v>0</v>
      </c>
      <c r="G64" s="525">
        <f t="shared" si="10"/>
        <v>0</v>
      </c>
      <c r="H64" s="492">
        <f t="shared" si="11"/>
        <v>0</v>
      </c>
      <c r="I64" s="512">
        <f t="shared" si="6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2055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9"/>
        <v>0</v>
      </c>
      <c r="G65" s="525">
        <f t="shared" si="10"/>
        <v>0</v>
      </c>
      <c r="H65" s="492">
        <f t="shared" si="11"/>
        <v>0</v>
      </c>
      <c r="I65" s="512">
        <f t="shared" si="6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2056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9"/>
        <v>0</v>
      </c>
      <c r="G66" s="525">
        <f t="shared" si="10"/>
        <v>0</v>
      </c>
      <c r="H66" s="492">
        <f t="shared" si="11"/>
        <v>0</v>
      </c>
      <c r="I66" s="512">
        <f t="shared" si="6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2057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9"/>
        <v>0</v>
      </c>
      <c r="G67" s="525">
        <f t="shared" si="10"/>
        <v>0</v>
      </c>
      <c r="H67" s="492">
        <f t="shared" si="11"/>
        <v>0</v>
      </c>
      <c r="I67" s="512">
        <f t="shared" si="6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2058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9"/>
        <v>0</v>
      </c>
      <c r="G68" s="525">
        <f t="shared" si="10"/>
        <v>0</v>
      </c>
      <c r="H68" s="492">
        <f t="shared" si="11"/>
        <v>0</v>
      </c>
      <c r="I68" s="512">
        <f t="shared" si="6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2059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9"/>
        <v>0</v>
      </c>
      <c r="G69" s="525">
        <f t="shared" si="10"/>
        <v>0</v>
      </c>
      <c r="H69" s="492">
        <f t="shared" si="11"/>
        <v>0</v>
      </c>
      <c r="I69" s="512">
        <f t="shared" si="6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9"/>
        <v>0</v>
      </c>
      <c r="G70" s="525">
        <f t="shared" si="10"/>
        <v>0</v>
      </c>
      <c r="H70" s="492">
        <f t="shared" si="11"/>
        <v>0</v>
      </c>
      <c r="I70" s="512">
        <f t="shared" si="6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9"/>
        <v>0</v>
      </c>
      <c r="G71" s="525">
        <f t="shared" si="10"/>
        <v>0</v>
      </c>
      <c r="H71" s="492">
        <f t="shared" si="11"/>
        <v>0</v>
      </c>
      <c r="I71" s="512">
        <f t="shared" si="6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9"/>
        <v>0</v>
      </c>
      <c r="G72" s="525">
        <f t="shared" si="10"/>
        <v>0</v>
      </c>
      <c r="H72" s="492">
        <f t="shared" si="11"/>
        <v>0</v>
      </c>
      <c r="I72" s="532">
        <f t="shared" si="6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2658451.9999999981</v>
      </c>
      <c r="F73" s="375"/>
      <c r="G73" s="375">
        <f>SUM(G17:G72)</f>
        <v>9800001.5539085846</v>
      </c>
      <c r="H73" s="375">
        <f>SUM(H17:H72)</f>
        <v>9800001.5539085846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249360.90673587442</v>
      </c>
      <c r="N87" s="547">
        <f>IF(J92&lt;D11,0,VLOOKUP(J92,C17:O72,11))</f>
        <v>249360.90673587442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317384.36734344519</v>
      </c>
      <c r="N88" s="551">
        <f>IF(J92&lt;D11,0,VLOOKUP(J92,C99:P154,7))</f>
        <v>317384.36734344519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68023.460607570771</v>
      </c>
      <c r="N89" s="556">
        <f>+N88-N87</f>
        <v>68023.460607570771</v>
      </c>
      <c r="O89" s="557">
        <f>+O88-O87</f>
        <v>0</v>
      </c>
      <c r="P89" s="269"/>
    </row>
    <row r="90" spans="1:16" ht="13.5" thickBot="1">
      <c r="C90" s="535"/>
      <c r="D90" s="647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TP2005152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2658452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D11</f>
        <v>2007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D12</f>
        <v>3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61824.465116279069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2007</v>
      </c>
      <c r="D99" s="374"/>
      <c r="E99" s="525"/>
      <c r="F99" s="524"/>
      <c r="G99" s="604"/>
      <c r="H99" s="605"/>
      <c r="I99" s="606"/>
      <c r="J99" s="515">
        <f t="shared" ref="J99:J108" si="13">+I99-H99</f>
        <v>0</v>
      </c>
      <c r="K99" s="515"/>
      <c r="L99" s="513"/>
      <c r="M99" s="514">
        <f t="shared" ref="M99:M130" si="14">IF(L99&lt;&gt;0,+H99-L99,0)</f>
        <v>0</v>
      </c>
      <c r="N99" s="513"/>
      <c r="O99" s="514">
        <f t="shared" ref="O99:O130" si="15">IF(N99&lt;&gt;0,+I99-N99,0)</f>
        <v>0</v>
      </c>
      <c r="P99" s="514">
        <f t="shared" ref="P99:P130" si="16">+O99-M99</f>
        <v>0</v>
      </c>
    </row>
    <row r="100" spans="1:16" ht="12.5">
      <c r="B100" s="195" t="str">
        <f>IF(D100=F99,"","IU")</f>
        <v/>
      </c>
      <c r="C100" s="508">
        <f>IF(D93="","-",+C99+1)</f>
        <v>2008</v>
      </c>
      <c r="D100" s="374"/>
      <c r="E100" s="523"/>
      <c r="F100" s="524"/>
      <c r="G100" s="524"/>
      <c r="H100" s="527"/>
      <c r="I100" s="578"/>
      <c r="J100" s="515">
        <f t="shared" si="13"/>
        <v>0</v>
      </c>
      <c r="K100" s="515"/>
      <c r="L100" s="519"/>
      <c r="M100" s="515">
        <f t="shared" si="14"/>
        <v>0</v>
      </c>
      <c r="N100" s="519"/>
      <c r="O100" s="515">
        <f t="shared" si="15"/>
        <v>0</v>
      </c>
      <c r="P100" s="515">
        <f t="shared" si="16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2009</v>
      </c>
      <c r="D101" s="374"/>
      <c r="E101" s="523"/>
      <c r="F101" s="524"/>
      <c r="G101" s="524"/>
      <c r="H101" s="527"/>
      <c r="I101" s="578"/>
      <c r="J101" s="515">
        <f t="shared" si="13"/>
        <v>0</v>
      </c>
      <c r="K101" s="515"/>
      <c r="L101" s="519"/>
      <c r="M101" s="515">
        <f t="shared" si="14"/>
        <v>0</v>
      </c>
      <c r="N101" s="519"/>
      <c r="O101" s="515">
        <f t="shared" si="15"/>
        <v>0</v>
      </c>
      <c r="P101" s="515">
        <f t="shared" si="16"/>
        <v>0</v>
      </c>
    </row>
    <row r="102" spans="1:16" ht="12.5">
      <c r="B102" s="195" t="str">
        <f t="shared" si="17"/>
        <v/>
      </c>
      <c r="C102" s="508">
        <f>IF(D93="","-",+C101+1)</f>
        <v>2010</v>
      </c>
      <c r="D102" s="374"/>
      <c r="E102" s="523"/>
      <c r="F102" s="524"/>
      <c r="G102" s="524"/>
      <c r="H102" s="527"/>
      <c r="I102" s="578"/>
      <c r="J102" s="515">
        <f t="shared" si="13"/>
        <v>0</v>
      </c>
      <c r="K102" s="515"/>
      <c r="L102" s="519"/>
      <c r="M102" s="515">
        <f t="shared" si="14"/>
        <v>0</v>
      </c>
      <c r="N102" s="519"/>
      <c r="O102" s="515">
        <f t="shared" si="15"/>
        <v>0</v>
      </c>
      <c r="P102" s="515">
        <f t="shared" si="16"/>
        <v>0</v>
      </c>
    </row>
    <row r="103" spans="1:16" ht="12.5">
      <c r="B103" s="195" t="str">
        <f t="shared" si="17"/>
        <v/>
      </c>
      <c r="C103" s="508">
        <f>IF(D93="","-",+C102+1)</f>
        <v>2011</v>
      </c>
      <c r="D103" s="374"/>
      <c r="E103" s="523"/>
      <c r="F103" s="524"/>
      <c r="G103" s="524"/>
      <c r="H103" s="527"/>
      <c r="I103" s="578"/>
      <c r="J103" s="515">
        <f t="shared" si="13"/>
        <v>0</v>
      </c>
      <c r="K103" s="515"/>
      <c r="L103" s="519"/>
      <c r="M103" s="515">
        <f t="shared" si="14"/>
        <v>0</v>
      </c>
      <c r="N103" s="519"/>
      <c r="O103" s="515">
        <f t="shared" si="15"/>
        <v>0</v>
      </c>
      <c r="P103" s="515">
        <f t="shared" si="16"/>
        <v>0</v>
      </c>
    </row>
    <row r="104" spans="1:16" ht="12.5">
      <c r="B104" s="195" t="str">
        <f t="shared" si="17"/>
        <v/>
      </c>
      <c r="C104" s="508">
        <f>IF(D93="","-",+C103+1)</f>
        <v>2012</v>
      </c>
      <c r="D104" s="374"/>
      <c r="E104" s="523"/>
      <c r="F104" s="524"/>
      <c r="G104" s="524"/>
      <c r="H104" s="527"/>
      <c r="I104" s="578"/>
      <c r="J104" s="515">
        <f t="shared" si="13"/>
        <v>0</v>
      </c>
      <c r="K104" s="515"/>
      <c r="L104" s="519"/>
      <c r="M104" s="515">
        <f t="shared" si="14"/>
        <v>0</v>
      </c>
      <c r="N104" s="519"/>
      <c r="O104" s="515">
        <f t="shared" si="15"/>
        <v>0</v>
      </c>
      <c r="P104" s="515">
        <f t="shared" si="16"/>
        <v>0</v>
      </c>
    </row>
    <row r="105" spans="1:16" ht="12.5">
      <c r="B105" s="195" t="str">
        <f t="shared" si="17"/>
        <v/>
      </c>
      <c r="C105" s="508">
        <f>IF(D93="","-",+C104+1)</f>
        <v>2013</v>
      </c>
      <c r="D105" s="374"/>
      <c r="E105" s="523"/>
      <c r="F105" s="524"/>
      <c r="G105" s="524"/>
      <c r="H105" s="527"/>
      <c r="I105" s="578"/>
      <c r="J105" s="515">
        <f t="shared" si="13"/>
        <v>0</v>
      </c>
      <c r="K105" s="515"/>
      <c r="L105" s="519"/>
      <c r="M105" s="515">
        <f t="shared" si="14"/>
        <v>0</v>
      </c>
      <c r="N105" s="519"/>
      <c r="O105" s="515">
        <f t="shared" si="15"/>
        <v>0</v>
      </c>
      <c r="P105" s="515">
        <f t="shared" si="16"/>
        <v>0</v>
      </c>
    </row>
    <row r="106" spans="1:16" ht="12.5">
      <c r="B106" s="195" t="str">
        <f t="shared" si="17"/>
        <v/>
      </c>
      <c r="C106" s="508">
        <f>IF(D93="","-",+C105+1)</f>
        <v>2014</v>
      </c>
      <c r="D106" s="374"/>
      <c r="E106" s="523"/>
      <c r="F106" s="524"/>
      <c r="G106" s="524"/>
      <c r="H106" s="527"/>
      <c r="I106" s="578"/>
      <c r="J106" s="515">
        <f t="shared" si="13"/>
        <v>0</v>
      </c>
      <c r="K106" s="515"/>
      <c r="L106" s="519"/>
      <c r="M106" s="515">
        <f t="shared" si="14"/>
        <v>0</v>
      </c>
      <c r="N106" s="519"/>
      <c r="O106" s="515">
        <f t="shared" si="15"/>
        <v>0</v>
      </c>
      <c r="P106" s="515">
        <f t="shared" si="16"/>
        <v>0</v>
      </c>
    </row>
    <row r="107" spans="1:16" ht="12.5">
      <c r="B107" s="195" t="str">
        <f t="shared" si="17"/>
        <v>IU</v>
      </c>
      <c r="C107" s="508">
        <f>IF(D93="","-",+C106+1)</f>
        <v>2015</v>
      </c>
      <c r="D107" s="630">
        <v>2167904.3095238092</v>
      </c>
      <c r="E107" s="631">
        <v>51616.769274376413</v>
      </c>
      <c r="F107" s="632">
        <v>2116287.5402494329</v>
      </c>
      <c r="G107" s="632">
        <v>2142095.9248866211</v>
      </c>
      <c r="H107" s="634">
        <v>333878.34559727815</v>
      </c>
      <c r="I107" s="635">
        <v>333878.34559727815</v>
      </c>
      <c r="J107" s="515">
        <f t="shared" si="13"/>
        <v>0</v>
      </c>
      <c r="K107" s="515"/>
      <c r="L107" s="519">
        <f>+H107</f>
        <v>333878.34559727815</v>
      </c>
      <c r="M107" s="515">
        <f t="shared" si="14"/>
        <v>0</v>
      </c>
      <c r="N107" s="519">
        <f>+I107</f>
        <v>333878.34559727815</v>
      </c>
      <c r="O107" s="515">
        <f t="shared" si="15"/>
        <v>0</v>
      </c>
      <c r="P107" s="515">
        <f t="shared" si="16"/>
        <v>0</v>
      </c>
    </row>
    <row r="108" spans="1:16" ht="12.5">
      <c r="B108" s="195" t="str">
        <f t="shared" si="17"/>
        <v>IU</v>
      </c>
      <c r="C108" s="508">
        <f>IF(D93="","-",+C107+1)</f>
        <v>2016</v>
      </c>
      <c r="D108" s="630">
        <v>2606835.2307256237</v>
      </c>
      <c r="E108" s="631">
        <v>61824.465116279069</v>
      </c>
      <c r="F108" s="632">
        <v>2545010.7656093445</v>
      </c>
      <c r="G108" s="632">
        <v>2575922.9981674841</v>
      </c>
      <c r="H108" s="634">
        <v>388837.85956536332</v>
      </c>
      <c r="I108" s="635">
        <v>388837.85956536332</v>
      </c>
      <c r="J108" s="515">
        <f t="shared" si="13"/>
        <v>0</v>
      </c>
      <c r="K108" s="515"/>
      <c r="L108" s="519">
        <f>+H108</f>
        <v>388837.85956536332</v>
      </c>
      <c r="M108" s="515">
        <f>IF(L108&lt;&gt;0,+H108-L108,0)</f>
        <v>0</v>
      </c>
      <c r="N108" s="519">
        <f>+I108</f>
        <v>388837.85956536332</v>
      </c>
      <c r="O108" s="515">
        <f>IF(N108&lt;&gt;0,+I108-N108,0)</f>
        <v>0</v>
      </c>
      <c r="P108" s="515">
        <f>+O108-M108</f>
        <v>0</v>
      </c>
    </row>
    <row r="109" spans="1:16" ht="12.5">
      <c r="B109" s="195" t="str">
        <f t="shared" si="17"/>
        <v/>
      </c>
      <c r="C109" s="508">
        <f>IF(D93="","-",+C108+1)</f>
        <v>2017</v>
      </c>
      <c r="D109" s="630">
        <v>2545010.7656093445</v>
      </c>
      <c r="E109" s="631">
        <v>63296.476190476191</v>
      </c>
      <c r="F109" s="632">
        <v>2481714.2894188683</v>
      </c>
      <c r="G109" s="632">
        <v>2513362.5275141066</v>
      </c>
      <c r="H109" s="634">
        <v>368598.28609591222</v>
      </c>
      <c r="I109" s="635">
        <v>368598.28609591222</v>
      </c>
      <c r="J109" s="515">
        <f t="shared" ref="J109:J154" si="18">+I109-H109</f>
        <v>0</v>
      </c>
      <c r="K109" s="515"/>
      <c r="L109" s="519">
        <f>+H109</f>
        <v>368598.28609591222</v>
      </c>
      <c r="M109" s="515">
        <f>IF(L109&lt;&gt;0,+H109-L109,0)</f>
        <v>0</v>
      </c>
      <c r="N109" s="519">
        <f>+I109</f>
        <v>368598.28609591222</v>
      </c>
      <c r="O109" s="515">
        <f>IF(N109&lt;&gt;0,+I109-N109,0)</f>
        <v>0</v>
      </c>
      <c r="P109" s="515">
        <f>+O109-M109</f>
        <v>0</v>
      </c>
    </row>
    <row r="110" spans="1:16" ht="12.5">
      <c r="B110" s="195" t="str">
        <f t="shared" si="17"/>
        <v/>
      </c>
      <c r="C110" s="508">
        <f>IF(D93="","-",+C109+1)</f>
        <v>2018</v>
      </c>
      <c r="D110" s="630">
        <v>2481714.2894188683</v>
      </c>
      <c r="E110" s="631">
        <v>63296.476190476191</v>
      </c>
      <c r="F110" s="632">
        <v>2418417.813228392</v>
      </c>
      <c r="G110" s="632">
        <v>2450066.0513236299</v>
      </c>
      <c r="H110" s="634">
        <v>322034.68677163479</v>
      </c>
      <c r="I110" s="635">
        <v>322034.68677163479</v>
      </c>
      <c r="J110" s="515">
        <f t="shared" si="18"/>
        <v>0</v>
      </c>
      <c r="K110" s="515"/>
      <c r="L110" s="519">
        <f>+H110</f>
        <v>322034.68677163479</v>
      </c>
      <c r="M110" s="515">
        <f>IF(L110&lt;&gt;0,+H110-L110,0)</f>
        <v>0</v>
      </c>
      <c r="N110" s="519">
        <f>+I110</f>
        <v>322034.68677163479</v>
      </c>
      <c r="O110" s="515">
        <f>IF(N110&lt;&gt;0,+I110-N110,0)</f>
        <v>0</v>
      </c>
      <c r="P110" s="515">
        <f t="shared" si="16"/>
        <v>0</v>
      </c>
    </row>
    <row r="111" spans="1:16" ht="12.5">
      <c r="B111" s="195" t="str">
        <f t="shared" si="17"/>
        <v/>
      </c>
      <c r="C111" s="508">
        <f>IF(D93="","-",+C110+1)</f>
        <v>2019</v>
      </c>
      <c r="D111" s="374">
        <f>IF(F110+SUM(E$99:E110)=D$92,F110,D$92-SUM(E$99:E110))</f>
        <v>2418417.813228392</v>
      </c>
      <c r="E111" s="523">
        <f t="shared" ref="E111:E154" si="19">IF(+$J$96&lt;F110,$J$96,D111)</f>
        <v>61824.465116279069</v>
      </c>
      <c r="F111" s="524">
        <f t="shared" ref="F111:F154" si="20">+D111-E111</f>
        <v>2356593.3481121128</v>
      </c>
      <c r="G111" s="524">
        <f t="shared" ref="G111:G154" si="21">+(F111+D111)/2</f>
        <v>2387505.5806702524</v>
      </c>
      <c r="H111" s="527">
        <f t="shared" ref="H111:H154" si="22">+J$94*G111+E111</f>
        <v>317384.36734344519</v>
      </c>
      <c r="I111" s="578">
        <f t="shared" ref="I111:I154" si="23">+J$95*G111+E111</f>
        <v>317384.36734344519</v>
      </c>
      <c r="J111" s="515">
        <f t="shared" si="18"/>
        <v>0</v>
      </c>
      <c r="K111" s="515"/>
      <c r="L111" s="526"/>
      <c r="M111" s="515">
        <f t="shared" si="14"/>
        <v>0</v>
      </c>
      <c r="N111" s="526"/>
      <c r="O111" s="515">
        <f t="shared" si="15"/>
        <v>0</v>
      </c>
      <c r="P111" s="515">
        <f t="shared" si="16"/>
        <v>0</v>
      </c>
    </row>
    <row r="112" spans="1:16" ht="12.5">
      <c r="B112" s="195" t="str">
        <f t="shared" si="17"/>
        <v/>
      </c>
      <c r="C112" s="508">
        <f>IF(D93="","-",+C111+1)</f>
        <v>2020</v>
      </c>
      <c r="D112" s="374">
        <f>IF(F111+SUM(E$99:E111)=D$92,F111,D$92-SUM(E$99:E111))</f>
        <v>2356593.3481121128</v>
      </c>
      <c r="E112" s="523">
        <f t="shared" si="19"/>
        <v>61824.465116279069</v>
      </c>
      <c r="F112" s="524">
        <f t="shared" si="20"/>
        <v>2294768.8829958336</v>
      </c>
      <c r="G112" s="524">
        <f t="shared" si="21"/>
        <v>2325681.1155539732</v>
      </c>
      <c r="H112" s="527">
        <f t="shared" si="22"/>
        <v>310766.64280772803</v>
      </c>
      <c r="I112" s="578">
        <f t="shared" si="23"/>
        <v>310766.64280772803</v>
      </c>
      <c r="J112" s="515">
        <f t="shared" si="18"/>
        <v>0</v>
      </c>
      <c r="K112" s="515"/>
      <c r="L112" s="526"/>
      <c r="M112" s="515">
        <f t="shared" si="14"/>
        <v>0</v>
      </c>
      <c r="N112" s="526"/>
      <c r="O112" s="515">
        <f t="shared" si="15"/>
        <v>0</v>
      </c>
      <c r="P112" s="515">
        <f t="shared" si="16"/>
        <v>0</v>
      </c>
    </row>
    <row r="113" spans="2:16" ht="12.5">
      <c r="B113" s="195" t="str">
        <f t="shared" si="17"/>
        <v/>
      </c>
      <c r="C113" s="508">
        <f>IF(D93="","-",+C112+1)</f>
        <v>2021</v>
      </c>
      <c r="D113" s="374">
        <f>IF(F112+SUM(E$99:E112)=D$92,F112,D$92-SUM(E$99:E112))</f>
        <v>2294768.8829958336</v>
      </c>
      <c r="E113" s="523">
        <f t="shared" si="19"/>
        <v>61824.465116279069</v>
      </c>
      <c r="F113" s="524">
        <f t="shared" si="20"/>
        <v>2232944.4178795544</v>
      </c>
      <c r="G113" s="524">
        <f t="shared" si="21"/>
        <v>2263856.650437694</v>
      </c>
      <c r="H113" s="527">
        <f t="shared" si="22"/>
        <v>304148.91827201092</v>
      </c>
      <c r="I113" s="578">
        <f t="shared" si="23"/>
        <v>304148.91827201092</v>
      </c>
      <c r="J113" s="515">
        <f t="shared" si="18"/>
        <v>0</v>
      </c>
      <c r="K113" s="515"/>
      <c r="L113" s="526"/>
      <c r="M113" s="515">
        <f t="shared" si="14"/>
        <v>0</v>
      </c>
      <c r="N113" s="526"/>
      <c r="O113" s="515">
        <f t="shared" si="15"/>
        <v>0</v>
      </c>
      <c r="P113" s="515">
        <f t="shared" si="16"/>
        <v>0</v>
      </c>
    </row>
    <row r="114" spans="2:16" ht="12.5">
      <c r="B114" s="195" t="str">
        <f t="shared" si="17"/>
        <v/>
      </c>
      <c r="C114" s="508">
        <f>IF(D93="","-",+C113+1)</f>
        <v>2022</v>
      </c>
      <c r="D114" s="374">
        <f>IF(F113+SUM(E$99:E113)=D$92,F113,D$92-SUM(E$99:E113))</f>
        <v>2232944.4178795544</v>
      </c>
      <c r="E114" s="523">
        <f t="shared" si="19"/>
        <v>61824.465116279069</v>
      </c>
      <c r="F114" s="524">
        <f t="shared" si="20"/>
        <v>2171119.9527632752</v>
      </c>
      <c r="G114" s="524">
        <f t="shared" si="21"/>
        <v>2202032.1853214148</v>
      </c>
      <c r="H114" s="527">
        <f t="shared" si="22"/>
        <v>297531.19373629376</v>
      </c>
      <c r="I114" s="578">
        <f t="shared" si="23"/>
        <v>297531.19373629376</v>
      </c>
      <c r="J114" s="515">
        <f t="shared" si="18"/>
        <v>0</v>
      </c>
      <c r="K114" s="515"/>
      <c r="L114" s="526"/>
      <c r="M114" s="515">
        <f t="shared" si="14"/>
        <v>0</v>
      </c>
      <c r="N114" s="526"/>
      <c r="O114" s="515">
        <f t="shared" si="15"/>
        <v>0</v>
      </c>
      <c r="P114" s="515">
        <f t="shared" si="16"/>
        <v>0</v>
      </c>
    </row>
    <row r="115" spans="2:16" ht="12.5">
      <c r="B115" s="195" t="str">
        <f t="shared" si="17"/>
        <v/>
      </c>
      <c r="C115" s="508">
        <f>IF(D93="","-",+C114+1)</f>
        <v>2023</v>
      </c>
      <c r="D115" s="374">
        <f>IF(F114+SUM(E$99:E114)=D$92,F114,D$92-SUM(E$99:E114))</f>
        <v>2171119.9527632752</v>
      </c>
      <c r="E115" s="523">
        <f t="shared" si="19"/>
        <v>61824.465116279069</v>
      </c>
      <c r="F115" s="524">
        <f t="shared" si="20"/>
        <v>2109295.487646996</v>
      </c>
      <c r="G115" s="524">
        <f t="shared" si="21"/>
        <v>2140207.7202051356</v>
      </c>
      <c r="H115" s="527">
        <f t="shared" si="22"/>
        <v>290913.4692005766</v>
      </c>
      <c r="I115" s="578">
        <f t="shared" si="23"/>
        <v>290913.4692005766</v>
      </c>
      <c r="J115" s="515">
        <f t="shared" si="18"/>
        <v>0</v>
      </c>
      <c r="K115" s="515"/>
      <c r="L115" s="526"/>
      <c r="M115" s="515">
        <f t="shared" si="14"/>
        <v>0</v>
      </c>
      <c r="N115" s="526"/>
      <c r="O115" s="515">
        <f t="shared" si="15"/>
        <v>0</v>
      </c>
      <c r="P115" s="515">
        <f t="shared" si="16"/>
        <v>0</v>
      </c>
    </row>
    <row r="116" spans="2:16" ht="12.5">
      <c r="B116" s="195" t="str">
        <f t="shared" si="17"/>
        <v/>
      </c>
      <c r="C116" s="508">
        <f>IF(D93="","-",+C115+1)</f>
        <v>2024</v>
      </c>
      <c r="D116" s="374">
        <f>IF(F115+SUM(E$99:E115)=D$92,F115,D$92-SUM(E$99:E115))</f>
        <v>2109295.487646996</v>
      </c>
      <c r="E116" s="523">
        <f t="shared" si="19"/>
        <v>61824.465116279069</v>
      </c>
      <c r="F116" s="524">
        <f t="shared" si="20"/>
        <v>2047471.0225307171</v>
      </c>
      <c r="G116" s="524">
        <f t="shared" si="21"/>
        <v>2078383.2550888564</v>
      </c>
      <c r="H116" s="527">
        <f t="shared" si="22"/>
        <v>284295.74466485943</v>
      </c>
      <c r="I116" s="578">
        <f t="shared" si="23"/>
        <v>284295.74466485943</v>
      </c>
      <c r="J116" s="515">
        <f t="shared" si="18"/>
        <v>0</v>
      </c>
      <c r="K116" s="515"/>
      <c r="L116" s="526"/>
      <c r="M116" s="515">
        <f t="shared" si="14"/>
        <v>0</v>
      </c>
      <c r="N116" s="526"/>
      <c r="O116" s="515">
        <f t="shared" si="15"/>
        <v>0</v>
      </c>
      <c r="P116" s="515">
        <f t="shared" si="16"/>
        <v>0</v>
      </c>
    </row>
    <row r="117" spans="2:16" ht="12.5">
      <c r="B117" s="195" t="str">
        <f t="shared" si="17"/>
        <v/>
      </c>
      <c r="C117" s="508">
        <f>IF(D93="","-",+C116+1)</f>
        <v>2025</v>
      </c>
      <c r="D117" s="374">
        <f>IF(F116+SUM(E$99:E116)=D$92,F116,D$92-SUM(E$99:E116))</f>
        <v>2047471.0225307171</v>
      </c>
      <c r="E117" s="523">
        <f t="shared" si="19"/>
        <v>61824.465116279069</v>
      </c>
      <c r="F117" s="524">
        <f t="shared" si="20"/>
        <v>1985646.5574144381</v>
      </c>
      <c r="G117" s="524">
        <f t="shared" si="21"/>
        <v>2016558.7899725777</v>
      </c>
      <c r="H117" s="527">
        <f t="shared" si="22"/>
        <v>277678.02012914233</v>
      </c>
      <c r="I117" s="578">
        <f t="shared" si="23"/>
        <v>277678.02012914233</v>
      </c>
      <c r="J117" s="515">
        <f t="shared" si="18"/>
        <v>0</v>
      </c>
      <c r="K117" s="515"/>
      <c r="L117" s="526"/>
      <c r="M117" s="515">
        <f t="shared" si="14"/>
        <v>0</v>
      </c>
      <c r="N117" s="526"/>
      <c r="O117" s="515">
        <f t="shared" si="15"/>
        <v>0</v>
      </c>
      <c r="P117" s="515">
        <f t="shared" si="16"/>
        <v>0</v>
      </c>
    </row>
    <row r="118" spans="2:16" ht="12.5">
      <c r="B118" s="195" t="str">
        <f t="shared" si="17"/>
        <v/>
      </c>
      <c r="C118" s="508">
        <f>IF(D93="","-",+C117+1)</f>
        <v>2026</v>
      </c>
      <c r="D118" s="374">
        <f>IF(F117+SUM(E$99:E117)=D$92,F117,D$92-SUM(E$99:E117))</f>
        <v>1985646.5574144381</v>
      </c>
      <c r="E118" s="523">
        <f t="shared" si="19"/>
        <v>61824.465116279069</v>
      </c>
      <c r="F118" s="524">
        <f t="shared" si="20"/>
        <v>1923822.0922981591</v>
      </c>
      <c r="G118" s="524">
        <f t="shared" si="21"/>
        <v>1954734.3248562985</v>
      </c>
      <c r="H118" s="527">
        <f t="shared" si="22"/>
        <v>271060.29559342517</v>
      </c>
      <c r="I118" s="578">
        <f t="shared" si="23"/>
        <v>271060.29559342517</v>
      </c>
      <c r="J118" s="515">
        <f t="shared" si="18"/>
        <v>0</v>
      </c>
      <c r="K118" s="515"/>
      <c r="L118" s="526"/>
      <c r="M118" s="515">
        <f t="shared" si="14"/>
        <v>0</v>
      </c>
      <c r="N118" s="526"/>
      <c r="O118" s="515">
        <f t="shared" si="15"/>
        <v>0</v>
      </c>
      <c r="P118" s="515">
        <f t="shared" si="16"/>
        <v>0</v>
      </c>
    </row>
    <row r="119" spans="2:16" ht="12.5">
      <c r="B119" s="195" t="str">
        <f t="shared" si="17"/>
        <v/>
      </c>
      <c r="C119" s="508">
        <f>IF(D93="","-",+C118+1)</f>
        <v>2027</v>
      </c>
      <c r="D119" s="374">
        <f>IF(F118+SUM(E$99:E118)=D$92,F118,D$92-SUM(E$99:E118))</f>
        <v>1923822.0922981591</v>
      </c>
      <c r="E119" s="523">
        <f t="shared" si="19"/>
        <v>61824.465116279069</v>
      </c>
      <c r="F119" s="524">
        <f t="shared" si="20"/>
        <v>1861997.6271818802</v>
      </c>
      <c r="G119" s="524">
        <f t="shared" si="21"/>
        <v>1892909.8597400198</v>
      </c>
      <c r="H119" s="527">
        <f t="shared" si="22"/>
        <v>264442.57105770812</v>
      </c>
      <c r="I119" s="578">
        <f t="shared" si="23"/>
        <v>264442.57105770812</v>
      </c>
      <c r="J119" s="515">
        <f t="shared" si="18"/>
        <v>0</v>
      </c>
      <c r="K119" s="515"/>
      <c r="L119" s="526"/>
      <c r="M119" s="515">
        <f t="shared" si="14"/>
        <v>0</v>
      </c>
      <c r="N119" s="526"/>
      <c r="O119" s="515">
        <f t="shared" si="15"/>
        <v>0</v>
      </c>
      <c r="P119" s="515">
        <f t="shared" si="16"/>
        <v>0</v>
      </c>
    </row>
    <row r="120" spans="2:16" ht="12.5">
      <c r="B120" s="195" t="str">
        <f t="shared" si="17"/>
        <v/>
      </c>
      <c r="C120" s="508">
        <f>IF(D93="","-",+C119+1)</f>
        <v>2028</v>
      </c>
      <c r="D120" s="374">
        <f>IF(F119+SUM(E$99:E119)=D$92,F119,D$92-SUM(E$99:E119))</f>
        <v>1861997.6271818802</v>
      </c>
      <c r="E120" s="523">
        <f t="shared" si="19"/>
        <v>61824.465116279069</v>
      </c>
      <c r="F120" s="524">
        <f t="shared" si="20"/>
        <v>1800173.1620656012</v>
      </c>
      <c r="G120" s="524">
        <f t="shared" si="21"/>
        <v>1831085.3946237406</v>
      </c>
      <c r="H120" s="527">
        <f t="shared" si="22"/>
        <v>257824.84652199096</v>
      </c>
      <c r="I120" s="578">
        <f t="shared" si="23"/>
        <v>257824.84652199096</v>
      </c>
      <c r="J120" s="515">
        <f t="shared" si="18"/>
        <v>0</v>
      </c>
      <c r="K120" s="515"/>
      <c r="L120" s="526"/>
      <c r="M120" s="515">
        <f t="shared" si="14"/>
        <v>0</v>
      </c>
      <c r="N120" s="526"/>
      <c r="O120" s="515">
        <f t="shared" si="15"/>
        <v>0</v>
      </c>
      <c r="P120" s="515">
        <f t="shared" si="16"/>
        <v>0</v>
      </c>
    </row>
    <row r="121" spans="2:16" ht="12.5">
      <c r="B121" s="195" t="str">
        <f t="shared" si="17"/>
        <v/>
      </c>
      <c r="C121" s="508">
        <f>IF(D93="","-",+C120+1)</f>
        <v>2029</v>
      </c>
      <c r="D121" s="374">
        <f>IF(F120+SUM(E$99:E120)=D$92,F120,D$92-SUM(E$99:E120))</f>
        <v>1800173.1620656012</v>
      </c>
      <c r="E121" s="523">
        <f t="shared" si="19"/>
        <v>61824.465116279069</v>
      </c>
      <c r="F121" s="524">
        <f t="shared" si="20"/>
        <v>1738348.6969493222</v>
      </c>
      <c r="G121" s="524">
        <f t="shared" si="21"/>
        <v>1769260.9295074618</v>
      </c>
      <c r="H121" s="527">
        <f t="shared" si="22"/>
        <v>251207.12198627385</v>
      </c>
      <c r="I121" s="578">
        <f t="shared" si="23"/>
        <v>251207.12198627385</v>
      </c>
      <c r="J121" s="515">
        <f t="shared" si="18"/>
        <v>0</v>
      </c>
      <c r="K121" s="515"/>
      <c r="L121" s="526"/>
      <c r="M121" s="515">
        <f t="shared" si="14"/>
        <v>0</v>
      </c>
      <c r="N121" s="526"/>
      <c r="O121" s="515">
        <f t="shared" si="15"/>
        <v>0</v>
      </c>
      <c r="P121" s="515">
        <f t="shared" si="16"/>
        <v>0</v>
      </c>
    </row>
    <row r="122" spans="2:16" ht="12.5">
      <c r="B122" s="195" t="str">
        <f t="shared" si="17"/>
        <v/>
      </c>
      <c r="C122" s="508">
        <f>IF(D93="","-",+C121+1)</f>
        <v>2030</v>
      </c>
      <c r="D122" s="374">
        <f>IF(F121+SUM(E$99:E121)=D$92,F121,D$92-SUM(E$99:E121))</f>
        <v>1738348.6969493222</v>
      </c>
      <c r="E122" s="523">
        <f t="shared" si="19"/>
        <v>61824.465116279069</v>
      </c>
      <c r="F122" s="524">
        <f t="shared" si="20"/>
        <v>1676524.2318330433</v>
      </c>
      <c r="G122" s="524">
        <f t="shared" si="21"/>
        <v>1707436.4643911826</v>
      </c>
      <c r="H122" s="527">
        <f t="shared" si="22"/>
        <v>244589.39745055669</v>
      </c>
      <c r="I122" s="578">
        <f t="shared" si="23"/>
        <v>244589.39745055669</v>
      </c>
      <c r="J122" s="515">
        <f t="shared" si="18"/>
        <v>0</v>
      </c>
      <c r="K122" s="515"/>
      <c r="L122" s="526"/>
      <c r="M122" s="515">
        <f t="shared" si="14"/>
        <v>0</v>
      </c>
      <c r="N122" s="526"/>
      <c r="O122" s="515">
        <f t="shared" si="15"/>
        <v>0</v>
      </c>
      <c r="P122" s="515">
        <f t="shared" si="16"/>
        <v>0</v>
      </c>
    </row>
    <row r="123" spans="2:16" ht="12.5">
      <c r="B123" s="195" t="str">
        <f t="shared" si="17"/>
        <v/>
      </c>
      <c r="C123" s="508">
        <f>IF(D93="","-",+C122+1)</f>
        <v>2031</v>
      </c>
      <c r="D123" s="374">
        <f>IF(F122+SUM(E$99:E122)=D$92,F122,D$92-SUM(E$99:E122))</f>
        <v>1676524.2318330433</v>
      </c>
      <c r="E123" s="523">
        <f t="shared" si="19"/>
        <v>61824.465116279069</v>
      </c>
      <c r="F123" s="524">
        <f t="shared" si="20"/>
        <v>1614699.7667167643</v>
      </c>
      <c r="G123" s="524">
        <f t="shared" si="21"/>
        <v>1645611.9992749039</v>
      </c>
      <c r="H123" s="527">
        <f t="shared" si="22"/>
        <v>237971.67291483958</v>
      </c>
      <c r="I123" s="578">
        <f t="shared" si="23"/>
        <v>237971.67291483958</v>
      </c>
      <c r="J123" s="515">
        <f t="shared" si="18"/>
        <v>0</v>
      </c>
      <c r="K123" s="515"/>
      <c r="L123" s="526"/>
      <c r="M123" s="515">
        <f t="shared" si="14"/>
        <v>0</v>
      </c>
      <c r="N123" s="526"/>
      <c r="O123" s="515">
        <f t="shared" si="15"/>
        <v>0</v>
      </c>
      <c r="P123" s="515">
        <f t="shared" si="16"/>
        <v>0</v>
      </c>
    </row>
    <row r="124" spans="2:16" ht="12.5">
      <c r="B124" s="195" t="str">
        <f t="shared" si="17"/>
        <v/>
      </c>
      <c r="C124" s="508">
        <f>IF(D93="","-",+C123+1)</f>
        <v>2032</v>
      </c>
      <c r="D124" s="374">
        <f>IF(F123+SUM(E$99:E123)=D$92,F123,D$92-SUM(E$99:E123))</f>
        <v>1614699.7667167643</v>
      </c>
      <c r="E124" s="523">
        <f t="shared" si="19"/>
        <v>61824.465116279069</v>
      </c>
      <c r="F124" s="524">
        <f t="shared" si="20"/>
        <v>1552875.3016004853</v>
      </c>
      <c r="G124" s="524">
        <f t="shared" si="21"/>
        <v>1583787.5341586247</v>
      </c>
      <c r="H124" s="527">
        <f t="shared" si="22"/>
        <v>231353.94837912242</v>
      </c>
      <c r="I124" s="578">
        <f t="shared" si="23"/>
        <v>231353.94837912242</v>
      </c>
      <c r="J124" s="515">
        <f t="shared" si="18"/>
        <v>0</v>
      </c>
      <c r="K124" s="515"/>
      <c r="L124" s="526"/>
      <c r="M124" s="515">
        <f t="shared" si="14"/>
        <v>0</v>
      </c>
      <c r="N124" s="526"/>
      <c r="O124" s="515">
        <f t="shared" si="15"/>
        <v>0</v>
      </c>
      <c r="P124" s="515">
        <f t="shared" si="16"/>
        <v>0</v>
      </c>
    </row>
    <row r="125" spans="2:16" ht="12.5">
      <c r="B125" s="195" t="str">
        <f t="shared" si="17"/>
        <v/>
      </c>
      <c r="C125" s="508">
        <f>IF(D93="","-",+C124+1)</f>
        <v>2033</v>
      </c>
      <c r="D125" s="374">
        <f>IF(F124+SUM(E$99:E124)=D$92,F124,D$92-SUM(E$99:E124))</f>
        <v>1552875.3016004853</v>
      </c>
      <c r="E125" s="523">
        <f t="shared" si="19"/>
        <v>61824.465116279069</v>
      </c>
      <c r="F125" s="524">
        <f t="shared" si="20"/>
        <v>1491050.8364842064</v>
      </c>
      <c r="G125" s="524">
        <f t="shared" si="21"/>
        <v>1521963.069042346</v>
      </c>
      <c r="H125" s="527">
        <f t="shared" si="22"/>
        <v>224736.22384340531</v>
      </c>
      <c r="I125" s="578">
        <f t="shared" si="23"/>
        <v>224736.22384340531</v>
      </c>
      <c r="J125" s="515">
        <f t="shared" si="18"/>
        <v>0</v>
      </c>
      <c r="K125" s="515"/>
      <c r="L125" s="526"/>
      <c r="M125" s="515">
        <f t="shared" si="14"/>
        <v>0</v>
      </c>
      <c r="N125" s="526"/>
      <c r="O125" s="515">
        <f t="shared" si="15"/>
        <v>0</v>
      </c>
      <c r="P125" s="515">
        <f t="shared" si="16"/>
        <v>0</v>
      </c>
    </row>
    <row r="126" spans="2:16" ht="12.5">
      <c r="B126" s="195" t="str">
        <f t="shared" si="17"/>
        <v/>
      </c>
      <c r="C126" s="508">
        <f>IF(D93="","-",+C125+1)</f>
        <v>2034</v>
      </c>
      <c r="D126" s="374">
        <f>IF(F125+SUM(E$99:E125)=D$92,F125,D$92-SUM(E$99:E125))</f>
        <v>1491050.8364842064</v>
      </c>
      <c r="E126" s="523">
        <f t="shared" si="19"/>
        <v>61824.465116279069</v>
      </c>
      <c r="F126" s="524">
        <f t="shared" si="20"/>
        <v>1429226.3713679274</v>
      </c>
      <c r="G126" s="524">
        <f t="shared" si="21"/>
        <v>1460138.6039260668</v>
      </c>
      <c r="H126" s="527">
        <f t="shared" si="22"/>
        <v>218118.49930768815</v>
      </c>
      <c r="I126" s="578">
        <f t="shared" si="23"/>
        <v>218118.49930768815</v>
      </c>
      <c r="J126" s="515">
        <f t="shared" si="18"/>
        <v>0</v>
      </c>
      <c r="K126" s="515"/>
      <c r="L126" s="526"/>
      <c r="M126" s="515">
        <f t="shared" si="14"/>
        <v>0</v>
      </c>
      <c r="N126" s="526"/>
      <c r="O126" s="515">
        <f t="shared" si="15"/>
        <v>0</v>
      </c>
      <c r="P126" s="515">
        <f t="shared" si="16"/>
        <v>0</v>
      </c>
    </row>
    <row r="127" spans="2:16" ht="12.5">
      <c r="B127" s="195" t="str">
        <f t="shared" si="17"/>
        <v/>
      </c>
      <c r="C127" s="508">
        <f>IF(D93="","-",+C126+1)</f>
        <v>2035</v>
      </c>
      <c r="D127" s="374">
        <f>IF(F126+SUM(E$99:E126)=D$92,F126,D$92-SUM(E$99:E126))</f>
        <v>1429226.3713679274</v>
      </c>
      <c r="E127" s="523">
        <f t="shared" si="19"/>
        <v>61824.465116279069</v>
      </c>
      <c r="F127" s="524">
        <f t="shared" si="20"/>
        <v>1367401.9062516484</v>
      </c>
      <c r="G127" s="524">
        <f t="shared" si="21"/>
        <v>1398314.138809788</v>
      </c>
      <c r="H127" s="527">
        <f t="shared" si="22"/>
        <v>211500.77477197105</v>
      </c>
      <c r="I127" s="578">
        <f t="shared" si="23"/>
        <v>211500.77477197105</v>
      </c>
      <c r="J127" s="515">
        <f t="shared" si="18"/>
        <v>0</v>
      </c>
      <c r="K127" s="515"/>
      <c r="L127" s="526"/>
      <c r="M127" s="515">
        <f t="shared" si="14"/>
        <v>0</v>
      </c>
      <c r="N127" s="526"/>
      <c r="O127" s="515">
        <f t="shared" si="15"/>
        <v>0</v>
      </c>
      <c r="P127" s="515">
        <f t="shared" si="16"/>
        <v>0</v>
      </c>
    </row>
    <row r="128" spans="2:16" ht="12.5">
      <c r="B128" s="195" t="str">
        <f t="shared" si="17"/>
        <v/>
      </c>
      <c r="C128" s="508">
        <f>IF(D93="","-",+C127+1)</f>
        <v>2036</v>
      </c>
      <c r="D128" s="374">
        <f>IF(F127+SUM(E$99:E127)=D$92,F127,D$92-SUM(E$99:E127))</f>
        <v>1367401.9062516484</v>
      </c>
      <c r="E128" s="523">
        <f t="shared" si="19"/>
        <v>61824.465116279069</v>
      </c>
      <c r="F128" s="524">
        <f t="shared" si="20"/>
        <v>1305577.4411353695</v>
      </c>
      <c r="G128" s="524">
        <f t="shared" si="21"/>
        <v>1336489.6736935088</v>
      </c>
      <c r="H128" s="527">
        <f t="shared" si="22"/>
        <v>204883.05023625394</v>
      </c>
      <c r="I128" s="578">
        <f t="shared" si="23"/>
        <v>204883.05023625394</v>
      </c>
      <c r="J128" s="515">
        <f t="shared" si="18"/>
        <v>0</v>
      </c>
      <c r="K128" s="515"/>
      <c r="L128" s="526"/>
      <c r="M128" s="515">
        <f t="shared" si="14"/>
        <v>0</v>
      </c>
      <c r="N128" s="526"/>
      <c r="O128" s="515">
        <f t="shared" si="15"/>
        <v>0</v>
      </c>
      <c r="P128" s="515">
        <f t="shared" si="16"/>
        <v>0</v>
      </c>
    </row>
    <row r="129" spans="2:16" ht="12.5">
      <c r="B129" s="195" t="str">
        <f t="shared" si="17"/>
        <v/>
      </c>
      <c r="C129" s="508">
        <f>IF(D93="","-",+C128+1)</f>
        <v>2037</v>
      </c>
      <c r="D129" s="374">
        <f>IF(F128+SUM(E$99:E128)=D$92,F128,D$92-SUM(E$99:E128))</f>
        <v>1305577.4411353695</v>
      </c>
      <c r="E129" s="523">
        <f t="shared" si="19"/>
        <v>61824.465116279069</v>
      </c>
      <c r="F129" s="524">
        <f t="shared" si="20"/>
        <v>1243752.9760190905</v>
      </c>
      <c r="G129" s="524">
        <f t="shared" si="21"/>
        <v>1274665.2085772301</v>
      </c>
      <c r="H129" s="527">
        <f t="shared" si="22"/>
        <v>198265.32570053684</v>
      </c>
      <c r="I129" s="578">
        <f t="shared" si="23"/>
        <v>198265.32570053684</v>
      </c>
      <c r="J129" s="515">
        <f t="shared" si="18"/>
        <v>0</v>
      </c>
      <c r="K129" s="515"/>
      <c r="L129" s="526"/>
      <c r="M129" s="515">
        <f t="shared" si="14"/>
        <v>0</v>
      </c>
      <c r="N129" s="526"/>
      <c r="O129" s="515">
        <f t="shared" si="15"/>
        <v>0</v>
      </c>
      <c r="P129" s="515">
        <f t="shared" si="16"/>
        <v>0</v>
      </c>
    </row>
    <row r="130" spans="2:16" ht="12.5">
      <c r="B130" s="195" t="str">
        <f t="shared" si="17"/>
        <v/>
      </c>
      <c r="C130" s="508">
        <f>IF(D93="","-",+C129+1)</f>
        <v>2038</v>
      </c>
      <c r="D130" s="374">
        <f>IF(F129+SUM(E$99:E129)=D$92,F129,D$92-SUM(E$99:E129))</f>
        <v>1243752.9760190905</v>
      </c>
      <c r="E130" s="523">
        <f t="shared" si="19"/>
        <v>61824.465116279069</v>
      </c>
      <c r="F130" s="524">
        <f t="shared" si="20"/>
        <v>1181928.5109028115</v>
      </c>
      <c r="G130" s="524">
        <f t="shared" si="21"/>
        <v>1212840.7434609509</v>
      </c>
      <c r="H130" s="527">
        <f t="shared" si="22"/>
        <v>191647.60116481967</v>
      </c>
      <c r="I130" s="578">
        <f t="shared" si="23"/>
        <v>191647.60116481967</v>
      </c>
      <c r="J130" s="515">
        <f t="shared" si="18"/>
        <v>0</v>
      </c>
      <c r="K130" s="515"/>
      <c r="L130" s="526"/>
      <c r="M130" s="515">
        <f t="shared" si="14"/>
        <v>0</v>
      </c>
      <c r="N130" s="526"/>
      <c r="O130" s="515">
        <f t="shared" si="15"/>
        <v>0</v>
      </c>
      <c r="P130" s="515">
        <f t="shared" si="16"/>
        <v>0</v>
      </c>
    </row>
    <row r="131" spans="2:16" ht="12.5">
      <c r="B131" s="195" t="str">
        <f t="shared" si="17"/>
        <v/>
      </c>
      <c r="C131" s="508">
        <f>IF(D93="","-",+C130+1)</f>
        <v>2039</v>
      </c>
      <c r="D131" s="374">
        <f>IF(F130+SUM(E$99:E130)=D$92,F130,D$92-SUM(E$99:E130))</f>
        <v>1181928.5109028115</v>
      </c>
      <c r="E131" s="523">
        <f t="shared" si="19"/>
        <v>61824.465116279069</v>
      </c>
      <c r="F131" s="524">
        <f t="shared" si="20"/>
        <v>1120104.0457865326</v>
      </c>
      <c r="G131" s="524">
        <f t="shared" si="21"/>
        <v>1151016.2783446722</v>
      </c>
      <c r="H131" s="527">
        <f t="shared" si="22"/>
        <v>185029.87662910257</v>
      </c>
      <c r="I131" s="578">
        <f t="shared" si="23"/>
        <v>185029.87662910257</v>
      </c>
      <c r="J131" s="515">
        <f t="shared" si="18"/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7"/>
        <v/>
      </c>
      <c r="C132" s="508">
        <f>IF(D93="","-",+C131+1)</f>
        <v>2040</v>
      </c>
      <c r="D132" s="374">
        <f>IF(F131+SUM(E$99:E131)=D$92,F131,D$92-SUM(E$99:E131))</f>
        <v>1120104.0457865326</v>
      </c>
      <c r="E132" s="523">
        <f t="shared" si="19"/>
        <v>61824.465116279069</v>
      </c>
      <c r="F132" s="524">
        <f t="shared" si="20"/>
        <v>1058279.5806702536</v>
      </c>
      <c r="G132" s="524">
        <f t="shared" si="21"/>
        <v>1089191.813228393</v>
      </c>
      <c r="H132" s="527">
        <f t="shared" si="22"/>
        <v>178412.1520933854</v>
      </c>
      <c r="I132" s="578">
        <f t="shared" si="23"/>
        <v>178412.1520933854</v>
      </c>
      <c r="J132" s="515">
        <f t="shared" si="18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7"/>
        <v/>
      </c>
      <c r="C133" s="508">
        <f>IF(D93="","-",+C132+1)</f>
        <v>2041</v>
      </c>
      <c r="D133" s="374">
        <f>IF(F132+SUM(E$99:E132)=D$92,F132,D$92-SUM(E$99:E132))</f>
        <v>1058279.5806702536</v>
      </c>
      <c r="E133" s="523">
        <f t="shared" si="19"/>
        <v>61824.465116279069</v>
      </c>
      <c r="F133" s="524">
        <f t="shared" si="20"/>
        <v>996455.11555397452</v>
      </c>
      <c r="G133" s="524">
        <f t="shared" si="21"/>
        <v>1027367.348112114</v>
      </c>
      <c r="H133" s="527">
        <f t="shared" si="22"/>
        <v>171794.4275576683</v>
      </c>
      <c r="I133" s="578">
        <f t="shared" si="23"/>
        <v>171794.4275576683</v>
      </c>
      <c r="J133" s="515">
        <f t="shared" si="18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7"/>
        <v/>
      </c>
      <c r="C134" s="508">
        <f>IF(D93="","-",+C133+1)</f>
        <v>2042</v>
      </c>
      <c r="D134" s="374">
        <f>IF(F133+SUM(E$99:E133)=D$92,F133,D$92-SUM(E$99:E133))</f>
        <v>996455.11555397452</v>
      </c>
      <c r="E134" s="523">
        <f t="shared" si="19"/>
        <v>61824.465116279069</v>
      </c>
      <c r="F134" s="524">
        <f t="shared" si="20"/>
        <v>934630.65043769544</v>
      </c>
      <c r="G134" s="524">
        <f t="shared" si="21"/>
        <v>965542.88299583504</v>
      </c>
      <c r="H134" s="527">
        <f t="shared" si="22"/>
        <v>165176.70302195117</v>
      </c>
      <c r="I134" s="578">
        <f t="shared" si="23"/>
        <v>165176.70302195117</v>
      </c>
      <c r="J134" s="515">
        <f t="shared" si="18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7"/>
        <v/>
      </c>
      <c r="C135" s="508">
        <f>IF(D93="","-",+C134+1)</f>
        <v>2043</v>
      </c>
      <c r="D135" s="374">
        <f>IF(F134+SUM(E$99:E134)=D$92,F134,D$92-SUM(E$99:E134))</f>
        <v>934630.65043769544</v>
      </c>
      <c r="E135" s="523">
        <f t="shared" si="19"/>
        <v>61824.465116279069</v>
      </c>
      <c r="F135" s="524">
        <f t="shared" si="20"/>
        <v>872806.18532141636</v>
      </c>
      <c r="G135" s="524">
        <f t="shared" si="21"/>
        <v>903718.41787955584</v>
      </c>
      <c r="H135" s="527">
        <f t="shared" si="22"/>
        <v>158558.978486234</v>
      </c>
      <c r="I135" s="578">
        <f t="shared" si="23"/>
        <v>158558.978486234</v>
      </c>
      <c r="J135" s="515">
        <f t="shared" si="18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7"/>
        <v/>
      </c>
      <c r="C136" s="508">
        <f>IF(D93="","-",+C135+1)</f>
        <v>2044</v>
      </c>
      <c r="D136" s="374">
        <f>IF(F135+SUM(E$99:E135)=D$92,F135,D$92-SUM(E$99:E135))</f>
        <v>872806.18532141636</v>
      </c>
      <c r="E136" s="523">
        <f t="shared" si="19"/>
        <v>61824.465116279069</v>
      </c>
      <c r="F136" s="524">
        <f t="shared" si="20"/>
        <v>810981.72020513727</v>
      </c>
      <c r="G136" s="524">
        <f t="shared" si="21"/>
        <v>841893.95276327687</v>
      </c>
      <c r="H136" s="527">
        <f t="shared" si="22"/>
        <v>151941.25395051687</v>
      </c>
      <c r="I136" s="578">
        <f t="shared" si="23"/>
        <v>151941.25395051687</v>
      </c>
      <c r="J136" s="515">
        <f t="shared" si="18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7"/>
        <v/>
      </c>
      <c r="C137" s="508">
        <f>IF(D93="","-",+C136+1)</f>
        <v>2045</v>
      </c>
      <c r="D137" s="374">
        <f>IF(F136+SUM(E$99:E136)=D$92,F136,D$92-SUM(E$99:E136))</f>
        <v>810981.72020513727</v>
      </c>
      <c r="E137" s="523">
        <f t="shared" si="19"/>
        <v>61824.465116279069</v>
      </c>
      <c r="F137" s="524">
        <f t="shared" si="20"/>
        <v>749157.25508885819</v>
      </c>
      <c r="G137" s="524">
        <f t="shared" si="21"/>
        <v>780069.48764699767</v>
      </c>
      <c r="H137" s="527">
        <f t="shared" si="22"/>
        <v>145323.52941479973</v>
      </c>
      <c r="I137" s="578">
        <f t="shared" si="23"/>
        <v>145323.52941479973</v>
      </c>
      <c r="J137" s="515">
        <f t="shared" si="18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7"/>
        <v/>
      </c>
      <c r="C138" s="508">
        <f>IF(D93="","-",+C137+1)</f>
        <v>2046</v>
      </c>
      <c r="D138" s="374">
        <f>IF(F137+SUM(E$99:E137)=D$92,F137,D$92-SUM(E$99:E137))</f>
        <v>749157.25508885819</v>
      </c>
      <c r="E138" s="523">
        <f t="shared" si="19"/>
        <v>61824.465116279069</v>
      </c>
      <c r="F138" s="524">
        <f t="shared" si="20"/>
        <v>687332.78997257911</v>
      </c>
      <c r="G138" s="524">
        <f t="shared" si="21"/>
        <v>718245.02253071871</v>
      </c>
      <c r="H138" s="527">
        <f t="shared" si="22"/>
        <v>138705.8048790826</v>
      </c>
      <c r="I138" s="578">
        <f t="shared" si="23"/>
        <v>138705.8048790826</v>
      </c>
      <c r="J138" s="515">
        <f t="shared" si="18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7"/>
        <v/>
      </c>
      <c r="C139" s="508">
        <f>IF(D93="","-",+C138+1)</f>
        <v>2047</v>
      </c>
      <c r="D139" s="374">
        <f>IF(F138+SUM(E$99:E138)=D$92,F138,D$92-SUM(E$99:E138))</f>
        <v>687332.78997257911</v>
      </c>
      <c r="E139" s="523">
        <f t="shared" si="19"/>
        <v>61824.465116279069</v>
      </c>
      <c r="F139" s="524">
        <f t="shared" si="20"/>
        <v>625508.32485630002</v>
      </c>
      <c r="G139" s="524">
        <f t="shared" si="21"/>
        <v>656420.55741443951</v>
      </c>
      <c r="H139" s="527">
        <f t="shared" si="22"/>
        <v>132088.08034336544</v>
      </c>
      <c r="I139" s="578">
        <f t="shared" si="23"/>
        <v>132088.08034336544</v>
      </c>
      <c r="J139" s="515">
        <f t="shared" si="18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7"/>
        <v/>
      </c>
      <c r="C140" s="508">
        <f>IF(D93="","-",+C139+1)</f>
        <v>2048</v>
      </c>
      <c r="D140" s="374">
        <f>IF(F139+SUM(E$99:E139)=D$92,F139,D$92-SUM(E$99:E139))</f>
        <v>625508.32485630002</v>
      </c>
      <c r="E140" s="523">
        <f t="shared" si="19"/>
        <v>61824.465116279069</v>
      </c>
      <c r="F140" s="524">
        <f t="shared" si="20"/>
        <v>563683.85974002094</v>
      </c>
      <c r="G140" s="524">
        <f t="shared" si="21"/>
        <v>594596.09229816054</v>
      </c>
      <c r="H140" s="527">
        <f t="shared" si="22"/>
        <v>125470.35580764833</v>
      </c>
      <c r="I140" s="578">
        <f t="shared" si="23"/>
        <v>125470.35580764833</v>
      </c>
      <c r="J140" s="515">
        <f t="shared" si="18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7"/>
        <v/>
      </c>
      <c r="C141" s="508">
        <f>IF(D93="","-",+C140+1)</f>
        <v>2049</v>
      </c>
      <c r="D141" s="374">
        <f>IF(F140+SUM(E$99:E140)=D$92,F140,D$92-SUM(E$99:E140))</f>
        <v>563683.85974002094</v>
      </c>
      <c r="E141" s="523">
        <f t="shared" si="19"/>
        <v>61824.465116279069</v>
      </c>
      <c r="F141" s="524">
        <f t="shared" si="20"/>
        <v>501859.39462374186</v>
      </c>
      <c r="G141" s="524">
        <f t="shared" si="21"/>
        <v>532771.62718188134</v>
      </c>
      <c r="H141" s="527">
        <f t="shared" si="22"/>
        <v>118852.63127193117</v>
      </c>
      <c r="I141" s="578">
        <f t="shared" si="23"/>
        <v>118852.63127193117</v>
      </c>
      <c r="J141" s="515">
        <f t="shared" si="18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7"/>
        <v/>
      </c>
      <c r="C142" s="508">
        <f>IF(D93="","-",+C141+1)</f>
        <v>2050</v>
      </c>
      <c r="D142" s="374">
        <f>IF(F141+SUM(E$99:E141)=D$92,F141,D$92-SUM(E$99:E141))</f>
        <v>501859.39462374186</v>
      </c>
      <c r="E142" s="523">
        <f t="shared" si="19"/>
        <v>61824.465116279069</v>
      </c>
      <c r="F142" s="524">
        <f t="shared" si="20"/>
        <v>440034.92950746277</v>
      </c>
      <c r="G142" s="524">
        <f t="shared" si="21"/>
        <v>470947.16206560232</v>
      </c>
      <c r="H142" s="527">
        <f t="shared" si="22"/>
        <v>112234.90673621403</v>
      </c>
      <c r="I142" s="578">
        <f t="shared" si="23"/>
        <v>112234.90673621403</v>
      </c>
      <c r="J142" s="515">
        <f t="shared" si="18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7"/>
        <v/>
      </c>
      <c r="C143" s="508">
        <f>IF(D93="","-",+C142+1)</f>
        <v>2051</v>
      </c>
      <c r="D143" s="374">
        <f>IF(F142+SUM(E$99:E142)=D$92,F142,D$92-SUM(E$99:E142))</f>
        <v>440034.92950746277</v>
      </c>
      <c r="E143" s="523">
        <f t="shared" si="19"/>
        <v>61824.465116279069</v>
      </c>
      <c r="F143" s="524">
        <f t="shared" si="20"/>
        <v>378210.46439118369</v>
      </c>
      <c r="G143" s="524">
        <f t="shared" si="21"/>
        <v>409122.69694932323</v>
      </c>
      <c r="H143" s="527">
        <f t="shared" si="22"/>
        <v>105617.1822004969</v>
      </c>
      <c r="I143" s="578">
        <f t="shared" si="23"/>
        <v>105617.1822004969</v>
      </c>
      <c r="J143" s="515">
        <f t="shared" si="18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7"/>
        <v/>
      </c>
      <c r="C144" s="508">
        <f>IF(D93="","-",+C143+1)</f>
        <v>2052</v>
      </c>
      <c r="D144" s="374">
        <f>IF(F143+SUM(E$99:E143)=D$92,F143,D$92-SUM(E$99:E143))</f>
        <v>378210.46439118369</v>
      </c>
      <c r="E144" s="523">
        <f t="shared" si="19"/>
        <v>61824.465116279069</v>
      </c>
      <c r="F144" s="524">
        <f t="shared" si="20"/>
        <v>316385.99927490461</v>
      </c>
      <c r="G144" s="524">
        <f t="shared" si="21"/>
        <v>347298.23183304415</v>
      </c>
      <c r="H144" s="527">
        <f t="shared" si="22"/>
        <v>98999.457664779766</v>
      </c>
      <c r="I144" s="578">
        <f t="shared" si="23"/>
        <v>98999.457664779766</v>
      </c>
      <c r="J144" s="515">
        <f t="shared" si="18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7"/>
        <v/>
      </c>
      <c r="C145" s="508">
        <f>IF(D93="","-",+C144+1)</f>
        <v>2053</v>
      </c>
      <c r="D145" s="374">
        <f>IF(F144+SUM(E$99:E144)=D$92,F144,D$92-SUM(E$99:E144))</f>
        <v>316385.99927490461</v>
      </c>
      <c r="E145" s="523">
        <f t="shared" si="19"/>
        <v>61824.465116279069</v>
      </c>
      <c r="F145" s="524">
        <f t="shared" si="20"/>
        <v>254561.53415862552</v>
      </c>
      <c r="G145" s="524">
        <f t="shared" si="21"/>
        <v>285473.76671676507</v>
      </c>
      <c r="H145" s="527">
        <f t="shared" si="22"/>
        <v>92381.733129062617</v>
      </c>
      <c r="I145" s="578">
        <f t="shared" si="23"/>
        <v>92381.733129062617</v>
      </c>
      <c r="J145" s="515">
        <f t="shared" si="18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7"/>
        <v/>
      </c>
      <c r="C146" s="508">
        <f>IF(D93="","-",+C145+1)</f>
        <v>2054</v>
      </c>
      <c r="D146" s="374">
        <f>IF(F145+SUM(E$99:E145)=D$92,F145,D$92-SUM(E$99:E145))</f>
        <v>254561.53415862552</v>
      </c>
      <c r="E146" s="523">
        <f t="shared" si="19"/>
        <v>61824.465116279069</v>
      </c>
      <c r="F146" s="524">
        <f t="shared" si="20"/>
        <v>192737.06904234644</v>
      </c>
      <c r="G146" s="524">
        <f t="shared" si="21"/>
        <v>223649.30160048598</v>
      </c>
      <c r="H146" s="527">
        <f t="shared" si="22"/>
        <v>85764.008593345468</v>
      </c>
      <c r="I146" s="578">
        <f t="shared" si="23"/>
        <v>85764.008593345468</v>
      </c>
      <c r="J146" s="515">
        <f t="shared" si="18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7"/>
        <v/>
      </c>
      <c r="C147" s="508">
        <f>IF(D93="","-",+C146+1)</f>
        <v>2055</v>
      </c>
      <c r="D147" s="374">
        <f>IF(F146+SUM(E$99:E146)=D$92,F146,D$92-SUM(E$99:E146))</f>
        <v>192737.06904234644</v>
      </c>
      <c r="E147" s="523">
        <f t="shared" si="19"/>
        <v>61824.465116279069</v>
      </c>
      <c r="F147" s="524">
        <f t="shared" si="20"/>
        <v>130912.60392606737</v>
      </c>
      <c r="G147" s="524">
        <f t="shared" si="21"/>
        <v>161824.8364842069</v>
      </c>
      <c r="H147" s="527">
        <f t="shared" si="22"/>
        <v>79146.284057628334</v>
      </c>
      <c r="I147" s="578">
        <f t="shared" si="23"/>
        <v>79146.284057628334</v>
      </c>
      <c r="J147" s="515">
        <f t="shared" si="18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7"/>
        <v/>
      </c>
      <c r="C148" s="508">
        <f>IF(D93="","-",+C147+1)</f>
        <v>2056</v>
      </c>
      <c r="D148" s="374">
        <f>IF(F147+SUM(E$99:E147)=D$92,F147,D$92-SUM(E$99:E147))</f>
        <v>130912.60392606737</v>
      </c>
      <c r="E148" s="523">
        <f t="shared" si="19"/>
        <v>61824.465116279069</v>
      </c>
      <c r="F148" s="524">
        <f t="shared" si="20"/>
        <v>69088.138809788303</v>
      </c>
      <c r="G148" s="524">
        <f t="shared" si="21"/>
        <v>100000.37136792784</v>
      </c>
      <c r="H148" s="527">
        <f t="shared" si="22"/>
        <v>72528.5595219112</v>
      </c>
      <c r="I148" s="578">
        <f t="shared" si="23"/>
        <v>72528.5595219112</v>
      </c>
      <c r="J148" s="515">
        <f t="shared" si="18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7"/>
        <v/>
      </c>
      <c r="C149" s="508">
        <f>IF(D93="","-",+C148+1)</f>
        <v>2057</v>
      </c>
      <c r="D149" s="374">
        <f>IF(F148+SUM(E$99:E148)=D$92,F148,D$92-SUM(E$99:E148))</f>
        <v>69088.138809788303</v>
      </c>
      <c r="E149" s="523">
        <f t="shared" si="19"/>
        <v>61824.465116279069</v>
      </c>
      <c r="F149" s="524">
        <f t="shared" si="20"/>
        <v>7263.673693509234</v>
      </c>
      <c r="G149" s="524">
        <f t="shared" si="21"/>
        <v>38175.906251648768</v>
      </c>
      <c r="H149" s="527">
        <f t="shared" si="22"/>
        <v>65910.834986194066</v>
      </c>
      <c r="I149" s="578">
        <f t="shared" si="23"/>
        <v>65910.834986194066</v>
      </c>
      <c r="J149" s="515">
        <f t="shared" si="18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7"/>
        <v/>
      </c>
      <c r="C150" s="508">
        <f>IF(D93="","-",+C149+1)</f>
        <v>2058</v>
      </c>
      <c r="D150" s="374">
        <f>IF(F149+SUM(E$99:E149)=D$92,F149,D$92-SUM(E$99:E149))</f>
        <v>7263.673693509234</v>
      </c>
      <c r="E150" s="523">
        <f t="shared" si="19"/>
        <v>7263.673693509234</v>
      </c>
      <c r="F150" s="524">
        <f t="shared" si="20"/>
        <v>0</v>
      </c>
      <c r="G150" s="524">
        <f t="shared" si="21"/>
        <v>3631.836846754617</v>
      </c>
      <c r="H150" s="527">
        <f t="shared" si="22"/>
        <v>7652.4274945374464</v>
      </c>
      <c r="I150" s="578">
        <f t="shared" si="23"/>
        <v>7652.4274945374464</v>
      </c>
      <c r="J150" s="515">
        <f t="shared" si="18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7"/>
        <v/>
      </c>
      <c r="C151" s="508">
        <f>IF(D93="","-",+C150+1)</f>
        <v>2059</v>
      </c>
      <c r="D151" s="374">
        <f>IF(F150+SUM(E$99:E150)=D$92,F150,D$92-SUM(E$99:E150))</f>
        <v>0</v>
      </c>
      <c r="E151" s="523">
        <f t="shared" si="19"/>
        <v>0</v>
      </c>
      <c r="F151" s="524">
        <f t="shared" si="20"/>
        <v>0</v>
      </c>
      <c r="G151" s="524">
        <f t="shared" si="21"/>
        <v>0</v>
      </c>
      <c r="H151" s="527">
        <f t="shared" si="22"/>
        <v>0</v>
      </c>
      <c r="I151" s="578">
        <f t="shared" si="23"/>
        <v>0</v>
      </c>
      <c r="J151" s="515">
        <f t="shared" si="18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7"/>
        <v/>
      </c>
      <c r="C152" s="508">
        <f>IF(D93="","-",+C151+1)</f>
        <v>2060</v>
      </c>
      <c r="D152" s="374">
        <f>IF(F151+SUM(E$99:E151)=D$92,F151,D$92-SUM(E$99:E151))</f>
        <v>0</v>
      </c>
      <c r="E152" s="523">
        <f t="shared" si="19"/>
        <v>0</v>
      </c>
      <c r="F152" s="524">
        <f t="shared" si="20"/>
        <v>0</v>
      </c>
      <c r="G152" s="524">
        <f t="shared" si="21"/>
        <v>0</v>
      </c>
      <c r="H152" s="527">
        <f t="shared" si="22"/>
        <v>0</v>
      </c>
      <c r="I152" s="578">
        <f t="shared" si="23"/>
        <v>0</v>
      </c>
      <c r="J152" s="515">
        <f t="shared" si="18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7"/>
        <v/>
      </c>
      <c r="C153" s="508">
        <f>IF(D93="","-",+C152+1)</f>
        <v>2061</v>
      </c>
      <c r="D153" s="374">
        <f>IF(F152+SUM(E$99:E152)=D$92,F152,D$92-SUM(E$99:E152))</f>
        <v>0</v>
      </c>
      <c r="E153" s="523">
        <f t="shared" si="19"/>
        <v>0</v>
      </c>
      <c r="F153" s="524">
        <f t="shared" si="20"/>
        <v>0</v>
      </c>
      <c r="G153" s="524">
        <f t="shared" si="21"/>
        <v>0</v>
      </c>
      <c r="H153" s="527">
        <f t="shared" si="22"/>
        <v>0</v>
      </c>
      <c r="I153" s="578">
        <f t="shared" si="23"/>
        <v>0</v>
      </c>
      <c r="J153" s="515">
        <f t="shared" si="18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7"/>
        <v/>
      </c>
      <c r="C154" s="528">
        <f>IF(D93="","-",+C153+1)</f>
        <v>2062</v>
      </c>
      <c r="D154" s="374">
        <f>IF(F153+SUM(E$99:E153)=D$92,F153,D$92-SUM(E$99:E153))</f>
        <v>0</v>
      </c>
      <c r="E154" s="523">
        <f t="shared" si="19"/>
        <v>0</v>
      </c>
      <c r="F154" s="524">
        <f t="shared" si="20"/>
        <v>0</v>
      </c>
      <c r="G154" s="524">
        <f t="shared" si="21"/>
        <v>0</v>
      </c>
      <c r="H154" s="527">
        <f t="shared" si="22"/>
        <v>0</v>
      </c>
      <c r="I154" s="578">
        <f t="shared" si="23"/>
        <v>0</v>
      </c>
      <c r="J154" s="515">
        <f t="shared" si="18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2658452.0000000005</v>
      </c>
      <c r="F155" s="375"/>
      <c r="G155" s="375"/>
      <c r="H155" s="375">
        <f>SUM(H99:H154)</f>
        <v>8895258.0509526934</v>
      </c>
      <c r="I155" s="375">
        <f>SUM(I99:I154)</f>
        <v>8895258.0509526934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1575824.6681806555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1575824.6681806555</v>
      </c>
      <c r="O6" s="269"/>
      <c r="P6" s="269"/>
    </row>
    <row r="7" spans="1:16" ht="13.5" thickBot="1">
      <c r="C7" s="468" t="s">
        <v>48</v>
      </c>
      <c r="D7" s="625" t="s">
        <v>336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46" t="s">
        <v>358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335</v>
      </c>
      <c r="E9" s="638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16318844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2008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398020.58536585368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2008</v>
      </c>
      <c r="D17" s="630">
        <v>16318844</v>
      </c>
      <c r="E17" s="639">
        <v>226650.61111111109</v>
      </c>
      <c r="F17" s="630">
        <v>16092193.388888888</v>
      </c>
      <c r="G17" s="639">
        <v>2397656.6000633142</v>
      </c>
      <c r="H17" s="640">
        <v>2397656.6000633142</v>
      </c>
      <c r="I17" s="512">
        <v>0</v>
      </c>
      <c r="J17" s="512"/>
      <c r="K17" s="513">
        <f t="shared" ref="K17:K23" si="0">G17</f>
        <v>2397656.6000633142</v>
      </c>
      <c r="L17" s="598">
        <f t="shared" ref="L17:L23" si="1">IF(K17&lt;&gt;0,+G17-K17,0)</f>
        <v>0</v>
      </c>
      <c r="M17" s="513">
        <f t="shared" ref="M17:M23" si="2">H17</f>
        <v>2397656.6000633142</v>
      </c>
      <c r="N17" s="514">
        <f t="shared" ref="N17:N23" si="3">IF(M17&lt;&gt;0,+H17-M17,0)</f>
        <v>0</v>
      </c>
      <c r="O17" s="515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2009</v>
      </c>
      <c r="D18" s="632">
        <v>16092193.388888888</v>
      </c>
      <c r="E18" s="631">
        <v>388543.90476190473</v>
      </c>
      <c r="F18" s="632">
        <v>15703649.484126983</v>
      </c>
      <c r="G18" s="631">
        <v>2507131.2380452421</v>
      </c>
      <c r="H18" s="640">
        <v>2507131.2380452421</v>
      </c>
      <c r="I18" s="512">
        <v>0</v>
      </c>
      <c r="J18" s="512"/>
      <c r="K18" s="519">
        <f t="shared" si="0"/>
        <v>2507131.2380452421</v>
      </c>
      <c r="L18" s="520">
        <f t="shared" si="1"/>
        <v>0</v>
      </c>
      <c r="M18" s="519">
        <f t="shared" si="2"/>
        <v>2507131.2380452421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2010</v>
      </c>
      <c r="D19" s="632">
        <v>15703649.484126983</v>
      </c>
      <c r="E19" s="631">
        <v>388543.90476190473</v>
      </c>
      <c r="F19" s="632">
        <v>15315105.579365078</v>
      </c>
      <c r="G19" s="631">
        <v>2454712.5823763758</v>
      </c>
      <c r="H19" s="640">
        <v>2454712.5823763758</v>
      </c>
      <c r="I19" s="512">
        <v>0</v>
      </c>
      <c r="J19" s="512"/>
      <c r="K19" s="519">
        <f t="shared" si="0"/>
        <v>2454712.5823763758</v>
      </c>
      <c r="L19" s="520">
        <f t="shared" si="1"/>
        <v>0</v>
      </c>
      <c r="M19" s="519">
        <f t="shared" si="2"/>
        <v>2454712.5823763758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2011</v>
      </c>
      <c r="D20" s="632">
        <v>15315105.579365078</v>
      </c>
      <c r="E20" s="631">
        <v>388543.90476190473</v>
      </c>
      <c r="F20" s="632">
        <v>14926561.674603174</v>
      </c>
      <c r="G20" s="631">
        <v>2402293.9267075099</v>
      </c>
      <c r="H20" s="640">
        <v>2402293.9267075099</v>
      </c>
      <c r="I20" s="512">
        <v>0</v>
      </c>
      <c r="J20" s="512"/>
      <c r="K20" s="519">
        <f t="shared" si="0"/>
        <v>2402293.9267075099</v>
      </c>
      <c r="L20" s="520">
        <f t="shared" si="1"/>
        <v>0</v>
      </c>
      <c r="M20" s="519">
        <f t="shared" si="2"/>
        <v>2402293.9267075099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2012</v>
      </c>
      <c r="D21" s="632">
        <v>14926561.674603174</v>
      </c>
      <c r="E21" s="631">
        <v>388543.90476190473</v>
      </c>
      <c r="F21" s="632">
        <v>14538017.769841269</v>
      </c>
      <c r="G21" s="631">
        <v>2349875.2710386436</v>
      </c>
      <c r="H21" s="640">
        <v>2349875.2710386436</v>
      </c>
      <c r="I21" s="512">
        <v>0</v>
      </c>
      <c r="J21" s="512"/>
      <c r="K21" s="519">
        <f t="shared" si="0"/>
        <v>2349875.2710386436</v>
      </c>
      <c r="L21" s="520">
        <f t="shared" si="1"/>
        <v>0</v>
      </c>
      <c r="M21" s="519">
        <f t="shared" si="2"/>
        <v>2349875.2710386436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2013</v>
      </c>
      <c r="D22" s="632">
        <v>14538017.769841269</v>
      </c>
      <c r="E22" s="631">
        <v>388543.90476190473</v>
      </c>
      <c r="F22" s="632">
        <v>14149473.865079364</v>
      </c>
      <c r="G22" s="631">
        <v>2297456.6153697777</v>
      </c>
      <c r="H22" s="640">
        <v>2297456.6153697777</v>
      </c>
      <c r="I22" s="512">
        <v>0</v>
      </c>
      <c r="J22" s="512"/>
      <c r="K22" s="519">
        <f t="shared" si="0"/>
        <v>2297456.6153697777</v>
      </c>
      <c r="L22" s="520">
        <f t="shared" si="1"/>
        <v>0</v>
      </c>
      <c r="M22" s="519">
        <f t="shared" si="2"/>
        <v>2297456.6153697777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2014</v>
      </c>
      <c r="D23" s="632">
        <v>14149473.865079364</v>
      </c>
      <c r="E23" s="631">
        <v>388543.90476190473</v>
      </c>
      <c r="F23" s="632">
        <v>13760929.960317459</v>
      </c>
      <c r="G23" s="631">
        <v>2245037.9597009113</v>
      </c>
      <c r="H23" s="640">
        <v>2245037.9597009113</v>
      </c>
      <c r="I23" s="512">
        <v>0</v>
      </c>
      <c r="J23" s="512"/>
      <c r="K23" s="519">
        <f t="shared" si="0"/>
        <v>2245037.9597009113</v>
      </c>
      <c r="L23" s="520">
        <f t="shared" si="1"/>
        <v>0</v>
      </c>
      <c r="M23" s="519">
        <f t="shared" si="2"/>
        <v>2245037.9597009113</v>
      </c>
      <c r="N23" s="515">
        <f t="shared" si="3"/>
        <v>0</v>
      </c>
      <c r="O23" s="515">
        <f t="shared" si="4"/>
        <v>0</v>
      </c>
      <c r="P23" s="272"/>
    </row>
    <row r="24" spans="2:16" ht="12.5">
      <c r="B24" s="195" t="str">
        <f t="shared" si="5"/>
        <v/>
      </c>
      <c r="C24" s="508">
        <f>IF(D11="","-",+C23+1)</f>
        <v>2015</v>
      </c>
      <c r="D24" s="632">
        <v>13760929.960317459</v>
      </c>
      <c r="E24" s="631">
        <v>388543.90476190473</v>
      </c>
      <c r="F24" s="632">
        <v>13372386.055555554</v>
      </c>
      <c r="G24" s="631">
        <v>2149751.3487712028</v>
      </c>
      <c r="H24" s="640">
        <v>2149751.3487712028</v>
      </c>
      <c r="I24" s="512">
        <v>0</v>
      </c>
      <c r="J24" s="512"/>
      <c r="K24" s="519">
        <f>G24</f>
        <v>2149751.3487712028</v>
      </c>
      <c r="L24" s="520">
        <f>IF(K24&lt;&gt;0,+G24-K24,0)</f>
        <v>0</v>
      </c>
      <c r="M24" s="519">
        <f>H24</f>
        <v>2149751.3487712028</v>
      </c>
      <c r="N24" s="515">
        <f>IF(M24&lt;&gt;0,+H24-M24,0)</f>
        <v>0</v>
      </c>
      <c r="O24" s="515">
        <f>+N24-L24</f>
        <v>0</v>
      </c>
      <c r="P24" s="272"/>
    </row>
    <row r="25" spans="2:16" ht="12.5">
      <c r="B25" s="195" t="str">
        <f t="shared" si="5"/>
        <v/>
      </c>
      <c r="C25" s="508">
        <f>IF(D11="","-",+C24+1)</f>
        <v>2016</v>
      </c>
      <c r="D25" s="632">
        <v>13372386.055555554</v>
      </c>
      <c r="E25" s="631">
        <v>388543.90476190473</v>
      </c>
      <c r="F25" s="632">
        <v>12983842.150793649</v>
      </c>
      <c r="G25" s="631">
        <v>2077481.7673867224</v>
      </c>
      <c r="H25" s="640">
        <v>2077481.7673867224</v>
      </c>
      <c r="I25" s="512">
        <f t="shared" ref="I25:I33" si="6">H25-G25</f>
        <v>0</v>
      </c>
      <c r="J25" s="512"/>
      <c r="K25" s="519">
        <f>G25</f>
        <v>2077481.7673867224</v>
      </c>
      <c r="L25" s="520">
        <f>IF(K25&lt;&gt;0,+G25-K25,0)</f>
        <v>0</v>
      </c>
      <c r="M25" s="519">
        <f>H25</f>
        <v>2077481.7673867224</v>
      </c>
      <c r="N25" s="515">
        <f>IF(M25&lt;&gt;0,+H25-M25,0)</f>
        <v>0</v>
      </c>
      <c r="O25" s="515">
        <f>+N25-L25</f>
        <v>0</v>
      </c>
      <c r="P25" s="272"/>
    </row>
    <row r="26" spans="2:16" ht="12.5">
      <c r="B26" s="195" t="str">
        <f t="shared" si="5"/>
        <v/>
      </c>
      <c r="C26" s="508">
        <f>IF(D11="","-",+C25+1)</f>
        <v>2017</v>
      </c>
      <c r="D26" s="632">
        <v>12983842.150793649</v>
      </c>
      <c r="E26" s="631">
        <v>379508</v>
      </c>
      <c r="F26" s="632">
        <v>12604334.150793649</v>
      </c>
      <c r="G26" s="631">
        <v>1964599.9963135775</v>
      </c>
      <c r="H26" s="640">
        <v>1964599.9963135775</v>
      </c>
      <c r="I26" s="512">
        <f t="shared" si="6"/>
        <v>0</v>
      </c>
      <c r="J26" s="512"/>
      <c r="K26" s="519">
        <f>G26</f>
        <v>1964599.9963135775</v>
      </c>
      <c r="L26" s="520">
        <f>IF(K26&lt;&gt;0,+G26-K26,0)</f>
        <v>0</v>
      </c>
      <c r="M26" s="519">
        <f>H26</f>
        <v>1964599.9963135775</v>
      </c>
      <c r="N26" s="515">
        <f>IF(M26&lt;&gt;0,+H26-M26,0)</f>
        <v>0</v>
      </c>
      <c r="O26" s="515">
        <f>+N26-L26</f>
        <v>0</v>
      </c>
      <c r="P26" s="272"/>
    </row>
    <row r="27" spans="2:16" ht="12.5">
      <c r="B27" s="195" t="str">
        <f t="shared" si="5"/>
        <v/>
      </c>
      <c r="C27" s="508">
        <f>IF(D11="","-",+C26+1)</f>
        <v>2018</v>
      </c>
      <c r="D27" s="632">
        <v>12604334.150793649</v>
      </c>
      <c r="E27" s="631">
        <v>398020.58536585368</v>
      </c>
      <c r="F27" s="632">
        <v>12206313.565427795</v>
      </c>
      <c r="G27" s="631">
        <v>1785980.4455046374</v>
      </c>
      <c r="H27" s="640">
        <v>1785980.4455046374</v>
      </c>
      <c r="I27" s="512">
        <f t="shared" si="6"/>
        <v>0</v>
      </c>
      <c r="J27" s="512"/>
      <c r="K27" s="519">
        <f>G27</f>
        <v>1785980.4455046374</v>
      </c>
      <c r="L27" s="520">
        <f>IF(K27&lt;&gt;0,+G27-K27,0)</f>
        <v>0</v>
      </c>
      <c r="M27" s="519">
        <f>H27</f>
        <v>1785980.4455046374</v>
      </c>
      <c r="N27" s="515">
        <f>IF(M27&lt;&gt;0,+H27-M27,0)</f>
        <v>0</v>
      </c>
      <c r="O27" s="515">
        <f>+N27-L27</f>
        <v>0</v>
      </c>
      <c r="P27" s="272"/>
    </row>
    <row r="28" spans="2:16" ht="12.5">
      <c r="B28" s="195" t="str">
        <f t="shared" si="5"/>
        <v/>
      </c>
      <c r="C28" s="508">
        <f>IF(D11="","-",+C27+1)</f>
        <v>2019</v>
      </c>
      <c r="D28" s="632">
        <v>12206313.565427795</v>
      </c>
      <c r="E28" s="631">
        <v>379508</v>
      </c>
      <c r="F28" s="632">
        <v>11826805.565427795</v>
      </c>
      <c r="G28" s="631">
        <v>1575824.6681806555</v>
      </c>
      <c r="H28" s="640">
        <v>1575824.6681806555</v>
      </c>
      <c r="I28" s="512">
        <f t="shared" si="6"/>
        <v>0</v>
      </c>
      <c r="J28" s="512"/>
      <c r="K28" s="519">
        <f>G28</f>
        <v>1575824.6681806555</v>
      </c>
      <c r="L28" s="520">
        <f>IF(K28&lt;&gt;0,+G28-K28,0)</f>
        <v>0</v>
      </c>
      <c r="M28" s="519">
        <f>H28</f>
        <v>1575824.6681806555</v>
      </c>
      <c r="N28" s="515">
        <f t="shared" ref="N28:N72" si="7">IF(M28&lt;&gt;0,+H28-M28,0)</f>
        <v>0</v>
      </c>
      <c r="O28" s="515">
        <f t="shared" ref="O28:O72" si="8">+N28-L28</f>
        <v>0</v>
      </c>
      <c r="P28" s="272"/>
    </row>
    <row r="29" spans="2:16" ht="12.5">
      <c r="B29" s="195" t="str">
        <f t="shared" si="5"/>
        <v/>
      </c>
      <c r="C29" s="508">
        <f>IF(D11="","-",+C28+1)</f>
        <v>2020</v>
      </c>
      <c r="D29" s="524">
        <f>IF(F28+SUM(E$17:E28)=D$10,F28,D$10-SUM(E$17:E28))</f>
        <v>11826805.565427795</v>
      </c>
      <c r="E29" s="523">
        <f>IF(+I14&lt;F28,I14,D29)</f>
        <v>398020.58536585368</v>
      </c>
      <c r="F29" s="524">
        <f t="shared" ref="F29:F33" si="9">+D29-E29</f>
        <v>11428784.980061941</v>
      </c>
      <c r="G29" s="525">
        <f t="shared" ref="G29:G72" si="10">+I$12*((D29+F29)/2)+E29</f>
        <v>1875844.7480776366</v>
      </c>
      <c r="H29" s="492">
        <f t="shared" ref="H29:H72" si="11">+I$13*((D29+F29)/2)+E29</f>
        <v>1875844.7480776366</v>
      </c>
      <c r="I29" s="512">
        <f t="shared" si="6"/>
        <v>0</v>
      </c>
      <c r="J29" s="512"/>
      <c r="K29" s="526"/>
      <c r="L29" s="515">
        <f t="shared" ref="L29:L72" si="12">IF(K29&lt;&gt;0,+G29-K29,0)</f>
        <v>0</v>
      </c>
      <c r="M29" s="526"/>
      <c r="N29" s="515">
        <f t="shared" si="7"/>
        <v>0</v>
      </c>
      <c r="O29" s="515">
        <f t="shared" si="8"/>
        <v>0</v>
      </c>
      <c r="P29" s="272"/>
    </row>
    <row r="30" spans="2:16" ht="12.5">
      <c r="B30" s="195" t="str">
        <f t="shared" si="5"/>
        <v/>
      </c>
      <c r="C30" s="508">
        <f>IF(D11="","-",+C29+1)</f>
        <v>2021</v>
      </c>
      <c r="D30" s="524">
        <f>IF(F29+SUM(E$17:E29)=D$10,F29,D$10-SUM(E$17:E29))</f>
        <v>11428784.980061941</v>
      </c>
      <c r="E30" s="523">
        <f>IF(+I14&lt;F29,I14,D30)</f>
        <v>398020.58536585368</v>
      </c>
      <c r="F30" s="524">
        <f t="shared" si="9"/>
        <v>11030764.394696087</v>
      </c>
      <c r="G30" s="525">
        <f t="shared" si="10"/>
        <v>1825258.6804256651</v>
      </c>
      <c r="H30" s="492">
        <f t="shared" si="11"/>
        <v>1825258.6804256651</v>
      </c>
      <c r="I30" s="512">
        <f t="shared" si="6"/>
        <v>0</v>
      </c>
      <c r="J30" s="512"/>
      <c r="K30" s="526"/>
      <c r="L30" s="515">
        <f t="shared" si="12"/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2022</v>
      </c>
      <c r="D31" s="524">
        <f>IF(F30+SUM(E$17:E30)=D$10,F30,D$10-SUM(E$17:E30))</f>
        <v>11030764.394696087</v>
      </c>
      <c r="E31" s="523">
        <f>IF(+I14&lt;F30,I14,D31)</f>
        <v>398020.58536585368</v>
      </c>
      <c r="F31" s="524">
        <f t="shared" si="9"/>
        <v>10632743.809330232</v>
      </c>
      <c r="G31" s="525">
        <f t="shared" si="10"/>
        <v>1774672.6127736936</v>
      </c>
      <c r="H31" s="492">
        <f t="shared" si="11"/>
        <v>1774672.6127736936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2023</v>
      </c>
      <c r="D32" s="524">
        <f>IF(F31+SUM(E$17:E31)=D$10,F31,D$10-SUM(E$17:E31))</f>
        <v>10632743.809330232</v>
      </c>
      <c r="E32" s="523">
        <f>IF(+I14&lt;F31,I14,D32)</f>
        <v>398020.58536585368</v>
      </c>
      <c r="F32" s="524">
        <f t="shared" si="9"/>
        <v>10234723.223964378</v>
      </c>
      <c r="G32" s="525">
        <f t="shared" si="10"/>
        <v>1724086.5451217219</v>
      </c>
      <c r="H32" s="492">
        <f t="shared" si="11"/>
        <v>1724086.5451217219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2024</v>
      </c>
      <c r="D33" s="524">
        <f>IF(F32+SUM(E$17:E32)=D$10,F32,D$10-SUM(E$17:E32))</f>
        <v>10234723.223964378</v>
      </c>
      <c r="E33" s="523">
        <f>IF(+I14&lt;F32,I14,D33)</f>
        <v>398020.58536585368</v>
      </c>
      <c r="F33" s="524">
        <f t="shared" si="9"/>
        <v>9836702.638598524</v>
      </c>
      <c r="G33" s="525">
        <f t="shared" si="10"/>
        <v>1673500.4774697504</v>
      </c>
      <c r="H33" s="492">
        <f t="shared" si="11"/>
        <v>1673500.4774697504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2025</v>
      </c>
      <c r="D34" s="524">
        <f>IF(F33+SUM(E$17:E33)=D$10,F33,D$10-SUM(E$17:E33))</f>
        <v>9836702.638598524</v>
      </c>
      <c r="E34" s="523">
        <f>IF(+I14&lt;F33,I14,D34)</f>
        <v>398020.58536585368</v>
      </c>
      <c r="F34" s="524">
        <f t="shared" ref="F34:F72" si="13">+D34-E34</f>
        <v>9438682.0532326698</v>
      </c>
      <c r="G34" s="525">
        <f t="shared" si="10"/>
        <v>1622914.4098177787</v>
      </c>
      <c r="H34" s="492">
        <f t="shared" si="11"/>
        <v>1622914.4098177787</v>
      </c>
      <c r="I34" s="512">
        <f t="shared" ref="I34:I72" si="14">H34-G34</f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2026</v>
      </c>
      <c r="D35" s="524">
        <f>IF(F34+SUM(E$17:E34)=D$10,F34,D$10-SUM(E$17:E34))</f>
        <v>9438682.0532326698</v>
      </c>
      <c r="E35" s="523">
        <f>IF(+I14&lt;F34,I14,D35)</f>
        <v>398020.58536585368</v>
      </c>
      <c r="F35" s="524">
        <f t="shared" si="13"/>
        <v>9040661.4678668156</v>
      </c>
      <c r="G35" s="525">
        <f t="shared" si="10"/>
        <v>1572328.3421658073</v>
      </c>
      <c r="H35" s="492">
        <f t="shared" si="11"/>
        <v>1572328.3421658073</v>
      </c>
      <c r="I35" s="512">
        <f t="shared" si="14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2027</v>
      </c>
      <c r="D36" s="524">
        <f>IF(F35+SUM(E$17:E35)=D$10,F35,D$10-SUM(E$17:E35))</f>
        <v>9040661.4678668156</v>
      </c>
      <c r="E36" s="523">
        <f>IF(+I14&lt;F35,I14,D36)</f>
        <v>398020.58536585368</v>
      </c>
      <c r="F36" s="524">
        <f t="shared" si="13"/>
        <v>8642640.8825009614</v>
      </c>
      <c r="G36" s="525">
        <f t="shared" si="10"/>
        <v>1521742.2745138356</v>
      </c>
      <c r="H36" s="492">
        <f t="shared" si="11"/>
        <v>1521742.2745138356</v>
      </c>
      <c r="I36" s="512">
        <f t="shared" si="14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2028</v>
      </c>
      <c r="D37" s="524">
        <f>IF(F36+SUM(E$17:E36)=D$10,F36,D$10-SUM(E$17:E36))</f>
        <v>8642640.8825009614</v>
      </c>
      <c r="E37" s="523">
        <f>IF(+I14&lt;F36,I14,D37)</f>
        <v>398020.58536585368</v>
      </c>
      <c r="F37" s="524">
        <f t="shared" si="13"/>
        <v>8244620.2971351082</v>
      </c>
      <c r="G37" s="525">
        <f t="shared" si="10"/>
        <v>1471156.2068618641</v>
      </c>
      <c r="H37" s="492">
        <f t="shared" si="11"/>
        <v>1471156.2068618641</v>
      </c>
      <c r="I37" s="512">
        <f t="shared" si="14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2029</v>
      </c>
      <c r="D38" s="524">
        <f>IF(F37+SUM(E$17:E37)=D$10,F37,D$10-SUM(E$17:E37))</f>
        <v>8244620.2971351082</v>
      </c>
      <c r="E38" s="523">
        <f>IF(+I14&lt;F37,I14,D38)</f>
        <v>398020.58536585368</v>
      </c>
      <c r="F38" s="524">
        <f t="shared" si="13"/>
        <v>7846599.7117692549</v>
      </c>
      <c r="G38" s="525">
        <f t="shared" si="10"/>
        <v>1420570.1392098926</v>
      </c>
      <c r="H38" s="492">
        <f t="shared" si="11"/>
        <v>1420570.1392098926</v>
      </c>
      <c r="I38" s="512">
        <f t="shared" si="14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2030</v>
      </c>
      <c r="D39" s="524">
        <f>IF(F38+SUM(E$17:E38)=D$10,F38,D$10-SUM(E$17:E38))</f>
        <v>7846599.7117692549</v>
      </c>
      <c r="E39" s="523">
        <f>IF(+I14&lt;F38,I14,D39)</f>
        <v>398020.58536585368</v>
      </c>
      <c r="F39" s="524">
        <f t="shared" si="13"/>
        <v>7448579.1264034016</v>
      </c>
      <c r="G39" s="525">
        <f t="shared" si="10"/>
        <v>1369984.0715579211</v>
      </c>
      <c r="H39" s="492">
        <f t="shared" si="11"/>
        <v>1369984.0715579211</v>
      </c>
      <c r="I39" s="512">
        <f t="shared" si="14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2031</v>
      </c>
      <c r="D40" s="524">
        <f>IF(F39+SUM(E$17:E39)=D$10,F39,D$10-SUM(E$17:E39))</f>
        <v>7448579.1264034016</v>
      </c>
      <c r="E40" s="523">
        <f>IF(+I14&lt;F39,I14,D40)</f>
        <v>398020.58536585368</v>
      </c>
      <c r="F40" s="524">
        <f t="shared" si="13"/>
        <v>7050558.5410375483</v>
      </c>
      <c r="G40" s="525">
        <f t="shared" si="10"/>
        <v>1319398.0039059496</v>
      </c>
      <c r="H40" s="492">
        <f t="shared" si="11"/>
        <v>1319398.0039059496</v>
      </c>
      <c r="I40" s="512">
        <f t="shared" si="14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2032</v>
      </c>
      <c r="D41" s="524">
        <f>IF(F40+SUM(E$17:E40)=D$10,F40,D$10-SUM(E$17:E40))</f>
        <v>7050558.5410375483</v>
      </c>
      <c r="E41" s="523">
        <f>IF(+I14&lt;F40,I14,D41)</f>
        <v>398020.58536585368</v>
      </c>
      <c r="F41" s="524">
        <f t="shared" si="13"/>
        <v>6652537.9556716951</v>
      </c>
      <c r="G41" s="525">
        <f t="shared" si="10"/>
        <v>1268811.9362539782</v>
      </c>
      <c r="H41" s="492">
        <f t="shared" si="11"/>
        <v>1268811.9362539782</v>
      </c>
      <c r="I41" s="512">
        <f t="shared" si="14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2033</v>
      </c>
      <c r="D42" s="524">
        <f>IF(F41+SUM(E$17:E41)=D$10,F41,D$10-SUM(E$17:E41))</f>
        <v>6652537.9556716951</v>
      </c>
      <c r="E42" s="523">
        <f>IF(+I14&lt;F41,I14,D42)</f>
        <v>398020.58536585368</v>
      </c>
      <c r="F42" s="524">
        <f t="shared" si="13"/>
        <v>6254517.3703058418</v>
      </c>
      <c r="G42" s="525">
        <f t="shared" si="10"/>
        <v>1218225.8686020067</v>
      </c>
      <c r="H42" s="492">
        <f t="shared" si="11"/>
        <v>1218225.8686020067</v>
      </c>
      <c r="I42" s="512">
        <f t="shared" si="14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2034</v>
      </c>
      <c r="D43" s="524">
        <f>IF(F42+SUM(E$17:E42)=D$10,F42,D$10-SUM(E$17:E42))</f>
        <v>6254517.3703058418</v>
      </c>
      <c r="E43" s="523">
        <f>IF(+I14&lt;F42,I14,D43)</f>
        <v>398020.58536585368</v>
      </c>
      <c r="F43" s="524">
        <f t="shared" si="13"/>
        <v>5856496.7849399885</v>
      </c>
      <c r="G43" s="525">
        <f t="shared" si="10"/>
        <v>1167639.8009500352</v>
      </c>
      <c r="H43" s="492">
        <f t="shared" si="11"/>
        <v>1167639.8009500352</v>
      </c>
      <c r="I43" s="512">
        <f t="shared" si="14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2035</v>
      </c>
      <c r="D44" s="524">
        <f>IF(F43+SUM(E$17:E43)=D$10,F43,D$10-SUM(E$17:E43))</f>
        <v>5856496.7849399885</v>
      </c>
      <c r="E44" s="523">
        <f>IF(+I14&lt;F43,I14,D44)</f>
        <v>398020.58536585368</v>
      </c>
      <c r="F44" s="524">
        <f t="shared" si="13"/>
        <v>5458476.1995741352</v>
      </c>
      <c r="G44" s="525">
        <f t="shared" si="10"/>
        <v>1117053.733298064</v>
      </c>
      <c r="H44" s="492">
        <f t="shared" si="11"/>
        <v>1117053.733298064</v>
      </c>
      <c r="I44" s="512">
        <f t="shared" si="14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2036</v>
      </c>
      <c r="D45" s="524">
        <f>IF(F44+SUM(E$17:E44)=D$10,F44,D$10-SUM(E$17:E44))</f>
        <v>5458476.1995741352</v>
      </c>
      <c r="E45" s="523">
        <f>IF(+I14&lt;F44,I14,D45)</f>
        <v>398020.58536585368</v>
      </c>
      <c r="F45" s="524">
        <f t="shared" si="13"/>
        <v>5060455.614208282</v>
      </c>
      <c r="G45" s="525">
        <f t="shared" si="10"/>
        <v>1066467.6656460923</v>
      </c>
      <c r="H45" s="492">
        <f t="shared" si="11"/>
        <v>1066467.6656460923</v>
      </c>
      <c r="I45" s="512">
        <f t="shared" si="14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2037</v>
      </c>
      <c r="D46" s="524">
        <f>IF(F45+SUM(E$17:E45)=D$10,F45,D$10-SUM(E$17:E45))</f>
        <v>5060455.614208282</v>
      </c>
      <c r="E46" s="523">
        <f>IF(+I14&lt;F45,I14,D46)</f>
        <v>398020.58536585368</v>
      </c>
      <c r="F46" s="524">
        <f t="shared" si="13"/>
        <v>4662435.0288424287</v>
      </c>
      <c r="G46" s="525">
        <f t="shared" si="10"/>
        <v>1015881.597994121</v>
      </c>
      <c r="H46" s="492">
        <f t="shared" si="11"/>
        <v>1015881.597994121</v>
      </c>
      <c r="I46" s="512">
        <f t="shared" si="14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2038</v>
      </c>
      <c r="D47" s="524">
        <f>IF(F46+SUM(E$17:E46)=D$10,F46,D$10-SUM(E$17:E46))</f>
        <v>4662435.0288424287</v>
      </c>
      <c r="E47" s="523">
        <f>IF(+I14&lt;F46,I14,D47)</f>
        <v>398020.58536585368</v>
      </c>
      <c r="F47" s="524">
        <f t="shared" si="13"/>
        <v>4264414.4434765754</v>
      </c>
      <c r="G47" s="525">
        <f t="shared" si="10"/>
        <v>965295.53034214932</v>
      </c>
      <c r="H47" s="492">
        <f t="shared" si="11"/>
        <v>965295.53034214932</v>
      </c>
      <c r="I47" s="512">
        <f t="shared" si="14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2039</v>
      </c>
      <c r="D48" s="524">
        <f>IF(F47+SUM(E$17:E47)=D$10,F47,D$10-SUM(E$17:E47))</f>
        <v>4264414.4434765754</v>
      </c>
      <c r="E48" s="523">
        <f>IF(+I14&lt;F47,I14,D48)</f>
        <v>398020.58536585368</v>
      </c>
      <c r="F48" s="524">
        <f t="shared" si="13"/>
        <v>3866393.8581107217</v>
      </c>
      <c r="G48" s="525">
        <f t="shared" si="10"/>
        <v>914709.46269017784</v>
      </c>
      <c r="H48" s="492">
        <f t="shared" si="11"/>
        <v>914709.46269017784</v>
      </c>
      <c r="I48" s="512">
        <f t="shared" si="14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2040</v>
      </c>
      <c r="D49" s="524">
        <f>IF(F48+SUM(E$17:E48)=D$10,F48,D$10-SUM(E$17:E48))</f>
        <v>3866393.8581107217</v>
      </c>
      <c r="E49" s="523">
        <f>IF(+I14&lt;F48,I14,D49)</f>
        <v>398020.58536585368</v>
      </c>
      <c r="F49" s="524">
        <f t="shared" si="13"/>
        <v>3468373.272744868</v>
      </c>
      <c r="G49" s="525">
        <f t="shared" si="10"/>
        <v>864123.39503820648</v>
      </c>
      <c r="H49" s="492">
        <f t="shared" si="11"/>
        <v>864123.39503820648</v>
      </c>
      <c r="I49" s="512">
        <f t="shared" si="14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2041</v>
      </c>
      <c r="D50" s="524">
        <f>IF(F49+SUM(E$17:E49)=D$10,F49,D$10-SUM(E$17:E49))</f>
        <v>3468373.272744868</v>
      </c>
      <c r="E50" s="523">
        <f>IF(+I14&lt;F49,I14,D50)</f>
        <v>398020.58536585368</v>
      </c>
      <c r="F50" s="524">
        <f t="shared" si="13"/>
        <v>3070352.6873790142</v>
      </c>
      <c r="G50" s="525">
        <f t="shared" si="10"/>
        <v>813537.32738623489</v>
      </c>
      <c r="H50" s="492">
        <f t="shared" si="11"/>
        <v>813537.32738623489</v>
      </c>
      <c r="I50" s="512">
        <f t="shared" si="14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2042</v>
      </c>
      <c r="D51" s="524">
        <f>IF(F50+SUM(E$17:E50)=D$10,F50,D$10-SUM(E$17:E50))</f>
        <v>3070352.6873790142</v>
      </c>
      <c r="E51" s="523">
        <f>IF(+I14&lt;F50,I14,D51)</f>
        <v>398020.58536585368</v>
      </c>
      <c r="F51" s="524">
        <f t="shared" si="13"/>
        <v>2672332.1020131605</v>
      </c>
      <c r="G51" s="525">
        <f t="shared" si="10"/>
        <v>762951.25973426341</v>
      </c>
      <c r="H51" s="492">
        <f t="shared" si="11"/>
        <v>762951.25973426341</v>
      </c>
      <c r="I51" s="512">
        <f t="shared" si="14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2043</v>
      </c>
      <c r="D52" s="524">
        <f>IF(F51+SUM(E$17:E51)=D$10,F51,D$10-SUM(E$17:E51))</f>
        <v>2672332.1020131605</v>
      </c>
      <c r="E52" s="523">
        <f>IF(+I14&lt;F51,I14,D52)</f>
        <v>398020.58536585368</v>
      </c>
      <c r="F52" s="524">
        <f t="shared" si="13"/>
        <v>2274311.5166473067</v>
      </c>
      <c r="G52" s="525">
        <f t="shared" si="10"/>
        <v>712365.19208229182</v>
      </c>
      <c r="H52" s="492">
        <f t="shared" si="11"/>
        <v>712365.19208229182</v>
      </c>
      <c r="I52" s="512">
        <f t="shared" si="14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2044</v>
      </c>
      <c r="D53" s="524">
        <f>IF(F52+SUM(E$17:E52)=D$10,F52,D$10-SUM(E$17:E52))</f>
        <v>2274311.5166473067</v>
      </c>
      <c r="E53" s="523">
        <f>IF(+I14&lt;F52,I14,D53)</f>
        <v>398020.58536585368</v>
      </c>
      <c r="F53" s="524">
        <f t="shared" si="13"/>
        <v>1876290.931281453</v>
      </c>
      <c r="G53" s="525">
        <f t="shared" si="10"/>
        <v>661779.12443032034</v>
      </c>
      <c r="H53" s="492">
        <f t="shared" si="11"/>
        <v>661779.12443032034</v>
      </c>
      <c r="I53" s="512">
        <f t="shared" si="14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2045</v>
      </c>
      <c r="D54" s="524">
        <f>IF(F53+SUM(E$17:E53)=D$10,F53,D$10-SUM(E$17:E53))</f>
        <v>1876290.931281453</v>
      </c>
      <c r="E54" s="523">
        <f>IF(+I14&lt;F53,I14,D54)</f>
        <v>398020.58536585368</v>
      </c>
      <c r="F54" s="524">
        <f t="shared" si="13"/>
        <v>1478270.3459155993</v>
      </c>
      <c r="G54" s="525">
        <f t="shared" si="10"/>
        <v>611193.05677834875</v>
      </c>
      <c r="H54" s="492">
        <f t="shared" si="11"/>
        <v>611193.05677834875</v>
      </c>
      <c r="I54" s="512">
        <f t="shared" si="14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2046</v>
      </c>
      <c r="D55" s="524">
        <f>IF(F54+SUM(E$17:E54)=D$10,F54,D$10-SUM(E$17:E54))</f>
        <v>1478270.3459155993</v>
      </c>
      <c r="E55" s="523">
        <f>IF(+I14&lt;F54,I14,D55)</f>
        <v>398020.58536585368</v>
      </c>
      <c r="F55" s="524">
        <f t="shared" si="13"/>
        <v>1080249.7605497455</v>
      </c>
      <c r="G55" s="525">
        <f t="shared" si="10"/>
        <v>560606.98912637727</v>
      </c>
      <c r="H55" s="492">
        <f t="shared" si="11"/>
        <v>560606.98912637727</v>
      </c>
      <c r="I55" s="512">
        <f t="shared" si="14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2047</v>
      </c>
      <c r="D56" s="524">
        <f>IF(F55+SUM(E$17:E55)=D$10,F55,D$10-SUM(E$17:E55))</f>
        <v>1080249.7605497455</v>
      </c>
      <c r="E56" s="523">
        <f>IF(+I14&lt;F55,I14,D56)</f>
        <v>398020.58536585368</v>
      </c>
      <c r="F56" s="524">
        <f t="shared" si="13"/>
        <v>682229.17518389178</v>
      </c>
      <c r="G56" s="525">
        <f t="shared" si="10"/>
        <v>510020.9214744058</v>
      </c>
      <c r="H56" s="492">
        <f t="shared" si="11"/>
        <v>510020.9214744058</v>
      </c>
      <c r="I56" s="512">
        <f t="shared" si="14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2048</v>
      </c>
      <c r="D57" s="524">
        <f>IF(F56+SUM(E$17:E56)=D$10,F56,D$10-SUM(E$17:E56))</f>
        <v>682229.17518389178</v>
      </c>
      <c r="E57" s="523">
        <f>IF(+I14&lt;F56,I14,D57)</f>
        <v>398020.58536585368</v>
      </c>
      <c r="F57" s="524">
        <f t="shared" si="13"/>
        <v>284208.5898180381</v>
      </c>
      <c r="G57" s="525">
        <f t="shared" si="10"/>
        <v>459434.85382243426</v>
      </c>
      <c r="H57" s="492">
        <f t="shared" si="11"/>
        <v>459434.85382243426</v>
      </c>
      <c r="I57" s="512">
        <f t="shared" si="14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2049</v>
      </c>
      <c r="D58" s="524">
        <f>IF(F57+SUM(E$17:E57)=D$10,F57,D$10-SUM(E$17:E57))</f>
        <v>284208.5898180381</v>
      </c>
      <c r="E58" s="523">
        <f>IF(+I14&lt;F57,I14,D58)</f>
        <v>284208.5898180381</v>
      </c>
      <c r="F58" s="524">
        <f t="shared" si="13"/>
        <v>0</v>
      </c>
      <c r="G58" s="525">
        <f t="shared" si="10"/>
        <v>302269.20713333553</v>
      </c>
      <c r="H58" s="492">
        <f t="shared" si="11"/>
        <v>302269.20713333553</v>
      </c>
      <c r="I58" s="512">
        <f t="shared" si="14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2050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3"/>
        <v>0</v>
      </c>
      <c r="G59" s="525">
        <f t="shared" si="10"/>
        <v>0</v>
      </c>
      <c r="H59" s="492">
        <f t="shared" si="11"/>
        <v>0</v>
      </c>
      <c r="I59" s="512">
        <f t="shared" si="14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3"/>
        <v>0</v>
      </c>
      <c r="G60" s="525">
        <f t="shared" si="10"/>
        <v>0</v>
      </c>
      <c r="H60" s="492">
        <f t="shared" si="11"/>
        <v>0</v>
      </c>
      <c r="I60" s="512">
        <f t="shared" si="14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5">
        <f t="shared" si="10"/>
        <v>0</v>
      </c>
      <c r="H61" s="492">
        <f t="shared" si="11"/>
        <v>0</v>
      </c>
      <c r="I61" s="512">
        <f t="shared" si="14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5">
        <f t="shared" si="10"/>
        <v>0</v>
      </c>
      <c r="H62" s="492">
        <f t="shared" si="11"/>
        <v>0</v>
      </c>
      <c r="I62" s="512">
        <f t="shared" si="14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5">
        <f t="shared" si="10"/>
        <v>0</v>
      </c>
      <c r="H63" s="492">
        <f t="shared" si="11"/>
        <v>0</v>
      </c>
      <c r="I63" s="512">
        <f t="shared" si="14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5">
        <f t="shared" si="10"/>
        <v>0</v>
      </c>
      <c r="H64" s="492">
        <f t="shared" si="11"/>
        <v>0</v>
      </c>
      <c r="I64" s="512">
        <f t="shared" si="14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2056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5">
        <f t="shared" si="10"/>
        <v>0</v>
      </c>
      <c r="H65" s="492">
        <f t="shared" si="11"/>
        <v>0</v>
      </c>
      <c r="I65" s="512">
        <f t="shared" si="14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2057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5">
        <f t="shared" si="10"/>
        <v>0</v>
      </c>
      <c r="H66" s="492">
        <f t="shared" si="11"/>
        <v>0</v>
      </c>
      <c r="I66" s="512">
        <f t="shared" si="14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2058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5">
        <f t="shared" si="10"/>
        <v>0</v>
      </c>
      <c r="H67" s="492">
        <f t="shared" si="11"/>
        <v>0</v>
      </c>
      <c r="I67" s="512">
        <f t="shared" si="14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2059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5">
        <f t="shared" si="10"/>
        <v>0</v>
      </c>
      <c r="H68" s="492">
        <f t="shared" si="11"/>
        <v>0</v>
      </c>
      <c r="I68" s="512">
        <f t="shared" si="14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2060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5">
        <f t="shared" si="10"/>
        <v>0</v>
      </c>
      <c r="H69" s="492">
        <f t="shared" si="11"/>
        <v>0</v>
      </c>
      <c r="I69" s="512">
        <f t="shared" si="14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5">
        <f t="shared" si="10"/>
        <v>0</v>
      </c>
      <c r="H70" s="492">
        <f t="shared" si="11"/>
        <v>0</v>
      </c>
      <c r="I70" s="512">
        <f t="shared" si="14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5">
        <f t="shared" si="10"/>
        <v>0</v>
      </c>
      <c r="H71" s="492">
        <f t="shared" si="11"/>
        <v>0</v>
      </c>
      <c r="I71" s="512">
        <f t="shared" si="14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25">
        <f t="shared" si="10"/>
        <v>0</v>
      </c>
      <c r="H72" s="492">
        <f t="shared" si="11"/>
        <v>0</v>
      </c>
      <c r="I72" s="532">
        <f t="shared" si="14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16318844.000000004</v>
      </c>
      <c r="F73" s="375"/>
      <c r="G73" s="375">
        <f>SUM(G17:G72)</f>
        <v>60371625.854142927</v>
      </c>
      <c r="H73" s="375">
        <f>SUM(H17:H72)</f>
        <v>60371625.854142927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1575824.6681806555</v>
      </c>
      <c r="N87" s="547">
        <f>IF(J92&lt;D11,0,VLOOKUP(J92,C17:O72,11))</f>
        <v>1575824.6681806555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1947101.0692492859</v>
      </c>
      <c r="N88" s="551">
        <f>IF(J92&lt;D11,0,VLOOKUP(J92,C99:P154,7))</f>
        <v>1947101.0692492859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371276.4010686304</v>
      </c>
      <c r="N89" s="556">
        <f>+N88-N87</f>
        <v>371276.4010686304</v>
      </c>
      <c r="O89" s="557">
        <f>+O88-O87</f>
        <v>0</v>
      </c>
      <c r="P89" s="269"/>
    </row>
    <row r="90" spans="1:16" ht="13.5" thickBot="1">
      <c r="C90" s="535"/>
      <c r="D90" s="647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TP2002123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16318844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D11</f>
        <v>2008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D12</f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379508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2008</v>
      </c>
      <c r="D99" s="374"/>
      <c r="E99" s="525"/>
      <c r="F99" s="524"/>
      <c r="G99" s="604"/>
      <c r="H99" s="605"/>
      <c r="I99" s="606"/>
      <c r="J99" s="515"/>
      <c r="K99" s="515"/>
      <c r="L99" s="513"/>
      <c r="M99" s="514">
        <f t="shared" ref="M99:M130" si="15">IF(L99&lt;&gt;0,+H99-L99,0)</f>
        <v>0</v>
      </c>
      <c r="N99" s="513"/>
      <c r="O99" s="514">
        <f t="shared" ref="O99:O130" si="16">IF(N99&lt;&gt;0,+I99-N99,0)</f>
        <v>0</v>
      </c>
      <c r="P99" s="514">
        <f t="shared" ref="P99:P130" si="17">+O99-M99</f>
        <v>0</v>
      </c>
    </row>
    <row r="100" spans="1:16" ht="12.5">
      <c r="B100" s="195" t="str">
        <f>IF(D100=F99,"","IU")</f>
        <v/>
      </c>
      <c r="C100" s="508">
        <f>IF(D93="","-",+C99+1)</f>
        <v>2009</v>
      </c>
      <c r="D100" s="374"/>
      <c r="E100" s="523"/>
      <c r="F100" s="524"/>
      <c r="G100" s="524"/>
      <c r="H100" s="527"/>
      <c r="I100" s="578"/>
      <c r="J100" s="515"/>
      <c r="K100" s="515"/>
      <c r="L100" s="519"/>
      <c r="M100" s="515">
        <f t="shared" si="15"/>
        <v>0</v>
      </c>
      <c r="N100" s="519"/>
      <c r="O100" s="515">
        <f t="shared" si="16"/>
        <v>0</v>
      </c>
      <c r="P100" s="515">
        <f t="shared" si="17"/>
        <v>0</v>
      </c>
    </row>
    <row r="101" spans="1:16" ht="12.5">
      <c r="B101" s="195" t="str">
        <f t="shared" ref="B101:B154" si="18">IF(D101=F100,"","IU")</f>
        <v/>
      </c>
      <c r="C101" s="508">
        <f>IF(D93="","-",+C100+1)</f>
        <v>2010</v>
      </c>
      <c r="D101" s="374"/>
      <c r="E101" s="523"/>
      <c r="F101" s="524"/>
      <c r="G101" s="524"/>
      <c r="H101" s="527"/>
      <c r="I101" s="578"/>
      <c r="J101" s="515"/>
      <c r="K101" s="515"/>
      <c r="L101" s="519"/>
      <c r="M101" s="515">
        <f t="shared" si="15"/>
        <v>0</v>
      </c>
      <c r="N101" s="519"/>
      <c r="O101" s="515">
        <f t="shared" si="16"/>
        <v>0</v>
      </c>
      <c r="P101" s="515">
        <f t="shared" si="17"/>
        <v>0</v>
      </c>
    </row>
    <row r="102" spans="1:16" ht="12.5">
      <c r="B102" s="195" t="str">
        <f t="shared" si="18"/>
        <v/>
      </c>
      <c r="C102" s="508">
        <f>IF(D93="","-",+C101+1)</f>
        <v>2011</v>
      </c>
      <c r="D102" s="374"/>
      <c r="E102" s="523"/>
      <c r="F102" s="524"/>
      <c r="G102" s="524"/>
      <c r="H102" s="527"/>
      <c r="I102" s="578"/>
      <c r="J102" s="515"/>
      <c r="K102" s="515"/>
      <c r="L102" s="519"/>
      <c r="M102" s="515">
        <f t="shared" si="15"/>
        <v>0</v>
      </c>
      <c r="N102" s="519"/>
      <c r="O102" s="515">
        <f t="shared" si="16"/>
        <v>0</v>
      </c>
      <c r="P102" s="515">
        <f t="shared" si="17"/>
        <v>0</v>
      </c>
    </row>
    <row r="103" spans="1:16" ht="12.5">
      <c r="B103" s="195" t="str">
        <f t="shared" si="18"/>
        <v/>
      </c>
      <c r="C103" s="508">
        <f>IF(D93="","-",+C102+1)</f>
        <v>2012</v>
      </c>
      <c r="D103" s="374"/>
      <c r="E103" s="523"/>
      <c r="F103" s="524"/>
      <c r="G103" s="524"/>
      <c r="H103" s="527"/>
      <c r="I103" s="578"/>
      <c r="J103" s="515"/>
      <c r="K103" s="515"/>
      <c r="L103" s="519"/>
      <c r="M103" s="515">
        <f t="shared" si="15"/>
        <v>0</v>
      </c>
      <c r="N103" s="519"/>
      <c r="O103" s="515">
        <f t="shared" si="16"/>
        <v>0</v>
      </c>
      <c r="P103" s="515">
        <f t="shared" si="17"/>
        <v>0</v>
      </c>
    </row>
    <row r="104" spans="1:16" ht="12.5">
      <c r="B104" s="195" t="str">
        <f t="shared" si="18"/>
        <v/>
      </c>
      <c r="C104" s="508">
        <f>IF(D93="","-",+C103+1)</f>
        <v>2013</v>
      </c>
      <c r="D104" s="374"/>
      <c r="E104" s="523"/>
      <c r="F104" s="524"/>
      <c r="G104" s="524"/>
      <c r="H104" s="527"/>
      <c r="I104" s="578"/>
      <c r="J104" s="515"/>
      <c r="K104" s="515"/>
      <c r="L104" s="519"/>
      <c r="M104" s="515">
        <f t="shared" si="15"/>
        <v>0</v>
      </c>
      <c r="N104" s="519"/>
      <c r="O104" s="515">
        <f t="shared" si="16"/>
        <v>0</v>
      </c>
      <c r="P104" s="515">
        <f t="shared" si="17"/>
        <v>0</v>
      </c>
    </row>
    <row r="105" spans="1:16" ht="12.5">
      <c r="B105" s="195" t="str">
        <f t="shared" si="18"/>
        <v/>
      </c>
      <c r="C105" s="508">
        <f>IF(D93="","-",+C104+1)</f>
        <v>2014</v>
      </c>
      <c r="D105" s="374"/>
      <c r="E105" s="523"/>
      <c r="F105" s="524"/>
      <c r="G105" s="524"/>
      <c r="H105" s="527"/>
      <c r="I105" s="578"/>
      <c r="J105" s="515"/>
      <c r="K105" s="515"/>
      <c r="L105" s="519"/>
      <c r="M105" s="515">
        <f t="shared" si="15"/>
        <v>0</v>
      </c>
      <c r="N105" s="519"/>
      <c r="O105" s="515">
        <f t="shared" si="16"/>
        <v>0</v>
      </c>
      <c r="P105" s="515">
        <f t="shared" si="17"/>
        <v>0</v>
      </c>
    </row>
    <row r="106" spans="1:16" ht="12.5">
      <c r="B106" s="195" t="str">
        <f t="shared" si="18"/>
        <v>IU</v>
      </c>
      <c r="C106" s="508">
        <f>IF(D93="","-",+C105+1)</f>
        <v>2015</v>
      </c>
      <c r="D106" s="630">
        <v>13760929.960317459</v>
      </c>
      <c r="E106" s="631">
        <v>327641.18953136809</v>
      </c>
      <c r="F106" s="632">
        <v>13433288.770786092</v>
      </c>
      <c r="G106" s="632">
        <v>13597109.365551775</v>
      </c>
      <c r="H106" s="634">
        <v>2119317.0329736611</v>
      </c>
      <c r="I106" s="635">
        <v>2119317.0329736611</v>
      </c>
      <c r="J106" s="515">
        <f>+I106-H106</f>
        <v>0</v>
      </c>
      <c r="K106" s="515"/>
      <c r="L106" s="519">
        <f>+H106</f>
        <v>2119317.0329736611</v>
      </c>
      <c r="M106" s="515">
        <f t="shared" si="15"/>
        <v>0</v>
      </c>
      <c r="N106" s="519">
        <f>+I106</f>
        <v>2119317.0329736611</v>
      </c>
      <c r="O106" s="515">
        <f t="shared" si="16"/>
        <v>0</v>
      </c>
      <c r="P106" s="515">
        <f t="shared" si="17"/>
        <v>0</v>
      </c>
    </row>
    <row r="107" spans="1:16" ht="12.5">
      <c r="B107" s="195" t="str">
        <f t="shared" si="18"/>
        <v>IU</v>
      </c>
      <c r="C107" s="508">
        <f>IF(D93="","-",+C106+1)</f>
        <v>2016</v>
      </c>
      <c r="D107" s="630">
        <v>15991202.810468633</v>
      </c>
      <c r="E107" s="631">
        <v>379508</v>
      </c>
      <c r="F107" s="632">
        <v>15611694.810468633</v>
      </c>
      <c r="G107" s="632">
        <v>15801448.810468633</v>
      </c>
      <c r="H107" s="634">
        <v>2385501.7414281433</v>
      </c>
      <c r="I107" s="635">
        <v>2385501.7414281433</v>
      </c>
      <c r="J107" s="515">
        <f>+I107-H107</f>
        <v>0</v>
      </c>
      <c r="K107" s="515"/>
      <c r="L107" s="519">
        <f>+H107</f>
        <v>2385501.7414281433</v>
      </c>
      <c r="M107" s="515">
        <f>IF(L107&lt;&gt;0,+H107-L107,0)</f>
        <v>0</v>
      </c>
      <c r="N107" s="519">
        <f>+I107</f>
        <v>2385501.7414281433</v>
      </c>
      <c r="O107" s="515">
        <f>IF(N107&lt;&gt;0,+I107-N107,0)</f>
        <v>0</v>
      </c>
      <c r="P107" s="515">
        <f>+O107-M107</f>
        <v>0</v>
      </c>
    </row>
    <row r="108" spans="1:16" ht="12.5">
      <c r="B108" s="195" t="str">
        <f t="shared" si="18"/>
        <v/>
      </c>
      <c r="C108" s="508">
        <f>IF(D93="","-",+C107+1)</f>
        <v>2017</v>
      </c>
      <c r="D108" s="630">
        <v>15611694.810468633</v>
      </c>
      <c r="E108" s="631">
        <v>388543.90476190473</v>
      </c>
      <c r="F108" s="632">
        <v>15223150.905706728</v>
      </c>
      <c r="G108" s="632">
        <v>15417422.858087681</v>
      </c>
      <c r="H108" s="634">
        <v>2261320.7330641602</v>
      </c>
      <c r="I108" s="635">
        <v>2261320.7330641602</v>
      </c>
      <c r="J108" s="515">
        <f t="shared" ref="J108:J154" si="19">+I108-H108</f>
        <v>0</v>
      </c>
      <c r="K108" s="515"/>
      <c r="L108" s="519">
        <f>+H108</f>
        <v>2261320.7330641602</v>
      </c>
      <c r="M108" s="515">
        <f>IF(L108&lt;&gt;0,+H108-L108,0)</f>
        <v>0</v>
      </c>
      <c r="N108" s="519">
        <f>+I108</f>
        <v>2261320.7330641602</v>
      </c>
      <c r="O108" s="515">
        <f>IF(N108&lt;&gt;0,+I108-N108,0)</f>
        <v>0</v>
      </c>
      <c r="P108" s="515">
        <f>+O108-M108</f>
        <v>0</v>
      </c>
    </row>
    <row r="109" spans="1:16" ht="12.5">
      <c r="B109" s="195" t="str">
        <f t="shared" si="18"/>
        <v/>
      </c>
      <c r="C109" s="508">
        <f>IF(D93="","-",+C108+1)</f>
        <v>2018</v>
      </c>
      <c r="D109" s="630">
        <v>15223150.905706728</v>
      </c>
      <c r="E109" s="631">
        <v>388543.90476190473</v>
      </c>
      <c r="F109" s="632">
        <v>14834607.000944823</v>
      </c>
      <c r="G109" s="632">
        <v>15028878.953325775</v>
      </c>
      <c r="H109" s="634">
        <v>1975662.4419636219</v>
      </c>
      <c r="I109" s="635">
        <v>1975662.4419636219</v>
      </c>
      <c r="J109" s="515">
        <f t="shared" si="19"/>
        <v>0</v>
      </c>
      <c r="K109" s="515"/>
      <c r="L109" s="519">
        <f>+H109</f>
        <v>1975662.4419636219</v>
      </c>
      <c r="M109" s="515">
        <f>IF(L109&lt;&gt;0,+H109-L109,0)</f>
        <v>0</v>
      </c>
      <c r="N109" s="519">
        <f>+I109</f>
        <v>1975662.4419636219</v>
      </c>
      <c r="O109" s="515">
        <f>IF(N109&lt;&gt;0,+I109-N109,0)</f>
        <v>0</v>
      </c>
      <c r="P109" s="515">
        <f>+O109-M109</f>
        <v>0</v>
      </c>
    </row>
    <row r="110" spans="1:16" ht="12.5">
      <c r="B110" s="195" t="str">
        <f t="shared" si="18"/>
        <v/>
      </c>
      <c r="C110" s="508">
        <f>IF(D93="","-",+C109+1)</f>
        <v>2019</v>
      </c>
      <c r="D110" s="374">
        <f>IF(F109+SUM(E$99:E109)=D$92,F109,D$92-SUM(E$99:E109))</f>
        <v>14834607.000944823</v>
      </c>
      <c r="E110" s="523">
        <f t="shared" ref="E110:E154" si="20">IF(+$J$96&lt;F109,$J$96,D110)</f>
        <v>379508</v>
      </c>
      <c r="F110" s="524">
        <f t="shared" ref="F110:F154" si="21">+D110-E110</f>
        <v>14455099.000944823</v>
      </c>
      <c r="G110" s="524">
        <f t="shared" ref="G110:G154" si="22">+(F110+D110)/2</f>
        <v>14644853.000944823</v>
      </c>
      <c r="H110" s="527">
        <f t="shared" ref="H110:H154" si="23">+J$94*G110+E110</f>
        <v>1947101.0692492859</v>
      </c>
      <c r="I110" s="578">
        <f t="shared" ref="I110:I154" si="24">+J$95*G110+E110</f>
        <v>1947101.0692492859</v>
      </c>
      <c r="J110" s="515">
        <f t="shared" si="19"/>
        <v>0</v>
      </c>
      <c r="K110" s="515"/>
      <c r="L110" s="526"/>
      <c r="M110" s="515">
        <f t="shared" si="15"/>
        <v>0</v>
      </c>
      <c r="N110" s="526"/>
      <c r="O110" s="515">
        <f t="shared" si="16"/>
        <v>0</v>
      </c>
      <c r="P110" s="515">
        <f t="shared" si="17"/>
        <v>0</v>
      </c>
    </row>
    <row r="111" spans="1:16" ht="12.5">
      <c r="B111" s="195" t="str">
        <f t="shared" si="18"/>
        <v/>
      </c>
      <c r="C111" s="508">
        <f>IF(D93="","-",+C110+1)</f>
        <v>2020</v>
      </c>
      <c r="D111" s="374">
        <f>IF(F110+SUM(E$99:E110)=D$92,F110,D$92-SUM(E$99:E110))</f>
        <v>14455099.000944823</v>
      </c>
      <c r="E111" s="523">
        <f t="shared" si="20"/>
        <v>379508</v>
      </c>
      <c r="F111" s="524">
        <f t="shared" si="21"/>
        <v>14075591.000944823</v>
      </c>
      <c r="G111" s="524">
        <f t="shared" si="22"/>
        <v>14265345.000944823</v>
      </c>
      <c r="H111" s="527">
        <f t="shared" si="23"/>
        <v>1906478.3255122011</v>
      </c>
      <c r="I111" s="578">
        <f t="shared" si="24"/>
        <v>1906478.3255122011</v>
      </c>
      <c r="J111" s="515">
        <f t="shared" si="19"/>
        <v>0</v>
      </c>
      <c r="K111" s="515"/>
      <c r="L111" s="526"/>
      <c r="M111" s="515">
        <f t="shared" si="15"/>
        <v>0</v>
      </c>
      <c r="N111" s="526"/>
      <c r="O111" s="515">
        <f t="shared" si="16"/>
        <v>0</v>
      </c>
      <c r="P111" s="515">
        <f t="shared" si="17"/>
        <v>0</v>
      </c>
    </row>
    <row r="112" spans="1:16" ht="12.5">
      <c r="B112" s="195" t="str">
        <f t="shared" si="18"/>
        <v/>
      </c>
      <c r="C112" s="508">
        <f>IF(D93="","-",+C111+1)</f>
        <v>2021</v>
      </c>
      <c r="D112" s="374">
        <f>IF(F111+SUM(E$99:E111)=D$92,F111,D$92-SUM(E$99:E111))</f>
        <v>14075591.000944823</v>
      </c>
      <c r="E112" s="523">
        <f t="shared" si="20"/>
        <v>379508</v>
      </c>
      <c r="F112" s="524">
        <f t="shared" si="21"/>
        <v>13696083.000944823</v>
      </c>
      <c r="G112" s="524">
        <f t="shared" si="22"/>
        <v>13885837.000944823</v>
      </c>
      <c r="H112" s="527">
        <f t="shared" si="23"/>
        <v>1865855.5817751165</v>
      </c>
      <c r="I112" s="578">
        <f t="shared" si="24"/>
        <v>1865855.5817751165</v>
      </c>
      <c r="J112" s="515">
        <f t="shared" si="19"/>
        <v>0</v>
      </c>
      <c r="K112" s="515"/>
      <c r="L112" s="526"/>
      <c r="M112" s="515">
        <f t="shared" si="15"/>
        <v>0</v>
      </c>
      <c r="N112" s="526"/>
      <c r="O112" s="515">
        <f t="shared" si="16"/>
        <v>0</v>
      </c>
      <c r="P112" s="515">
        <f t="shared" si="17"/>
        <v>0</v>
      </c>
    </row>
    <row r="113" spans="2:16" ht="12.5">
      <c r="B113" s="195" t="str">
        <f t="shared" si="18"/>
        <v/>
      </c>
      <c r="C113" s="508">
        <f>IF(D93="","-",+C112+1)</f>
        <v>2022</v>
      </c>
      <c r="D113" s="374">
        <f>IF(F112+SUM(E$99:E112)=D$92,F112,D$92-SUM(E$99:E112))</f>
        <v>13696083.000944823</v>
      </c>
      <c r="E113" s="523">
        <f t="shared" si="20"/>
        <v>379508</v>
      </c>
      <c r="F113" s="524">
        <f t="shared" si="21"/>
        <v>13316575.000944823</v>
      </c>
      <c r="G113" s="524">
        <f t="shared" si="22"/>
        <v>13506329.000944823</v>
      </c>
      <c r="H113" s="527">
        <f t="shared" si="23"/>
        <v>1825232.8380380317</v>
      </c>
      <c r="I113" s="578">
        <f t="shared" si="24"/>
        <v>1825232.8380380317</v>
      </c>
      <c r="J113" s="515">
        <f t="shared" si="19"/>
        <v>0</v>
      </c>
      <c r="K113" s="515"/>
      <c r="L113" s="526"/>
      <c r="M113" s="515">
        <f t="shared" si="15"/>
        <v>0</v>
      </c>
      <c r="N113" s="526"/>
      <c r="O113" s="515">
        <f t="shared" si="16"/>
        <v>0</v>
      </c>
      <c r="P113" s="515">
        <f t="shared" si="17"/>
        <v>0</v>
      </c>
    </row>
    <row r="114" spans="2:16" ht="12.5">
      <c r="B114" s="195" t="str">
        <f t="shared" si="18"/>
        <v/>
      </c>
      <c r="C114" s="508">
        <f>IF(D93="","-",+C113+1)</f>
        <v>2023</v>
      </c>
      <c r="D114" s="374">
        <f>IF(F113+SUM(E$99:E113)=D$92,F113,D$92-SUM(E$99:E113))</f>
        <v>13316575.000944823</v>
      </c>
      <c r="E114" s="523">
        <f t="shared" si="20"/>
        <v>379508</v>
      </c>
      <c r="F114" s="524">
        <f t="shared" si="21"/>
        <v>12937067.000944823</v>
      </c>
      <c r="G114" s="524">
        <f t="shared" si="22"/>
        <v>13126821.000944823</v>
      </c>
      <c r="H114" s="527">
        <f t="shared" si="23"/>
        <v>1784610.0943009469</v>
      </c>
      <c r="I114" s="578">
        <f t="shared" si="24"/>
        <v>1784610.0943009469</v>
      </c>
      <c r="J114" s="515">
        <f t="shared" si="19"/>
        <v>0</v>
      </c>
      <c r="K114" s="515"/>
      <c r="L114" s="526"/>
      <c r="M114" s="515">
        <f t="shared" si="15"/>
        <v>0</v>
      </c>
      <c r="N114" s="526"/>
      <c r="O114" s="515">
        <f t="shared" si="16"/>
        <v>0</v>
      </c>
      <c r="P114" s="515">
        <f t="shared" si="17"/>
        <v>0</v>
      </c>
    </row>
    <row r="115" spans="2:16" ht="12.5">
      <c r="B115" s="195" t="str">
        <f t="shared" si="18"/>
        <v/>
      </c>
      <c r="C115" s="508">
        <f>IF(D93="","-",+C114+1)</f>
        <v>2024</v>
      </c>
      <c r="D115" s="374">
        <f>IF(F114+SUM(E$99:E114)=D$92,F114,D$92-SUM(E$99:E114))</f>
        <v>12937067.000944823</v>
      </c>
      <c r="E115" s="523">
        <f t="shared" si="20"/>
        <v>379508</v>
      </c>
      <c r="F115" s="524">
        <f t="shared" si="21"/>
        <v>12557559.000944823</v>
      </c>
      <c r="G115" s="524">
        <f t="shared" si="22"/>
        <v>12747313.000944823</v>
      </c>
      <c r="H115" s="527">
        <f t="shared" si="23"/>
        <v>1743987.3505638621</v>
      </c>
      <c r="I115" s="578">
        <f t="shared" si="24"/>
        <v>1743987.3505638621</v>
      </c>
      <c r="J115" s="515">
        <f t="shared" si="19"/>
        <v>0</v>
      </c>
      <c r="K115" s="515"/>
      <c r="L115" s="526"/>
      <c r="M115" s="515">
        <f t="shared" si="15"/>
        <v>0</v>
      </c>
      <c r="N115" s="526"/>
      <c r="O115" s="515">
        <f t="shared" si="16"/>
        <v>0</v>
      </c>
      <c r="P115" s="515">
        <f t="shared" si="17"/>
        <v>0</v>
      </c>
    </row>
    <row r="116" spans="2:16" ht="12.5">
      <c r="B116" s="195" t="str">
        <f t="shared" si="18"/>
        <v/>
      </c>
      <c r="C116" s="508">
        <f>IF(D93="","-",+C115+1)</f>
        <v>2025</v>
      </c>
      <c r="D116" s="374">
        <f>IF(F115+SUM(E$99:E115)=D$92,F115,D$92-SUM(E$99:E115))</f>
        <v>12557559.000944823</v>
      </c>
      <c r="E116" s="523">
        <f t="shared" si="20"/>
        <v>379508</v>
      </c>
      <c r="F116" s="524">
        <f t="shared" si="21"/>
        <v>12178051.000944823</v>
      </c>
      <c r="G116" s="524">
        <f t="shared" si="22"/>
        <v>12367805.000944823</v>
      </c>
      <c r="H116" s="527">
        <f t="shared" si="23"/>
        <v>1703364.6068267773</v>
      </c>
      <c r="I116" s="578">
        <f t="shared" si="24"/>
        <v>1703364.6068267773</v>
      </c>
      <c r="J116" s="515">
        <f t="shared" si="19"/>
        <v>0</v>
      </c>
      <c r="K116" s="515"/>
      <c r="L116" s="526"/>
      <c r="M116" s="515">
        <f t="shared" si="15"/>
        <v>0</v>
      </c>
      <c r="N116" s="526"/>
      <c r="O116" s="515">
        <f t="shared" si="16"/>
        <v>0</v>
      </c>
      <c r="P116" s="515">
        <f t="shared" si="17"/>
        <v>0</v>
      </c>
    </row>
    <row r="117" spans="2:16" ht="12.5">
      <c r="B117" s="195" t="str">
        <f t="shared" si="18"/>
        <v/>
      </c>
      <c r="C117" s="508">
        <f>IF(D93="","-",+C116+1)</f>
        <v>2026</v>
      </c>
      <c r="D117" s="374">
        <f>IF(F116+SUM(E$99:E116)=D$92,F116,D$92-SUM(E$99:E116))</f>
        <v>12178051.000944823</v>
      </c>
      <c r="E117" s="523">
        <f t="shared" si="20"/>
        <v>379508</v>
      </c>
      <c r="F117" s="524">
        <f t="shared" si="21"/>
        <v>11798543.000944823</v>
      </c>
      <c r="G117" s="524">
        <f t="shared" si="22"/>
        <v>11988297.000944823</v>
      </c>
      <c r="H117" s="527">
        <f t="shared" si="23"/>
        <v>1662741.8630896928</v>
      </c>
      <c r="I117" s="578">
        <f t="shared" si="24"/>
        <v>1662741.8630896928</v>
      </c>
      <c r="J117" s="515">
        <f t="shared" si="19"/>
        <v>0</v>
      </c>
      <c r="K117" s="515"/>
      <c r="L117" s="526"/>
      <c r="M117" s="515">
        <f t="shared" si="15"/>
        <v>0</v>
      </c>
      <c r="N117" s="526"/>
      <c r="O117" s="515">
        <f t="shared" si="16"/>
        <v>0</v>
      </c>
      <c r="P117" s="515">
        <f t="shared" si="17"/>
        <v>0</v>
      </c>
    </row>
    <row r="118" spans="2:16" ht="12.5">
      <c r="B118" s="195" t="str">
        <f t="shared" si="18"/>
        <v/>
      </c>
      <c r="C118" s="508">
        <f>IF(D93="","-",+C117+1)</f>
        <v>2027</v>
      </c>
      <c r="D118" s="374">
        <f>IF(F117+SUM(E$99:E117)=D$92,F117,D$92-SUM(E$99:E117))</f>
        <v>11798543.000944823</v>
      </c>
      <c r="E118" s="523">
        <f t="shared" si="20"/>
        <v>379508</v>
      </c>
      <c r="F118" s="524">
        <f t="shared" si="21"/>
        <v>11419035.000944823</v>
      </c>
      <c r="G118" s="524">
        <f t="shared" si="22"/>
        <v>11608789.000944823</v>
      </c>
      <c r="H118" s="527">
        <f t="shared" si="23"/>
        <v>1622119.119352608</v>
      </c>
      <c r="I118" s="578">
        <f t="shared" si="24"/>
        <v>1622119.119352608</v>
      </c>
      <c r="J118" s="515">
        <f t="shared" si="19"/>
        <v>0</v>
      </c>
      <c r="K118" s="515"/>
      <c r="L118" s="526"/>
      <c r="M118" s="515">
        <f t="shared" si="15"/>
        <v>0</v>
      </c>
      <c r="N118" s="526"/>
      <c r="O118" s="515">
        <f t="shared" si="16"/>
        <v>0</v>
      </c>
      <c r="P118" s="515">
        <f t="shared" si="17"/>
        <v>0</v>
      </c>
    </row>
    <row r="119" spans="2:16" ht="12.5">
      <c r="B119" s="195" t="str">
        <f t="shared" si="18"/>
        <v/>
      </c>
      <c r="C119" s="508">
        <f>IF(D93="","-",+C118+1)</f>
        <v>2028</v>
      </c>
      <c r="D119" s="374">
        <f>IF(F118+SUM(E$99:E118)=D$92,F118,D$92-SUM(E$99:E118))</f>
        <v>11419035.000944823</v>
      </c>
      <c r="E119" s="523">
        <f t="shared" si="20"/>
        <v>379508</v>
      </c>
      <c r="F119" s="524">
        <f t="shared" si="21"/>
        <v>11039527.000944823</v>
      </c>
      <c r="G119" s="524">
        <f t="shared" si="22"/>
        <v>11229281.000944823</v>
      </c>
      <c r="H119" s="527">
        <f t="shared" si="23"/>
        <v>1581496.3756155232</v>
      </c>
      <c r="I119" s="578">
        <f t="shared" si="24"/>
        <v>1581496.3756155232</v>
      </c>
      <c r="J119" s="515">
        <f t="shared" si="19"/>
        <v>0</v>
      </c>
      <c r="K119" s="515"/>
      <c r="L119" s="526"/>
      <c r="M119" s="515">
        <f t="shared" si="15"/>
        <v>0</v>
      </c>
      <c r="N119" s="526"/>
      <c r="O119" s="515">
        <f t="shared" si="16"/>
        <v>0</v>
      </c>
      <c r="P119" s="515">
        <f t="shared" si="17"/>
        <v>0</v>
      </c>
    </row>
    <row r="120" spans="2:16" ht="12.5">
      <c r="B120" s="195" t="str">
        <f t="shared" si="18"/>
        <v/>
      </c>
      <c r="C120" s="508">
        <f>IF(D93="","-",+C119+1)</f>
        <v>2029</v>
      </c>
      <c r="D120" s="374">
        <f>IF(F119+SUM(E$99:E119)=D$92,F119,D$92-SUM(E$99:E119))</f>
        <v>11039527.000944823</v>
      </c>
      <c r="E120" s="523">
        <f t="shared" si="20"/>
        <v>379508</v>
      </c>
      <c r="F120" s="524">
        <f t="shared" si="21"/>
        <v>10660019.000944823</v>
      </c>
      <c r="G120" s="524">
        <f t="shared" si="22"/>
        <v>10849773.000944823</v>
      </c>
      <c r="H120" s="527">
        <f t="shared" si="23"/>
        <v>1540873.6318784384</v>
      </c>
      <c r="I120" s="578">
        <f t="shared" si="24"/>
        <v>1540873.6318784384</v>
      </c>
      <c r="J120" s="515">
        <f t="shared" si="19"/>
        <v>0</v>
      </c>
      <c r="K120" s="515"/>
      <c r="L120" s="526"/>
      <c r="M120" s="515">
        <f t="shared" si="15"/>
        <v>0</v>
      </c>
      <c r="N120" s="526"/>
      <c r="O120" s="515">
        <f t="shared" si="16"/>
        <v>0</v>
      </c>
      <c r="P120" s="515">
        <f t="shared" si="17"/>
        <v>0</v>
      </c>
    </row>
    <row r="121" spans="2:16" ht="12.5">
      <c r="B121" s="195" t="str">
        <f t="shared" si="18"/>
        <v/>
      </c>
      <c r="C121" s="508">
        <f>IF(D93="","-",+C120+1)</f>
        <v>2030</v>
      </c>
      <c r="D121" s="374">
        <f>IF(F120+SUM(E$99:E120)=D$92,F120,D$92-SUM(E$99:E120))</f>
        <v>10660019.000944823</v>
      </c>
      <c r="E121" s="523">
        <f t="shared" si="20"/>
        <v>379508</v>
      </c>
      <c r="F121" s="524">
        <f t="shared" si="21"/>
        <v>10280511.000944823</v>
      </c>
      <c r="G121" s="524">
        <f t="shared" si="22"/>
        <v>10470265.000944823</v>
      </c>
      <c r="H121" s="527">
        <f t="shared" si="23"/>
        <v>1500250.8881413538</v>
      </c>
      <c r="I121" s="578">
        <f t="shared" si="24"/>
        <v>1500250.8881413538</v>
      </c>
      <c r="J121" s="515">
        <f t="shared" si="19"/>
        <v>0</v>
      </c>
      <c r="K121" s="515"/>
      <c r="L121" s="526"/>
      <c r="M121" s="515">
        <f t="shared" si="15"/>
        <v>0</v>
      </c>
      <c r="N121" s="526"/>
      <c r="O121" s="515">
        <f t="shared" si="16"/>
        <v>0</v>
      </c>
      <c r="P121" s="515">
        <f t="shared" si="17"/>
        <v>0</v>
      </c>
    </row>
    <row r="122" spans="2:16" ht="12.5">
      <c r="B122" s="195" t="str">
        <f t="shared" si="18"/>
        <v/>
      </c>
      <c r="C122" s="508">
        <f>IF(D93="","-",+C121+1)</f>
        <v>2031</v>
      </c>
      <c r="D122" s="374">
        <f>IF(F121+SUM(E$99:E121)=D$92,F121,D$92-SUM(E$99:E121))</f>
        <v>10280511.000944823</v>
      </c>
      <c r="E122" s="523">
        <f t="shared" si="20"/>
        <v>379508</v>
      </c>
      <c r="F122" s="524">
        <f t="shared" si="21"/>
        <v>9901003.000944823</v>
      </c>
      <c r="G122" s="524">
        <f t="shared" si="22"/>
        <v>10090757.000944823</v>
      </c>
      <c r="H122" s="527">
        <f t="shared" si="23"/>
        <v>1459628.1444042691</v>
      </c>
      <c r="I122" s="578">
        <f t="shared" si="24"/>
        <v>1459628.1444042691</v>
      </c>
      <c r="J122" s="515">
        <f t="shared" si="19"/>
        <v>0</v>
      </c>
      <c r="K122" s="515"/>
      <c r="L122" s="526"/>
      <c r="M122" s="515">
        <f t="shared" si="15"/>
        <v>0</v>
      </c>
      <c r="N122" s="526"/>
      <c r="O122" s="515">
        <f t="shared" si="16"/>
        <v>0</v>
      </c>
      <c r="P122" s="515">
        <f t="shared" si="17"/>
        <v>0</v>
      </c>
    </row>
    <row r="123" spans="2:16" ht="12.5">
      <c r="B123" s="195" t="str">
        <f t="shared" si="18"/>
        <v/>
      </c>
      <c r="C123" s="508">
        <f>IF(D93="","-",+C122+1)</f>
        <v>2032</v>
      </c>
      <c r="D123" s="374">
        <f>IF(F122+SUM(E$99:E122)=D$92,F122,D$92-SUM(E$99:E122))</f>
        <v>9901003.000944823</v>
      </c>
      <c r="E123" s="523">
        <f t="shared" si="20"/>
        <v>379508</v>
      </c>
      <c r="F123" s="524">
        <f t="shared" si="21"/>
        <v>9521495.000944823</v>
      </c>
      <c r="G123" s="524">
        <f t="shared" si="22"/>
        <v>9711249.000944823</v>
      </c>
      <c r="H123" s="527">
        <f t="shared" si="23"/>
        <v>1419005.4006671843</v>
      </c>
      <c r="I123" s="578">
        <f t="shared" si="24"/>
        <v>1419005.4006671843</v>
      </c>
      <c r="J123" s="515">
        <f t="shared" si="19"/>
        <v>0</v>
      </c>
      <c r="K123" s="515"/>
      <c r="L123" s="526"/>
      <c r="M123" s="515">
        <f t="shared" si="15"/>
        <v>0</v>
      </c>
      <c r="N123" s="526"/>
      <c r="O123" s="515">
        <f t="shared" si="16"/>
        <v>0</v>
      </c>
      <c r="P123" s="515">
        <f t="shared" si="17"/>
        <v>0</v>
      </c>
    </row>
    <row r="124" spans="2:16" ht="12.5">
      <c r="B124" s="195" t="str">
        <f t="shared" si="18"/>
        <v/>
      </c>
      <c r="C124" s="508">
        <f>IF(D93="","-",+C123+1)</f>
        <v>2033</v>
      </c>
      <c r="D124" s="374">
        <f>IF(F123+SUM(E$99:E123)=D$92,F123,D$92-SUM(E$99:E123))</f>
        <v>9521495.000944823</v>
      </c>
      <c r="E124" s="523">
        <f t="shared" si="20"/>
        <v>379508</v>
      </c>
      <c r="F124" s="524">
        <f t="shared" si="21"/>
        <v>9141987.000944823</v>
      </c>
      <c r="G124" s="524">
        <f t="shared" si="22"/>
        <v>9331741.000944823</v>
      </c>
      <c r="H124" s="527">
        <f t="shared" si="23"/>
        <v>1378382.6569300995</v>
      </c>
      <c r="I124" s="578">
        <f t="shared" si="24"/>
        <v>1378382.6569300995</v>
      </c>
      <c r="J124" s="515">
        <f t="shared" si="19"/>
        <v>0</v>
      </c>
      <c r="K124" s="515"/>
      <c r="L124" s="526"/>
      <c r="M124" s="515">
        <f t="shared" si="15"/>
        <v>0</v>
      </c>
      <c r="N124" s="526"/>
      <c r="O124" s="515">
        <f t="shared" si="16"/>
        <v>0</v>
      </c>
      <c r="P124" s="515">
        <f t="shared" si="17"/>
        <v>0</v>
      </c>
    </row>
    <row r="125" spans="2:16" ht="12.5">
      <c r="B125" s="195" t="str">
        <f t="shared" si="18"/>
        <v/>
      </c>
      <c r="C125" s="508">
        <f>IF(D93="","-",+C124+1)</f>
        <v>2034</v>
      </c>
      <c r="D125" s="374">
        <f>IF(F124+SUM(E$99:E124)=D$92,F124,D$92-SUM(E$99:E124))</f>
        <v>9141987.000944823</v>
      </c>
      <c r="E125" s="523">
        <f t="shared" si="20"/>
        <v>379508</v>
      </c>
      <c r="F125" s="524">
        <f t="shared" si="21"/>
        <v>8762479.000944823</v>
      </c>
      <c r="G125" s="524">
        <f t="shared" si="22"/>
        <v>8952233.000944823</v>
      </c>
      <c r="H125" s="527">
        <f t="shared" si="23"/>
        <v>1337759.9131930149</v>
      </c>
      <c r="I125" s="578">
        <f t="shared" si="24"/>
        <v>1337759.9131930149</v>
      </c>
      <c r="J125" s="515">
        <f t="shared" si="19"/>
        <v>0</v>
      </c>
      <c r="K125" s="515"/>
      <c r="L125" s="526"/>
      <c r="M125" s="515">
        <f t="shared" si="15"/>
        <v>0</v>
      </c>
      <c r="N125" s="526"/>
      <c r="O125" s="515">
        <f t="shared" si="16"/>
        <v>0</v>
      </c>
      <c r="P125" s="515">
        <f t="shared" si="17"/>
        <v>0</v>
      </c>
    </row>
    <row r="126" spans="2:16" ht="12.5">
      <c r="B126" s="195" t="str">
        <f t="shared" si="18"/>
        <v/>
      </c>
      <c r="C126" s="508">
        <f>IF(D93="","-",+C125+1)</f>
        <v>2035</v>
      </c>
      <c r="D126" s="374">
        <f>IF(F125+SUM(E$99:E125)=D$92,F125,D$92-SUM(E$99:E125))</f>
        <v>8762479.000944823</v>
      </c>
      <c r="E126" s="523">
        <f t="shared" si="20"/>
        <v>379508</v>
      </c>
      <c r="F126" s="524">
        <f t="shared" si="21"/>
        <v>8382971.000944823</v>
      </c>
      <c r="G126" s="524">
        <f t="shared" si="22"/>
        <v>8572725.000944823</v>
      </c>
      <c r="H126" s="527">
        <f t="shared" si="23"/>
        <v>1297137.1694559301</v>
      </c>
      <c r="I126" s="578">
        <f t="shared" si="24"/>
        <v>1297137.1694559301</v>
      </c>
      <c r="J126" s="515">
        <f t="shared" si="19"/>
        <v>0</v>
      </c>
      <c r="K126" s="515"/>
      <c r="L126" s="526"/>
      <c r="M126" s="515">
        <f t="shared" si="15"/>
        <v>0</v>
      </c>
      <c r="N126" s="526"/>
      <c r="O126" s="515">
        <f t="shared" si="16"/>
        <v>0</v>
      </c>
      <c r="P126" s="515">
        <f t="shared" si="17"/>
        <v>0</v>
      </c>
    </row>
    <row r="127" spans="2:16" ht="12.5">
      <c r="B127" s="195" t="str">
        <f t="shared" si="18"/>
        <v/>
      </c>
      <c r="C127" s="508">
        <f>IF(D93="","-",+C126+1)</f>
        <v>2036</v>
      </c>
      <c r="D127" s="374">
        <f>IF(F126+SUM(E$99:E126)=D$92,F126,D$92-SUM(E$99:E126))</f>
        <v>8382971.000944823</v>
      </c>
      <c r="E127" s="523">
        <f t="shared" si="20"/>
        <v>379508</v>
      </c>
      <c r="F127" s="524">
        <f t="shared" si="21"/>
        <v>8003463.000944823</v>
      </c>
      <c r="G127" s="524">
        <f t="shared" si="22"/>
        <v>8193217.000944823</v>
      </c>
      <c r="H127" s="527">
        <f t="shared" si="23"/>
        <v>1256514.4257188453</v>
      </c>
      <c r="I127" s="578">
        <f t="shared" si="24"/>
        <v>1256514.4257188453</v>
      </c>
      <c r="J127" s="515">
        <f t="shared" si="19"/>
        <v>0</v>
      </c>
      <c r="K127" s="515"/>
      <c r="L127" s="526"/>
      <c r="M127" s="515">
        <f t="shared" si="15"/>
        <v>0</v>
      </c>
      <c r="N127" s="526"/>
      <c r="O127" s="515">
        <f t="shared" si="16"/>
        <v>0</v>
      </c>
      <c r="P127" s="515">
        <f t="shared" si="17"/>
        <v>0</v>
      </c>
    </row>
    <row r="128" spans="2:16" ht="12.5">
      <c r="B128" s="195" t="str">
        <f t="shared" si="18"/>
        <v/>
      </c>
      <c r="C128" s="508">
        <f>IF(D93="","-",+C127+1)</f>
        <v>2037</v>
      </c>
      <c r="D128" s="374">
        <f>IF(F127+SUM(E$99:E127)=D$92,F127,D$92-SUM(E$99:E127))</f>
        <v>8003463.000944823</v>
      </c>
      <c r="E128" s="523">
        <f t="shared" si="20"/>
        <v>379508</v>
      </c>
      <c r="F128" s="524">
        <f t="shared" si="21"/>
        <v>7623955.000944823</v>
      </c>
      <c r="G128" s="524">
        <f t="shared" si="22"/>
        <v>7813709.000944823</v>
      </c>
      <c r="H128" s="527">
        <f t="shared" si="23"/>
        <v>1215891.6819817605</v>
      </c>
      <c r="I128" s="578">
        <f t="shared" si="24"/>
        <v>1215891.6819817605</v>
      </c>
      <c r="J128" s="515">
        <f t="shared" si="19"/>
        <v>0</v>
      </c>
      <c r="K128" s="515"/>
      <c r="L128" s="526"/>
      <c r="M128" s="515">
        <f t="shared" si="15"/>
        <v>0</v>
      </c>
      <c r="N128" s="526"/>
      <c r="O128" s="515">
        <f t="shared" si="16"/>
        <v>0</v>
      </c>
      <c r="P128" s="515">
        <f t="shared" si="17"/>
        <v>0</v>
      </c>
    </row>
    <row r="129" spans="2:16" ht="12.5">
      <c r="B129" s="195" t="str">
        <f t="shared" si="18"/>
        <v/>
      </c>
      <c r="C129" s="508">
        <f>IF(D93="","-",+C128+1)</f>
        <v>2038</v>
      </c>
      <c r="D129" s="374">
        <f>IF(F128+SUM(E$99:E128)=D$92,F128,D$92-SUM(E$99:E128))</f>
        <v>7623955.000944823</v>
      </c>
      <c r="E129" s="523">
        <f t="shared" si="20"/>
        <v>379508</v>
      </c>
      <c r="F129" s="524">
        <f t="shared" si="21"/>
        <v>7244447.000944823</v>
      </c>
      <c r="G129" s="524">
        <f t="shared" si="22"/>
        <v>7434201.000944823</v>
      </c>
      <c r="H129" s="527">
        <f t="shared" si="23"/>
        <v>1175268.9382446758</v>
      </c>
      <c r="I129" s="578">
        <f t="shared" si="24"/>
        <v>1175268.9382446758</v>
      </c>
      <c r="J129" s="515">
        <f t="shared" si="19"/>
        <v>0</v>
      </c>
      <c r="K129" s="515"/>
      <c r="L129" s="526"/>
      <c r="M129" s="515">
        <f t="shared" si="15"/>
        <v>0</v>
      </c>
      <c r="N129" s="526"/>
      <c r="O129" s="515">
        <f t="shared" si="16"/>
        <v>0</v>
      </c>
      <c r="P129" s="515">
        <f t="shared" si="17"/>
        <v>0</v>
      </c>
    </row>
    <row r="130" spans="2:16" ht="12.5">
      <c r="B130" s="195" t="str">
        <f t="shared" si="18"/>
        <v/>
      </c>
      <c r="C130" s="508">
        <f>IF(D93="","-",+C129+1)</f>
        <v>2039</v>
      </c>
      <c r="D130" s="374">
        <f>IF(F129+SUM(E$99:E129)=D$92,F129,D$92-SUM(E$99:E129))</f>
        <v>7244447.000944823</v>
      </c>
      <c r="E130" s="523">
        <f t="shared" si="20"/>
        <v>379508</v>
      </c>
      <c r="F130" s="524">
        <f t="shared" si="21"/>
        <v>6864939.000944823</v>
      </c>
      <c r="G130" s="524">
        <f t="shared" si="22"/>
        <v>7054693.000944823</v>
      </c>
      <c r="H130" s="527">
        <f t="shared" si="23"/>
        <v>1134646.194507591</v>
      </c>
      <c r="I130" s="578">
        <f t="shared" si="24"/>
        <v>1134646.194507591</v>
      </c>
      <c r="J130" s="515">
        <f t="shared" si="19"/>
        <v>0</v>
      </c>
      <c r="K130" s="515"/>
      <c r="L130" s="526"/>
      <c r="M130" s="515">
        <f t="shared" si="15"/>
        <v>0</v>
      </c>
      <c r="N130" s="526"/>
      <c r="O130" s="515">
        <f t="shared" si="16"/>
        <v>0</v>
      </c>
      <c r="P130" s="515">
        <f t="shared" si="17"/>
        <v>0</v>
      </c>
    </row>
    <row r="131" spans="2:16" ht="12.5">
      <c r="B131" s="195" t="str">
        <f t="shared" si="18"/>
        <v/>
      </c>
      <c r="C131" s="508">
        <f>IF(D93="","-",+C130+1)</f>
        <v>2040</v>
      </c>
      <c r="D131" s="374">
        <f>IF(F130+SUM(E$99:E130)=D$92,F130,D$92-SUM(E$99:E130))</f>
        <v>6864939.000944823</v>
      </c>
      <c r="E131" s="523">
        <f t="shared" si="20"/>
        <v>379508</v>
      </c>
      <c r="F131" s="524">
        <f t="shared" si="21"/>
        <v>6485431.000944823</v>
      </c>
      <c r="G131" s="524">
        <f t="shared" si="22"/>
        <v>6675185.000944823</v>
      </c>
      <c r="H131" s="527">
        <f t="shared" si="23"/>
        <v>1094023.4507705062</v>
      </c>
      <c r="I131" s="578">
        <f t="shared" si="24"/>
        <v>1094023.4507705062</v>
      </c>
      <c r="J131" s="515">
        <f t="shared" si="19"/>
        <v>0</v>
      </c>
      <c r="K131" s="515"/>
      <c r="L131" s="526"/>
      <c r="M131" s="515">
        <f t="shared" ref="M131:M154" si="25">IF(L541&lt;&gt;0,+H541-L541,0)</f>
        <v>0</v>
      </c>
      <c r="N131" s="526"/>
      <c r="O131" s="515">
        <f t="shared" ref="O131:O154" si="26">IF(N541&lt;&gt;0,+I541-N541,0)</f>
        <v>0</v>
      </c>
      <c r="P131" s="515">
        <f t="shared" ref="P131:P154" si="27">+O541-M541</f>
        <v>0</v>
      </c>
    </row>
    <row r="132" spans="2:16" ht="12.5">
      <c r="B132" s="195" t="str">
        <f t="shared" si="18"/>
        <v/>
      </c>
      <c r="C132" s="508">
        <f>IF(D93="","-",+C131+1)</f>
        <v>2041</v>
      </c>
      <c r="D132" s="374">
        <f>IF(F131+SUM(E$99:E131)=D$92,F131,D$92-SUM(E$99:E131))</f>
        <v>6485431.000944823</v>
      </c>
      <c r="E132" s="523">
        <f t="shared" si="20"/>
        <v>379508</v>
      </c>
      <c r="F132" s="524">
        <f t="shared" si="21"/>
        <v>6105923.000944823</v>
      </c>
      <c r="G132" s="524">
        <f t="shared" si="22"/>
        <v>6295677.000944823</v>
      </c>
      <c r="H132" s="527">
        <f t="shared" si="23"/>
        <v>1053400.7070334216</v>
      </c>
      <c r="I132" s="578">
        <f t="shared" si="24"/>
        <v>1053400.7070334216</v>
      </c>
      <c r="J132" s="515">
        <f t="shared" si="19"/>
        <v>0</v>
      </c>
      <c r="K132" s="515"/>
      <c r="L132" s="526"/>
      <c r="M132" s="515">
        <f t="shared" si="25"/>
        <v>0</v>
      </c>
      <c r="N132" s="526"/>
      <c r="O132" s="515">
        <f t="shared" si="26"/>
        <v>0</v>
      </c>
      <c r="P132" s="515">
        <f t="shared" si="27"/>
        <v>0</v>
      </c>
    </row>
    <row r="133" spans="2:16" ht="12.5">
      <c r="B133" s="195" t="str">
        <f t="shared" si="18"/>
        <v/>
      </c>
      <c r="C133" s="508">
        <f>IF(D93="","-",+C132+1)</f>
        <v>2042</v>
      </c>
      <c r="D133" s="374">
        <f>IF(F132+SUM(E$99:E132)=D$92,F132,D$92-SUM(E$99:E132))</f>
        <v>6105923.000944823</v>
      </c>
      <c r="E133" s="523">
        <f t="shared" si="20"/>
        <v>379508</v>
      </c>
      <c r="F133" s="524">
        <f t="shared" si="21"/>
        <v>5726415.000944823</v>
      </c>
      <c r="G133" s="524">
        <f t="shared" si="22"/>
        <v>5916169.000944823</v>
      </c>
      <c r="H133" s="527">
        <f t="shared" si="23"/>
        <v>1012777.9632963368</v>
      </c>
      <c r="I133" s="578">
        <f t="shared" si="24"/>
        <v>1012777.9632963368</v>
      </c>
      <c r="J133" s="515">
        <f t="shared" si="19"/>
        <v>0</v>
      </c>
      <c r="K133" s="515"/>
      <c r="L133" s="526"/>
      <c r="M133" s="515">
        <f t="shared" si="25"/>
        <v>0</v>
      </c>
      <c r="N133" s="526"/>
      <c r="O133" s="515">
        <f t="shared" si="26"/>
        <v>0</v>
      </c>
      <c r="P133" s="515">
        <f t="shared" si="27"/>
        <v>0</v>
      </c>
    </row>
    <row r="134" spans="2:16" ht="12.5">
      <c r="B134" s="195" t="str">
        <f t="shared" si="18"/>
        <v/>
      </c>
      <c r="C134" s="508">
        <f>IF(D93="","-",+C133+1)</f>
        <v>2043</v>
      </c>
      <c r="D134" s="374">
        <f>IF(F133+SUM(E$99:E133)=D$92,F133,D$92-SUM(E$99:E133))</f>
        <v>5726415.000944823</v>
      </c>
      <c r="E134" s="523">
        <f t="shared" si="20"/>
        <v>379508</v>
      </c>
      <c r="F134" s="524">
        <f t="shared" si="21"/>
        <v>5346907.000944823</v>
      </c>
      <c r="G134" s="524">
        <f t="shared" si="22"/>
        <v>5536661.000944823</v>
      </c>
      <c r="H134" s="527">
        <f t="shared" si="23"/>
        <v>972155.21955925215</v>
      </c>
      <c r="I134" s="578">
        <f t="shared" si="24"/>
        <v>972155.21955925215</v>
      </c>
      <c r="J134" s="515">
        <f t="shared" si="19"/>
        <v>0</v>
      </c>
      <c r="K134" s="515"/>
      <c r="L134" s="526"/>
      <c r="M134" s="515">
        <f t="shared" si="25"/>
        <v>0</v>
      </c>
      <c r="N134" s="526"/>
      <c r="O134" s="515">
        <f t="shared" si="26"/>
        <v>0</v>
      </c>
      <c r="P134" s="515">
        <f t="shared" si="27"/>
        <v>0</v>
      </c>
    </row>
    <row r="135" spans="2:16" ht="12.5">
      <c r="B135" s="195" t="str">
        <f t="shared" si="18"/>
        <v/>
      </c>
      <c r="C135" s="508">
        <f>IF(D93="","-",+C134+1)</f>
        <v>2044</v>
      </c>
      <c r="D135" s="374">
        <f>IF(F134+SUM(E$99:E134)=D$92,F134,D$92-SUM(E$99:E134))</f>
        <v>5346907.000944823</v>
      </c>
      <c r="E135" s="523">
        <f t="shared" si="20"/>
        <v>379508</v>
      </c>
      <c r="F135" s="524">
        <f t="shared" si="21"/>
        <v>4967399.000944823</v>
      </c>
      <c r="G135" s="524">
        <f t="shared" si="22"/>
        <v>5157153.000944823</v>
      </c>
      <c r="H135" s="527">
        <f t="shared" si="23"/>
        <v>931532.47582216735</v>
      </c>
      <c r="I135" s="578">
        <f t="shared" si="24"/>
        <v>931532.47582216735</v>
      </c>
      <c r="J135" s="515">
        <f t="shared" si="19"/>
        <v>0</v>
      </c>
      <c r="K135" s="515"/>
      <c r="L135" s="526"/>
      <c r="M135" s="515">
        <f t="shared" si="25"/>
        <v>0</v>
      </c>
      <c r="N135" s="526"/>
      <c r="O135" s="515">
        <f t="shared" si="26"/>
        <v>0</v>
      </c>
      <c r="P135" s="515">
        <f t="shared" si="27"/>
        <v>0</v>
      </c>
    </row>
    <row r="136" spans="2:16" ht="12.5">
      <c r="B136" s="195" t="str">
        <f t="shared" si="18"/>
        <v/>
      </c>
      <c r="C136" s="508">
        <f>IF(D93="","-",+C135+1)</f>
        <v>2045</v>
      </c>
      <c r="D136" s="374">
        <f>IF(F135+SUM(E$99:E135)=D$92,F135,D$92-SUM(E$99:E135))</f>
        <v>4967399.000944823</v>
      </c>
      <c r="E136" s="523">
        <f t="shared" si="20"/>
        <v>379508</v>
      </c>
      <c r="F136" s="524">
        <f t="shared" si="21"/>
        <v>4587891.000944823</v>
      </c>
      <c r="G136" s="524">
        <f t="shared" si="22"/>
        <v>4777645.000944823</v>
      </c>
      <c r="H136" s="527">
        <f t="shared" si="23"/>
        <v>890909.73208508268</v>
      </c>
      <c r="I136" s="578">
        <f t="shared" si="24"/>
        <v>890909.73208508268</v>
      </c>
      <c r="J136" s="515">
        <f t="shared" si="19"/>
        <v>0</v>
      </c>
      <c r="K136" s="515"/>
      <c r="L136" s="526"/>
      <c r="M136" s="515">
        <f t="shared" si="25"/>
        <v>0</v>
      </c>
      <c r="N136" s="526"/>
      <c r="O136" s="515">
        <f t="shared" si="26"/>
        <v>0</v>
      </c>
      <c r="P136" s="515">
        <f t="shared" si="27"/>
        <v>0</v>
      </c>
    </row>
    <row r="137" spans="2:16" ht="12.5">
      <c r="B137" s="195" t="str">
        <f t="shared" si="18"/>
        <v/>
      </c>
      <c r="C137" s="508">
        <f>IF(D93="","-",+C136+1)</f>
        <v>2046</v>
      </c>
      <c r="D137" s="374">
        <f>IF(F136+SUM(E$99:E136)=D$92,F136,D$92-SUM(E$99:E136))</f>
        <v>4587891.000944823</v>
      </c>
      <c r="E137" s="523">
        <f t="shared" si="20"/>
        <v>379508</v>
      </c>
      <c r="F137" s="524">
        <f t="shared" si="21"/>
        <v>4208383.000944823</v>
      </c>
      <c r="G137" s="524">
        <f t="shared" si="22"/>
        <v>4398137.000944823</v>
      </c>
      <c r="H137" s="527">
        <f t="shared" si="23"/>
        <v>850286.98834799789</v>
      </c>
      <c r="I137" s="578">
        <f t="shared" si="24"/>
        <v>850286.98834799789</v>
      </c>
      <c r="J137" s="515">
        <f t="shared" si="19"/>
        <v>0</v>
      </c>
      <c r="K137" s="515"/>
      <c r="L137" s="526"/>
      <c r="M137" s="515">
        <f t="shared" si="25"/>
        <v>0</v>
      </c>
      <c r="N137" s="526"/>
      <c r="O137" s="515">
        <f t="shared" si="26"/>
        <v>0</v>
      </c>
      <c r="P137" s="515">
        <f t="shared" si="27"/>
        <v>0</v>
      </c>
    </row>
    <row r="138" spans="2:16" ht="12.5">
      <c r="B138" s="195" t="str">
        <f t="shared" si="18"/>
        <v/>
      </c>
      <c r="C138" s="508">
        <f>IF(D93="","-",+C137+1)</f>
        <v>2047</v>
      </c>
      <c r="D138" s="374">
        <f>IF(F137+SUM(E$99:E137)=D$92,F137,D$92-SUM(E$99:E137))</f>
        <v>4208383.000944823</v>
      </c>
      <c r="E138" s="523">
        <f t="shared" si="20"/>
        <v>379508</v>
      </c>
      <c r="F138" s="524">
        <f t="shared" si="21"/>
        <v>3828875.000944823</v>
      </c>
      <c r="G138" s="524">
        <f t="shared" si="22"/>
        <v>4018629.000944823</v>
      </c>
      <c r="H138" s="527">
        <f t="shared" si="23"/>
        <v>809664.2446109131</v>
      </c>
      <c r="I138" s="578">
        <f t="shared" si="24"/>
        <v>809664.2446109131</v>
      </c>
      <c r="J138" s="515">
        <f t="shared" si="19"/>
        <v>0</v>
      </c>
      <c r="K138" s="515"/>
      <c r="L138" s="526"/>
      <c r="M138" s="515">
        <f t="shared" si="25"/>
        <v>0</v>
      </c>
      <c r="N138" s="526"/>
      <c r="O138" s="515">
        <f t="shared" si="26"/>
        <v>0</v>
      </c>
      <c r="P138" s="515">
        <f t="shared" si="27"/>
        <v>0</v>
      </c>
    </row>
    <row r="139" spans="2:16" ht="12.5">
      <c r="B139" s="195" t="str">
        <f t="shared" si="18"/>
        <v/>
      </c>
      <c r="C139" s="508">
        <f>IF(D93="","-",+C138+1)</f>
        <v>2048</v>
      </c>
      <c r="D139" s="374">
        <f>IF(F138+SUM(E$99:E138)=D$92,F138,D$92-SUM(E$99:E138))</f>
        <v>3828875.000944823</v>
      </c>
      <c r="E139" s="523">
        <f t="shared" si="20"/>
        <v>379508</v>
      </c>
      <c r="F139" s="524">
        <f t="shared" si="21"/>
        <v>3449367.000944823</v>
      </c>
      <c r="G139" s="524">
        <f t="shared" si="22"/>
        <v>3639121.000944823</v>
      </c>
      <c r="H139" s="527">
        <f t="shared" si="23"/>
        <v>769041.50087382831</v>
      </c>
      <c r="I139" s="578">
        <f t="shared" si="24"/>
        <v>769041.50087382831</v>
      </c>
      <c r="J139" s="515">
        <f t="shared" si="19"/>
        <v>0</v>
      </c>
      <c r="K139" s="515"/>
      <c r="L139" s="526"/>
      <c r="M139" s="515">
        <f t="shared" si="25"/>
        <v>0</v>
      </c>
      <c r="N139" s="526"/>
      <c r="O139" s="515">
        <f t="shared" si="26"/>
        <v>0</v>
      </c>
      <c r="P139" s="515">
        <f t="shared" si="27"/>
        <v>0</v>
      </c>
    </row>
    <row r="140" spans="2:16" ht="12.5">
      <c r="B140" s="195" t="str">
        <f t="shared" si="18"/>
        <v/>
      </c>
      <c r="C140" s="508">
        <f>IF(D93="","-",+C139+1)</f>
        <v>2049</v>
      </c>
      <c r="D140" s="374">
        <f>IF(F139+SUM(E$99:E139)=D$92,F139,D$92-SUM(E$99:E139))</f>
        <v>3449367.000944823</v>
      </c>
      <c r="E140" s="523">
        <f t="shared" si="20"/>
        <v>379508</v>
      </c>
      <c r="F140" s="524">
        <f t="shared" si="21"/>
        <v>3069859.000944823</v>
      </c>
      <c r="G140" s="524">
        <f t="shared" si="22"/>
        <v>3259613.000944823</v>
      </c>
      <c r="H140" s="527">
        <f t="shared" si="23"/>
        <v>728418.75713674363</v>
      </c>
      <c r="I140" s="578">
        <f t="shared" si="24"/>
        <v>728418.75713674363</v>
      </c>
      <c r="J140" s="515">
        <f t="shared" si="19"/>
        <v>0</v>
      </c>
      <c r="K140" s="515"/>
      <c r="L140" s="526"/>
      <c r="M140" s="515">
        <f t="shared" si="25"/>
        <v>0</v>
      </c>
      <c r="N140" s="526"/>
      <c r="O140" s="515">
        <f t="shared" si="26"/>
        <v>0</v>
      </c>
      <c r="P140" s="515">
        <f t="shared" si="27"/>
        <v>0</v>
      </c>
    </row>
    <row r="141" spans="2:16" ht="12.5">
      <c r="B141" s="195" t="str">
        <f t="shared" si="18"/>
        <v/>
      </c>
      <c r="C141" s="508">
        <f>IF(D93="","-",+C140+1)</f>
        <v>2050</v>
      </c>
      <c r="D141" s="374">
        <f>IF(F140+SUM(E$99:E140)=D$92,F140,D$92-SUM(E$99:E140))</f>
        <v>3069859.000944823</v>
      </c>
      <c r="E141" s="523">
        <f t="shared" si="20"/>
        <v>379508</v>
      </c>
      <c r="F141" s="524">
        <f t="shared" si="21"/>
        <v>2690351.000944823</v>
      </c>
      <c r="G141" s="524">
        <f t="shared" si="22"/>
        <v>2880105.000944823</v>
      </c>
      <c r="H141" s="527">
        <f t="shared" si="23"/>
        <v>687796.01339965896</v>
      </c>
      <c r="I141" s="578">
        <f t="shared" si="24"/>
        <v>687796.01339965896</v>
      </c>
      <c r="J141" s="515">
        <f t="shared" si="19"/>
        <v>0</v>
      </c>
      <c r="K141" s="515"/>
      <c r="L141" s="526"/>
      <c r="M141" s="515">
        <f t="shared" si="25"/>
        <v>0</v>
      </c>
      <c r="N141" s="526"/>
      <c r="O141" s="515">
        <f t="shared" si="26"/>
        <v>0</v>
      </c>
      <c r="P141" s="515">
        <f t="shared" si="27"/>
        <v>0</v>
      </c>
    </row>
    <row r="142" spans="2:16" ht="12.5">
      <c r="B142" s="195" t="str">
        <f t="shared" si="18"/>
        <v/>
      </c>
      <c r="C142" s="508">
        <f>IF(D93="","-",+C141+1)</f>
        <v>2051</v>
      </c>
      <c r="D142" s="374">
        <f>IF(F141+SUM(E$99:E141)=D$92,F141,D$92-SUM(E$99:E141))</f>
        <v>2690351.000944823</v>
      </c>
      <c r="E142" s="523">
        <f t="shared" si="20"/>
        <v>379508</v>
      </c>
      <c r="F142" s="524">
        <f t="shared" si="21"/>
        <v>2310843.000944823</v>
      </c>
      <c r="G142" s="524">
        <f t="shared" si="22"/>
        <v>2500597.000944823</v>
      </c>
      <c r="H142" s="527">
        <f t="shared" si="23"/>
        <v>647173.26966257417</v>
      </c>
      <c r="I142" s="578">
        <f t="shared" si="24"/>
        <v>647173.26966257417</v>
      </c>
      <c r="J142" s="515">
        <f t="shared" si="19"/>
        <v>0</v>
      </c>
      <c r="K142" s="515"/>
      <c r="L142" s="526"/>
      <c r="M142" s="515">
        <f t="shared" si="25"/>
        <v>0</v>
      </c>
      <c r="N142" s="526"/>
      <c r="O142" s="515">
        <f t="shared" si="26"/>
        <v>0</v>
      </c>
      <c r="P142" s="515">
        <f t="shared" si="27"/>
        <v>0</v>
      </c>
    </row>
    <row r="143" spans="2:16" ht="12.5">
      <c r="B143" s="195" t="str">
        <f t="shared" si="18"/>
        <v/>
      </c>
      <c r="C143" s="508">
        <f>IF(D93="","-",+C142+1)</f>
        <v>2052</v>
      </c>
      <c r="D143" s="374">
        <f>IF(F142+SUM(E$99:E142)=D$92,F142,D$92-SUM(E$99:E142))</f>
        <v>2310843.000944823</v>
      </c>
      <c r="E143" s="523">
        <f t="shared" si="20"/>
        <v>379508</v>
      </c>
      <c r="F143" s="524">
        <f t="shared" si="21"/>
        <v>1931335.000944823</v>
      </c>
      <c r="G143" s="524">
        <f t="shared" si="22"/>
        <v>2121089.000944823</v>
      </c>
      <c r="H143" s="527">
        <f t="shared" si="23"/>
        <v>606550.52592548938</v>
      </c>
      <c r="I143" s="578">
        <f t="shared" si="24"/>
        <v>606550.52592548938</v>
      </c>
      <c r="J143" s="515">
        <f t="shared" si="19"/>
        <v>0</v>
      </c>
      <c r="K143" s="515"/>
      <c r="L143" s="526"/>
      <c r="M143" s="515">
        <f t="shared" si="25"/>
        <v>0</v>
      </c>
      <c r="N143" s="526"/>
      <c r="O143" s="515">
        <f t="shared" si="26"/>
        <v>0</v>
      </c>
      <c r="P143" s="515">
        <f t="shared" si="27"/>
        <v>0</v>
      </c>
    </row>
    <row r="144" spans="2:16" ht="12.5">
      <c r="B144" s="195" t="str">
        <f t="shared" si="18"/>
        <v/>
      </c>
      <c r="C144" s="508">
        <f>IF(D93="","-",+C143+1)</f>
        <v>2053</v>
      </c>
      <c r="D144" s="374">
        <f>IF(F143+SUM(E$99:E143)=D$92,F143,D$92-SUM(E$99:E143))</f>
        <v>1931335.000944823</v>
      </c>
      <c r="E144" s="523">
        <f t="shared" si="20"/>
        <v>379508</v>
      </c>
      <c r="F144" s="524">
        <f t="shared" si="21"/>
        <v>1551827.000944823</v>
      </c>
      <c r="G144" s="524">
        <f t="shared" si="22"/>
        <v>1741581.000944823</v>
      </c>
      <c r="H144" s="527">
        <f t="shared" si="23"/>
        <v>565927.7821884047</v>
      </c>
      <c r="I144" s="578">
        <f t="shared" si="24"/>
        <v>565927.7821884047</v>
      </c>
      <c r="J144" s="515">
        <f t="shared" si="19"/>
        <v>0</v>
      </c>
      <c r="K144" s="515"/>
      <c r="L144" s="526"/>
      <c r="M144" s="515">
        <f t="shared" si="25"/>
        <v>0</v>
      </c>
      <c r="N144" s="526"/>
      <c r="O144" s="515">
        <f t="shared" si="26"/>
        <v>0</v>
      </c>
      <c r="P144" s="515">
        <f t="shared" si="27"/>
        <v>0</v>
      </c>
    </row>
    <row r="145" spans="2:16" ht="12.5">
      <c r="B145" s="195" t="str">
        <f t="shared" si="18"/>
        <v/>
      </c>
      <c r="C145" s="508">
        <f>IF(D93="","-",+C144+1)</f>
        <v>2054</v>
      </c>
      <c r="D145" s="374">
        <f>IF(F144+SUM(E$99:E144)=D$92,F144,D$92-SUM(E$99:E144))</f>
        <v>1551827.000944823</v>
      </c>
      <c r="E145" s="523">
        <f t="shared" si="20"/>
        <v>379508</v>
      </c>
      <c r="F145" s="524">
        <f t="shared" si="21"/>
        <v>1172319.000944823</v>
      </c>
      <c r="G145" s="524">
        <f t="shared" si="22"/>
        <v>1362073.000944823</v>
      </c>
      <c r="H145" s="527">
        <f t="shared" si="23"/>
        <v>525305.03845131991</v>
      </c>
      <c r="I145" s="578">
        <f t="shared" si="24"/>
        <v>525305.03845131991</v>
      </c>
      <c r="J145" s="515">
        <f t="shared" si="19"/>
        <v>0</v>
      </c>
      <c r="K145" s="515"/>
      <c r="L145" s="526"/>
      <c r="M145" s="515">
        <f t="shared" si="25"/>
        <v>0</v>
      </c>
      <c r="N145" s="526"/>
      <c r="O145" s="515">
        <f t="shared" si="26"/>
        <v>0</v>
      </c>
      <c r="P145" s="515">
        <f t="shared" si="27"/>
        <v>0</v>
      </c>
    </row>
    <row r="146" spans="2:16" ht="12.5">
      <c r="B146" s="195" t="str">
        <f t="shared" si="18"/>
        <v/>
      </c>
      <c r="C146" s="508">
        <f>IF(D93="","-",+C145+1)</f>
        <v>2055</v>
      </c>
      <c r="D146" s="374">
        <f>IF(F145+SUM(E$99:E145)=D$92,F145,D$92-SUM(E$99:E145))</f>
        <v>1172319.000944823</v>
      </c>
      <c r="E146" s="523">
        <f t="shared" si="20"/>
        <v>379508</v>
      </c>
      <c r="F146" s="524">
        <f t="shared" si="21"/>
        <v>792811.00094482303</v>
      </c>
      <c r="G146" s="524">
        <f t="shared" si="22"/>
        <v>982565.00094482303</v>
      </c>
      <c r="H146" s="527">
        <f t="shared" si="23"/>
        <v>484682.29471423524</v>
      </c>
      <c r="I146" s="578">
        <f t="shared" si="24"/>
        <v>484682.29471423524</v>
      </c>
      <c r="J146" s="515">
        <f t="shared" si="19"/>
        <v>0</v>
      </c>
      <c r="K146" s="515"/>
      <c r="L146" s="526"/>
      <c r="M146" s="515">
        <f t="shared" si="25"/>
        <v>0</v>
      </c>
      <c r="N146" s="526"/>
      <c r="O146" s="515">
        <f t="shared" si="26"/>
        <v>0</v>
      </c>
      <c r="P146" s="515">
        <f t="shared" si="27"/>
        <v>0</v>
      </c>
    </row>
    <row r="147" spans="2:16" ht="12.5">
      <c r="B147" s="195" t="str">
        <f t="shared" si="18"/>
        <v/>
      </c>
      <c r="C147" s="508">
        <f>IF(D93="","-",+C146+1)</f>
        <v>2056</v>
      </c>
      <c r="D147" s="374">
        <f>IF(F146+SUM(E$99:E146)=D$92,F146,D$92-SUM(E$99:E146))</f>
        <v>792811.00094482303</v>
      </c>
      <c r="E147" s="523">
        <f t="shared" si="20"/>
        <v>379508</v>
      </c>
      <c r="F147" s="524">
        <f t="shared" si="21"/>
        <v>413303.00094482303</v>
      </c>
      <c r="G147" s="524">
        <f t="shared" si="22"/>
        <v>603057.00094482303</v>
      </c>
      <c r="H147" s="527">
        <f t="shared" si="23"/>
        <v>444059.55097715044</v>
      </c>
      <c r="I147" s="578">
        <f t="shared" si="24"/>
        <v>444059.55097715044</v>
      </c>
      <c r="J147" s="515">
        <f t="shared" si="19"/>
        <v>0</v>
      </c>
      <c r="K147" s="515"/>
      <c r="L147" s="526"/>
      <c r="M147" s="515">
        <f t="shared" si="25"/>
        <v>0</v>
      </c>
      <c r="N147" s="526"/>
      <c r="O147" s="515">
        <f t="shared" si="26"/>
        <v>0</v>
      </c>
      <c r="P147" s="515">
        <f t="shared" si="27"/>
        <v>0</v>
      </c>
    </row>
    <row r="148" spans="2:16" ht="12.5">
      <c r="B148" s="195" t="str">
        <f t="shared" si="18"/>
        <v/>
      </c>
      <c r="C148" s="508">
        <f>IF(D93="","-",+C147+1)</f>
        <v>2057</v>
      </c>
      <c r="D148" s="374">
        <f>IF(F147+SUM(E$99:E147)=D$92,F147,D$92-SUM(E$99:E147))</f>
        <v>413303.00094482303</v>
      </c>
      <c r="E148" s="523">
        <f t="shared" si="20"/>
        <v>379508</v>
      </c>
      <c r="F148" s="524">
        <f t="shared" si="21"/>
        <v>33795.000944823027</v>
      </c>
      <c r="G148" s="524">
        <f t="shared" si="22"/>
        <v>223549.00094482303</v>
      </c>
      <c r="H148" s="527">
        <f t="shared" si="23"/>
        <v>403436.80724006571</v>
      </c>
      <c r="I148" s="578">
        <f t="shared" si="24"/>
        <v>403436.80724006571</v>
      </c>
      <c r="J148" s="515">
        <f t="shared" si="19"/>
        <v>0</v>
      </c>
      <c r="K148" s="515"/>
      <c r="L148" s="526"/>
      <c r="M148" s="515">
        <f t="shared" si="25"/>
        <v>0</v>
      </c>
      <c r="N148" s="526"/>
      <c r="O148" s="515">
        <f t="shared" si="26"/>
        <v>0</v>
      </c>
      <c r="P148" s="515">
        <f t="shared" si="27"/>
        <v>0</v>
      </c>
    </row>
    <row r="149" spans="2:16" ht="12.5">
      <c r="B149" s="195" t="str">
        <f t="shared" si="18"/>
        <v/>
      </c>
      <c r="C149" s="508">
        <f>IF(D93="","-",+C148+1)</f>
        <v>2058</v>
      </c>
      <c r="D149" s="374">
        <f>IF(F148+SUM(E$99:E148)=D$92,F148,D$92-SUM(E$99:E148))</f>
        <v>33795.000944823027</v>
      </c>
      <c r="E149" s="523">
        <f t="shared" si="20"/>
        <v>33795.000944823027</v>
      </c>
      <c r="F149" s="524">
        <f t="shared" si="21"/>
        <v>0</v>
      </c>
      <c r="G149" s="524">
        <f t="shared" si="22"/>
        <v>16897.500472411513</v>
      </c>
      <c r="H149" s="527">
        <f t="shared" si="23"/>
        <v>35603.718630584699</v>
      </c>
      <c r="I149" s="578">
        <f t="shared" si="24"/>
        <v>35603.718630584699</v>
      </c>
      <c r="J149" s="515">
        <f t="shared" si="19"/>
        <v>0</v>
      </c>
      <c r="K149" s="515"/>
      <c r="L149" s="526"/>
      <c r="M149" s="515">
        <f t="shared" si="25"/>
        <v>0</v>
      </c>
      <c r="N149" s="526"/>
      <c r="O149" s="515">
        <f t="shared" si="26"/>
        <v>0</v>
      </c>
      <c r="P149" s="515">
        <f t="shared" si="27"/>
        <v>0</v>
      </c>
    </row>
    <row r="150" spans="2:16" ht="12.5">
      <c r="B150" s="195" t="str">
        <f t="shared" si="18"/>
        <v/>
      </c>
      <c r="C150" s="508">
        <f>IF(D93="","-",+C149+1)</f>
        <v>2059</v>
      </c>
      <c r="D150" s="374">
        <f>IF(F149+SUM(E$99:E149)=D$92,F149,D$92-SUM(E$99:E149))</f>
        <v>0</v>
      </c>
      <c r="E150" s="523">
        <f t="shared" si="20"/>
        <v>0</v>
      </c>
      <c r="F150" s="524">
        <f t="shared" si="21"/>
        <v>0</v>
      </c>
      <c r="G150" s="524">
        <f t="shared" si="22"/>
        <v>0</v>
      </c>
      <c r="H150" s="527">
        <f t="shared" si="23"/>
        <v>0</v>
      </c>
      <c r="I150" s="578">
        <f t="shared" si="24"/>
        <v>0</v>
      </c>
      <c r="J150" s="515">
        <f t="shared" si="19"/>
        <v>0</v>
      </c>
      <c r="K150" s="515"/>
      <c r="L150" s="526"/>
      <c r="M150" s="515">
        <f t="shared" si="25"/>
        <v>0</v>
      </c>
      <c r="N150" s="526"/>
      <c r="O150" s="515">
        <f t="shared" si="26"/>
        <v>0</v>
      </c>
      <c r="P150" s="515">
        <f t="shared" si="27"/>
        <v>0</v>
      </c>
    </row>
    <row r="151" spans="2:16" ht="12.5">
      <c r="B151" s="195" t="str">
        <f t="shared" si="18"/>
        <v/>
      </c>
      <c r="C151" s="508">
        <f>IF(D93="","-",+C150+1)</f>
        <v>2060</v>
      </c>
      <c r="D151" s="374">
        <f>IF(F150+SUM(E$99:E150)=D$92,F150,D$92-SUM(E$99:E150))</f>
        <v>0</v>
      </c>
      <c r="E151" s="523">
        <f t="shared" si="20"/>
        <v>0</v>
      </c>
      <c r="F151" s="524">
        <f t="shared" si="21"/>
        <v>0</v>
      </c>
      <c r="G151" s="524">
        <f t="shared" si="22"/>
        <v>0</v>
      </c>
      <c r="H151" s="527">
        <f t="shared" si="23"/>
        <v>0</v>
      </c>
      <c r="I151" s="578">
        <f t="shared" si="24"/>
        <v>0</v>
      </c>
      <c r="J151" s="515">
        <f t="shared" si="19"/>
        <v>0</v>
      </c>
      <c r="K151" s="515"/>
      <c r="L151" s="526"/>
      <c r="M151" s="515">
        <f t="shared" si="25"/>
        <v>0</v>
      </c>
      <c r="N151" s="526"/>
      <c r="O151" s="515">
        <f t="shared" si="26"/>
        <v>0</v>
      </c>
      <c r="P151" s="515">
        <f t="shared" si="27"/>
        <v>0</v>
      </c>
    </row>
    <row r="152" spans="2:16" ht="12.5">
      <c r="B152" s="195" t="str">
        <f t="shared" si="18"/>
        <v/>
      </c>
      <c r="C152" s="508">
        <f>IF(D93="","-",+C151+1)</f>
        <v>2061</v>
      </c>
      <c r="D152" s="374">
        <f>IF(F151+SUM(E$99:E151)=D$92,F151,D$92-SUM(E$99:E151))</f>
        <v>0</v>
      </c>
      <c r="E152" s="523">
        <f t="shared" si="20"/>
        <v>0</v>
      </c>
      <c r="F152" s="524">
        <f t="shared" si="21"/>
        <v>0</v>
      </c>
      <c r="G152" s="524">
        <f t="shared" si="22"/>
        <v>0</v>
      </c>
      <c r="H152" s="527">
        <f t="shared" si="23"/>
        <v>0</v>
      </c>
      <c r="I152" s="578">
        <f t="shared" si="24"/>
        <v>0</v>
      </c>
      <c r="J152" s="515">
        <f t="shared" si="19"/>
        <v>0</v>
      </c>
      <c r="K152" s="515"/>
      <c r="L152" s="526"/>
      <c r="M152" s="515">
        <f t="shared" si="25"/>
        <v>0</v>
      </c>
      <c r="N152" s="526"/>
      <c r="O152" s="515">
        <f t="shared" si="26"/>
        <v>0</v>
      </c>
      <c r="P152" s="515">
        <f t="shared" si="27"/>
        <v>0</v>
      </c>
    </row>
    <row r="153" spans="2:16" ht="12.5">
      <c r="B153" s="195" t="str">
        <f t="shared" si="18"/>
        <v/>
      </c>
      <c r="C153" s="508">
        <f>IF(D93="","-",+C152+1)</f>
        <v>2062</v>
      </c>
      <c r="D153" s="374">
        <f>IF(F152+SUM(E$99:E152)=D$92,F152,D$92-SUM(E$99:E152))</f>
        <v>0</v>
      </c>
      <c r="E153" s="523">
        <f t="shared" si="20"/>
        <v>0</v>
      </c>
      <c r="F153" s="524">
        <f t="shared" si="21"/>
        <v>0</v>
      </c>
      <c r="G153" s="524">
        <f t="shared" si="22"/>
        <v>0</v>
      </c>
      <c r="H153" s="527">
        <f t="shared" si="23"/>
        <v>0</v>
      </c>
      <c r="I153" s="578">
        <f t="shared" si="24"/>
        <v>0</v>
      </c>
      <c r="J153" s="515">
        <f t="shared" si="19"/>
        <v>0</v>
      </c>
      <c r="K153" s="515"/>
      <c r="L153" s="526"/>
      <c r="M153" s="515">
        <f t="shared" si="25"/>
        <v>0</v>
      </c>
      <c r="N153" s="526"/>
      <c r="O153" s="515">
        <f t="shared" si="26"/>
        <v>0</v>
      </c>
      <c r="P153" s="515">
        <f t="shared" si="27"/>
        <v>0</v>
      </c>
    </row>
    <row r="154" spans="2:16" ht="13" thickBot="1">
      <c r="B154" s="195" t="str">
        <f t="shared" si="18"/>
        <v/>
      </c>
      <c r="C154" s="528">
        <f>IF(D93="","-",+C153+1)</f>
        <v>2063</v>
      </c>
      <c r="D154" s="374">
        <f>IF(F153+SUM(E$99:E153)=D$92,F153,D$92-SUM(E$99:E153))</f>
        <v>0</v>
      </c>
      <c r="E154" s="523">
        <f t="shared" si="20"/>
        <v>0</v>
      </c>
      <c r="F154" s="524">
        <f t="shared" si="21"/>
        <v>0</v>
      </c>
      <c r="G154" s="524">
        <f t="shared" si="22"/>
        <v>0</v>
      </c>
      <c r="H154" s="527">
        <f t="shared" si="23"/>
        <v>0</v>
      </c>
      <c r="I154" s="578">
        <f t="shared" si="24"/>
        <v>0</v>
      </c>
      <c r="J154" s="515">
        <f t="shared" si="19"/>
        <v>0</v>
      </c>
      <c r="K154" s="515"/>
      <c r="L154" s="533"/>
      <c r="M154" s="534">
        <f t="shared" si="25"/>
        <v>0</v>
      </c>
      <c r="N154" s="533"/>
      <c r="O154" s="534">
        <f t="shared" si="26"/>
        <v>0</v>
      </c>
      <c r="P154" s="534">
        <f t="shared" si="27"/>
        <v>0</v>
      </c>
    </row>
    <row r="155" spans="2:16" ht="12.5">
      <c r="C155" s="374" t="s">
        <v>78</v>
      </c>
      <c r="D155" s="375"/>
      <c r="E155" s="375">
        <f>SUM(E99:E154)</f>
        <v>16318844</v>
      </c>
      <c r="F155" s="375"/>
      <c r="G155" s="375"/>
      <c r="H155" s="375">
        <f>SUM(H99:H154)</f>
        <v>54612894.259602524</v>
      </c>
      <c r="I155" s="375">
        <f>SUM(I99:I154)</f>
        <v>54612894.259602524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2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810809.88193395641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810809.88193395641</v>
      </c>
      <c r="O6" s="269"/>
      <c r="P6" s="269"/>
    </row>
    <row r="7" spans="1:17" ht="13.5" thickBot="1">
      <c r="C7" s="468" t="s">
        <v>48</v>
      </c>
      <c r="D7" s="469" t="s">
        <v>226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141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8402687.4800000004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204943.59707317073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11979500</v>
      </c>
      <c r="E17" s="510">
        <v>296789</v>
      </c>
      <c r="F17" s="509">
        <v>11682711</v>
      </c>
      <c r="G17" s="510">
        <v>2087310</v>
      </c>
      <c r="H17" s="511">
        <v>2087310</v>
      </c>
      <c r="I17" s="512">
        <f>H17-G17</f>
        <v>0</v>
      </c>
      <c r="J17" s="512"/>
      <c r="K17" s="513">
        <v>2087310</v>
      </c>
      <c r="L17" s="514">
        <f t="shared" ref="L17:L48" si="0">IF(K17&lt;&gt;0,+G17-K17,0)</f>
        <v>0</v>
      </c>
      <c r="M17" s="513">
        <v>2087310</v>
      </c>
      <c r="N17" s="514">
        <f t="shared" ref="N17:N48" si="1">IF(M17&lt;&gt;0,+H17-M17,0)</f>
        <v>0</v>
      </c>
      <c r="O17" s="515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8105898</v>
      </c>
      <c r="E18" s="517">
        <v>221123</v>
      </c>
      <c r="F18" s="516">
        <v>7884775</v>
      </c>
      <c r="G18" s="517">
        <v>1354678</v>
      </c>
      <c r="H18" s="511">
        <v>1354678</v>
      </c>
      <c r="I18" s="518">
        <v>0</v>
      </c>
      <c r="J18" s="512"/>
      <c r="K18" s="519">
        <f t="shared" ref="K18:K23" si="3">G18</f>
        <v>1354678</v>
      </c>
      <c r="L18" s="520">
        <f t="shared" si="0"/>
        <v>0</v>
      </c>
      <c r="M18" s="519">
        <f t="shared" ref="M18:M23" si="4">H18</f>
        <v>1354678</v>
      </c>
      <c r="N18" s="515">
        <f t="shared" si="1"/>
        <v>0</v>
      </c>
      <c r="O18" s="515">
        <f t="shared" si="2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7884775.4800000004</v>
      </c>
      <c r="E19" s="517">
        <v>204943.59707317073</v>
      </c>
      <c r="F19" s="516">
        <v>7679831.8829268301</v>
      </c>
      <c r="G19" s="517">
        <v>1404473.3146370691</v>
      </c>
      <c r="H19" s="511">
        <v>1404473.3146370691</v>
      </c>
      <c r="I19" s="518">
        <v>0</v>
      </c>
      <c r="J19" s="512"/>
      <c r="K19" s="519">
        <f t="shared" si="3"/>
        <v>1404473.3146370691</v>
      </c>
      <c r="L19" s="520">
        <f t="shared" si="0"/>
        <v>0</v>
      </c>
      <c r="M19" s="519">
        <f t="shared" si="4"/>
        <v>1404473.3146370691</v>
      </c>
      <c r="N19" s="515">
        <f t="shared" si="1"/>
        <v>0</v>
      </c>
      <c r="O19" s="515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2012</v>
      </c>
      <c r="D20" s="516">
        <v>7679831.8829268301</v>
      </c>
      <c r="E20" s="521">
        <v>200063.98761904764</v>
      </c>
      <c r="F20" s="516">
        <v>7479767.8953077821</v>
      </c>
      <c r="G20" s="517">
        <v>1312456.1166807273</v>
      </c>
      <c r="H20" s="511">
        <v>1312456.1166807273</v>
      </c>
      <c r="I20" s="518">
        <v>0</v>
      </c>
      <c r="J20" s="512"/>
      <c r="K20" s="519">
        <f t="shared" si="3"/>
        <v>1312456.1166807273</v>
      </c>
      <c r="L20" s="520">
        <f t="shared" si="0"/>
        <v>0</v>
      </c>
      <c r="M20" s="519">
        <f t="shared" si="4"/>
        <v>1312456.1166807273</v>
      </c>
      <c r="N20" s="515">
        <f t="shared" si="1"/>
        <v>0</v>
      </c>
      <c r="O20" s="515">
        <f t="shared" si="2"/>
        <v>0</v>
      </c>
      <c r="P20" s="272"/>
    </row>
    <row r="21" spans="2:16" ht="12.5">
      <c r="B21" s="195" t="str">
        <f t="shared" si="5"/>
        <v/>
      </c>
      <c r="C21" s="508">
        <f t="shared" ref="C21:C72" si="6">IF(D12="","-",+C20+1)</f>
        <v>2013</v>
      </c>
      <c r="D21" s="516">
        <v>7479767.8953077821</v>
      </c>
      <c r="E21" s="521">
        <v>200063.98761904764</v>
      </c>
      <c r="F21" s="516">
        <v>7279703.9076887341</v>
      </c>
      <c r="G21" s="517">
        <v>1219128.4960322082</v>
      </c>
      <c r="H21" s="511">
        <v>1219128.4960322082</v>
      </c>
      <c r="I21" s="512">
        <f t="shared" ref="I21:I72" si="7">H21-G21</f>
        <v>0</v>
      </c>
      <c r="J21" s="512"/>
      <c r="K21" s="519">
        <f t="shared" si="3"/>
        <v>1219128.4960322082</v>
      </c>
      <c r="L21" s="520">
        <f t="shared" ref="L21:L26" si="8">IF(K21&lt;&gt;0,+G21-K21,0)</f>
        <v>0</v>
      </c>
      <c r="M21" s="519">
        <f t="shared" si="4"/>
        <v>1219128.4960322082</v>
      </c>
      <c r="N21" s="515">
        <f t="shared" ref="N21:N26" si="9">IF(M21&lt;&gt;0,+H21-M21,0)</f>
        <v>0</v>
      </c>
      <c r="O21" s="515">
        <f t="shared" ref="O21:O26" si="10">+N21-L21</f>
        <v>0</v>
      </c>
      <c r="P21" s="272"/>
    </row>
    <row r="22" spans="2:16" ht="12.5">
      <c r="B22" s="195" t="str">
        <f t="shared" si="5"/>
        <v/>
      </c>
      <c r="C22" s="508">
        <f t="shared" si="6"/>
        <v>2014</v>
      </c>
      <c r="D22" s="516">
        <v>7279703.9076887341</v>
      </c>
      <c r="E22" s="521">
        <v>200063.98761904764</v>
      </c>
      <c r="F22" s="516">
        <v>7079639.9200696861</v>
      </c>
      <c r="G22" s="517">
        <v>1155181.8074626003</v>
      </c>
      <c r="H22" s="511">
        <v>1155181.8074626003</v>
      </c>
      <c r="I22" s="512">
        <v>0</v>
      </c>
      <c r="J22" s="512"/>
      <c r="K22" s="519">
        <f t="shared" si="3"/>
        <v>1155181.8074626003</v>
      </c>
      <c r="L22" s="520">
        <f t="shared" si="8"/>
        <v>0</v>
      </c>
      <c r="M22" s="519">
        <f t="shared" si="4"/>
        <v>1155181.8074626003</v>
      </c>
      <c r="N22" s="515">
        <f t="shared" si="9"/>
        <v>0</v>
      </c>
      <c r="O22" s="515">
        <f t="shared" si="10"/>
        <v>0</v>
      </c>
      <c r="P22" s="272"/>
    </row>
    <row r="23" spans="2:16" ht="12.5">
      <c r="B23" s="195" t="str">
        <f t="shared" si="5"/>
        <v/>
      </c>
      <c r="C23" s="508">
        <f t="shared" si="6"/>
        <v>2015</v>
      </c>
      <c r="D23" s="516">
        <v>7079639.9200696861</v>
      </c>
      <c r="E23" s="521">
        <v>200063.98761904764</v>
      </c>
      <c r="F23" s="516">
        <v>6879575.9324506382</v>
      </c>
      <c r="G23" s="517">
        <v>1106137.1665956248</v>
      </c>
      <c r="H23" s="511">
        <v>1106137.1665956248</v>
      </c>
      <c r="I23" s="512">
        <v>0</v>
      </c>
      <c r="J23" s="512"/>
      <c r="K23" s="519">
        <f t="shared" si="3"/>
        <v>1106137.1665956248</v>
      </c>
      <c r="L23" s="520">
        <f t="shared" si="8"/>
        <v>0</v>
      </c>
      <c r="M23" s="519">
        <f t="shared" si="4"/>
        <v>1106137.1665956248</v>
      </c>
      <c r="N23" s="515">
        <f t="shared" si="9"/>
        <v>0</v>
      </c>
      <c r="O23" s="515">
        <f t="shared" si="10"/>
        <v>0</v>
      </c>
      <c r="P23" s="272"/>
    </row>
    <row r="24" spans="2:16" ht="12.5">
      <c r="B24" s="195" t="str">
        <f t="shared" si="5"/>
        <v/>
      </c>
      <c r="C24" s="508">
        <f t="shared" si="6"/>
        <v>2016</v>
      </c>
      <c r="D24" s="516">
        <v>6879575.9324506382</v>
      </c>
      <c r="E24" s="521">
        <v>200063.98761904764</v>
      </c>
      <c r="F24" s="516">
        <v>6679511.9448315902</v>
      </c>
      <c r="G24" s="517">
        <v>1068934.7345413081</v>
      </c>
      <c r="H24" s="511">
        <v>1068934.7345413081</v>
      </c>
      <c r="I24" s="512">
        <f t="shared" si="7"/>
        <v>0</v>
      </c>
      <c r="J24" s="512"/>
      <c r="K24" s="519">
        <f>G24</f>
        <v>1068934.7345413081</v>
      </c>
      <c r="L24" s="520">
        <f t="shared" si="8"/>
        <v>0</v>
      </c>
      <c r="M24" s="519">
        <f>H24</f>
        <v>1068934.7345413081</v>
      </c>
      <c r="N24" s="515">
        <f t="shared" si="9"/>
        <v>0</v>
      </c>
      <c r="O24" s="515">
        <f t="shared" si="10"/>
        <v>0</v>
      </c>
      <c r="P24" s="272"/>
    </row>
    <row r="25" spans="2:16" ht="12.5">
      <c r="B25" s="195" t="str">
        <f t="shared" si="5"/>
        <v/>
      </c>
      <c r="C25" s="508">
        <f t="shared" si="6"/>
        <v>2017</v>
      </c>
      <c r="D25" s="516">
        <v>6679511.9448315902</v>
      </c>
      <c r="E25" s="521">
        <v>195411.33674418606</v>
      </c>
      <c r="F25" s="516">
        <v>6484100.6080874037</v>
      </c>
      <c r="G25" s="517">
        <v>1010847.9921071748</v>
      </c>
      <c r="H25" s="511">
        <v>1010847.9921071748</v>
      </c>
      <c r="I25" s="512">
        <f t="shared" si="7"/>
        <v>0</v>
      </c>
      <c r="J25" s="512"/>
      <c r="K25" s="519">
        <f>G25</f>
        <v>1010847.9921071748</v>
      </c>
      <c r="L25" s="520">
        <f t="shared" si="8"/>
        <v>0</v>
      </c>
      <c r="M25" s="519">
        <f>H25</f>
        <v>1010847.9921071748</v>
      </c>
      <c r="N25" s="515">
        <f t="shared" si="9"/>
        <v>0</v>
      </c>
      <c r="O25" s="515">
        <f t="shared" si="10"/>
        <v>0</v>
      </c>
      <c r="P25" s="272"/>
    </row>
    <row r="26" spans="2:16" ht="12.5">
      <c r="B26" s="195" t="str">
        <f t="shared" si="5"/>
        <v/>
      </c>
      <c r="C26" s="508">
        <f t="shared" si="6"/>
        <v>2018</v>
      </c>
      <c r="D26" s="516">
        <v>6484100.6080874037</v>
      </c>
      <c r="E26" s="521">
        <v>204943.59707317073</v>
      </c>
      <c r="F26" s="516">
        <v>6279157.0110142333</v>
      </c>
      <c r="G26" s="517">
        <v>1016010.9603176524</v>
      </c>
      <c r="H26" s="511">
        <v>1016010.9603176524</v>
      </c>
      <c r="I26" s="512">
        <f t="shared" si="7"/>
        <v>0</v>
      </c>
      <c r="J26" s="512"/>
      <c r="K26" s="519">
        <f>G26</f>
        <v>1016010.9603176524</v>
      </c>
      <c r="L26" s="520">
        <f t="shared" si="8"/>
        <v>0</v>
      </c>
      <c r="M26" s="519">
        <f>H26</f>
        <v>1016010.9603176524</v>
      </c>
      <c r="N26" s="515">
        <f t="shared" si="9"/>
        <v>0</v>
      </c>
      <c r="O26" s="515">
        <f t="shared" si="10"/>
        <v>0</v>
      </c>
      <c r="P26" s="272"/>
    </row>
    <row r="27" spans="2:16" ht="12.5">
      <c r="B27" s="195" t="str">
        <f t="shared" si="5"/>
        <v/>
      </c>
      <c r="C27" s="508">
        <f t="shared" si="6"/>
        <v>2019</v>
      </c>
      <c r="D27" s="516">
        <v>6279157.0110142333</v>
      </c>
      <c r="E27" s="521">
        <v>195411.33674418606</v>
      </c>
      <c r="F27" s="516">
        <v>6083745.6742700469</v>
      </c>
      <c r="G27" s="517">
        <v>810809.88193395641</v>
      </c>
      <c r="H27" s="511">
        <v>810809.88193395641</v>
      </c>
      <c r="I27" s="512">
        <f t="shared" si="7"/>
        <v>0</v>
      </c>
      <c r="J27" s="512"/>
      <c r="K27" s="519">
        <f>G27</f>
        <v>810809.88193395641</v>
      </c>
      <c r="L27" s="520">
        <f t="shared" ref="L27" si="11">IF(K27&lt;&gt;0,+G27-K27,0)</f>
        <v>0</v>
      </c>
      <c r="M27" s="519">
        <f>H27</f>
        <v>810809.88193395641</v>
      </c>
      <c r="N27" s="515">
        <f t="shared" si="1"/>
        <v>0</v>
      </c>
      <c r="O27" s="515">
        <f t="shared" si="2"/>
        <v>0</v>
      </c>
      <c r="P27" s="272"/>
    </row>
    <row r="28" spans="2:16" ht="12.5">
      <c r="B28" s="195" t="str">
        <f t="shared" si="5"/>
        <v/>
      </c>
      <c r="C28" s="508">
        <f t="shared" si="6"/>
        <v>2020</v>
      </c>
      <c r="D28" s="524">
        <f>IF(F27+SUM(E$17:E27)=D$10,F27,D$10-SUM(E$17:E27))</f>
        <v>6083745.6742700469</v>
      </c>
      <c r="E28" s="523">
        <f t="shared" ref="E28:E72" si="12">IF(+I$14&lt;F27,I$14,D28)</f>
        <v>204943.59707317073</v>
      </c>
      <c r="F28" s="524">
        <f t="shared" ref="F28:F72" si="13">+D28-E28</f>
        <v>5878802.0771968765</v>
      </c>
      <c r="G28" s="525">
        <f t="shared" ref="G28:G72" si="14">+I$12*((D28+F28)/2)+E28</f>
        <v>965128.21075265261</v>
      </c>
      <c r="H28" s="492">
        <f t="shared" ref="H28:H72" si="15">+I$13*((D28+F28)/2)+E28</f>
        <v>965128.21075265261</v>
      </c>
      <c r="I28" s="512">
        <f t="shared" si="7"/>
        <v>0</v>
      </c>
      <c r="J28" s="512"/>
      <c r="K28" s="526"/>
      <c r="L28" s="515">
        <f t="shared" si="0"/>
        <v>0</v>
      </c>
      <c r="M28" s="526"/>
      <c r="N28" s="515">
        <f t="shared" si="1"/>
        <v>0</v>
      </c>
      <c r="O28" s="515">
        <f t="shared" si="2"/>
        <v>0</v>
      </c>
      <c r="P28" s="272"/>
    </row>
    <row r="29" spans="2:16" ht="12.5">
      <c r="B29" s="195" t="str">
        <f t="shared" si="5"/>
        <v/>
      </c>
      <c r="C29" s="508">
        <f t="shared" si="6"/>
        <v>2021</v>
      </c>
      <c r="D29" s="524">
        <f>IF(F28+SUM(E$17:E28)=D$10,F28,D$10-SUM(E$17:E28))</f>
        <v>5878802.0771968765</v>
      </c>
      <c r="E29" s="523">
        <f t="shared" si="12"/>
        <v>204943.59707317073</v>
      </c>
      <c r="F29" s="524">
        <f t="shared" si="13"/>
        <v>5673858.4801237062</v>
      </c>
      <c r="G29" s="525">
        <f t="shared" si="14"/>
        <v>939081.0889515219</v>
      </c>
      <c r="H29" s="492">
        <f t="shared" si="15"/>
        <v>939081.0889515219</v>
      </c>
      <c r="I29" s="512">
        <f t="shared" si="7"/>
        <v>0</v>
      </c>
      <c r="J29" s="512"/>
      <c r="K29" s="526"/>
      <c r="L29" s="515">
        <f t="shared" si="0"/>
        <v>0</v>
      </c>
      <c r="M29" s="526"/>
      <c r="N29" s="515">
        <f t="shared" si="1"/>
        <v>0</v>
      </c>
      <c r="O29" s="515">
        <f t="shared" si="2"/>
        <v>0</v>
      </c>
      <c r="P29" s="272"/>
    </row>
    <row r="30" spans="2:16" ht="12.5">
      <c r="B30" s="195" t="str">
        <f t="shared" si="5"/>
        <v/>
      </c>
      <c r="C30" s="508">
        <f t="shared" si="6"/>
        <v>2022</v>
      </c>
      <c r="D30" s="524">
        <f>IF(F29+SUM(E$17:E29)=D$10,F29,D$10-SUM(E$17:E29))</f>
        <v>5673858.4801237062</v>
      </c>
      <c r="E30" s="523">
        <f t="shared" si="12"/>
        <v>204943.59707317073</v>
      </c>
      <c r="F30" s="524">
        <f t="shared" si="13"/>
        <v>5468914.8830505358</v>
      </c>
      <c r="G30" s="525">
        <f t="shared" si="14"/>
        <v>913033.96715039096</v>
      </c>
      <c r="H30" s="492">
        <f t="shared" si="15"/>
        <v>913033.96715039096</v>
      </c>
      <c r="I30" s="512">
        <f t="shared" si="7"/>
        <v>0</v>
      </c>
      <c r="J30" s="512"/>
      <c r="K30" s="526"/>
      <c r="L30" s="515">
        <f t="shared" si="0"/>
        <v>0</v>
      </c>
      <c r="M30" s="526"/>
      <c r="N30" s="515">
        <f t="shared" si="1"/>
        <v>0</v>
      </c>
      <c r="O30" s="515">
        <f t="shared" si="2"/>
        <v>0</v>
      </c>
      <c r="P30" s="272"/>
    </row>
    <row r="31" spans="2:16" ht="12.5">
      <c r="B31" s="195"/>
      <c r="C31" s="508">
        <f t="shared" si="6"/>
        <v>2023</v>
      </c>
      <c r="D31" s="524">
        <f>IF(F30+SUM(E$17:E30)=D$10,F30,D$10-SUM(E$17:E30))</f>
        <v>5468914.8830505358</v>
      </c>
      <c r="E31" s="523">
        <f t="shared" si="12"/>
        <v>204943.59707317073</v>
      </c>
      <c r="F31" s="524">
        <f t="shared" si="13"/>
        <v>5263971.2859773654</v>
      </c>
      <c r="G31" s="525">
        <f t="shared" si="14"/>
        <v>886986.84534926014</v>
      </c>
      <c r="H31" s="492">
        <f t="shared" si="15"/>
        <v>886986.84534926014</v>
      </c>
      <c r="I31" s="512">
        <f t="shared" si="7"/>
        <v>0</v>
      </c>
      <c r="J31" s="512"/>
      <c r="K31" s="526"/>
      <c r="L31" s="515">
        <f t="shared" si="0"/>
        <v>0</v>
      </c>
      <c r="M31" s="526"/>
      <c r="N31" s="515">
        <f t="shared" si="1"/>
        <v>0</v>
      </c>
      <c r="O31" s="515">
        <f t="shared" si="2"/>
        <v>0</v>
      </c>
      <c r="P31" s="272"/>
    </row>
    <row r="32" spans="2:16" ht="12.5">
      <c r="B32" s="583" t="str">
        <f t="shared" si="5"/>
        <v/>
      </c>
      <c r="C32" s="508">
        <f t="shared" si="6"/>
        <v>2024</v>
      </c>
      <c r="D32" s="524">
        <f>IF(F31+SUM(E$17:E31)=D$10,F31,D$10-SUM(E$17:E31))</f>
        <v>5263971.2859773654</v>
      </c>
      <c r="E32" s="523">
        <f t="shared" si="12"/>
        <v>204943.59707317073</v>
      </c>
      <c r="F32" s="524">
        <f t="shared" si="13"/>
        <v>5059027.6889041951</v>
      </c>
      <c r="G32" s="525">
        <f t="shared" si="14"/>
        <v>860939.7235481292</v>
      </c>
      <c r="H32" s="492">
        <f t="shared" si="15"/>
        <v>860939.7235481292</v>
      </c>
      <c r="I32" s="512">
        <f t="shared" si="7"/>
        <v>0</v>
      </c>
      <c r="J32" s="512"/>
      <c r="K32" s="526"/>
      <c r="L32" s="515">
        <f t="shared" si="0"/>
        <v>0</v>
      </c>
      <c r="M32" s="526"/>
      <c r="N32" s="515">
        <f t="shared" si="1"/>
        <v>0</v>
      </c>
      <c r="O32" s="515">
        <f t="shared" si="2"/>
        <v>0</v>
      </c>
      <c r="P32" s="272"/>
    </row>
    <row r="33" spans="2:16" ht="12.5">
      <c r="B33" s="195" t="str">
        <f t="shared" si="5"/>
        <v/>
      </c>
      <c r="C33" s="508">
        <f t="shared" si="6"/>
        <v>2025</v>
      </c>
      <c r="D33" s="524">
        <f>IF(F32+SUM(E$17:E32)=D$10,F32,D$10-SUM(E$17:E32))</f>
        <v>5059027.6889041951</v>
      </c>
      <c r="E33" s="523">
        <f t="shared" si="12"/>
        <v>204943.59707317073</v>
      </c>
      <c r="F33" s="524">
        <f t="shared" si="13"/>
        <v>4854084.0918310247</v>
      </c>
      <c r="G33" s="525">
        <f t="shared" si="14"/>
        <v>834892.60174699849</v>
      </c>
      <c r="H33" s="492">
        <f t="shared" si="15"/>
        <v>834892.60174699849</v>
      </c>
      <c r="I33" s="512">
        <f t="shared" si="7"/>
        <v>0</v>
      </c>
      <c r="J33" s="512"/>
      <c r="K33" s="526"/>
      <c r="L33" s="515">
        <f t="shared" si="0"/>
        <v>0</v>
      </c>
      <c r="M33" s="526"/>
      <c r="N33" s="515">
        <f t="shared" si="1"/>
        <v>0</v>
      </c>
      <c r="O33" s="515">
        <f t="shared" si="2"/>
        <v>0</v>
      </c>
      <c r="P33" s="272"/>
    </row>
    <row r="34" spans="2:16" ht="12.5">
      <c r="B34" s="195" t="str">
        <f t="shared" si="5"/>
        <v/>
      </c>
      <c r="C34" s="508">
        <f t="shared" si="6"/>
        <v>2026</v>
      </c>
      <c r="D34" s="524">
        <f>IF(F33+SUM(E$17:E33)=D$10,F33,D$10-SUM(E$17:E33))</f>
        <v>4854084.0918310247</v>
      </c>
      <c r="E34" s="523">
        <f t="shared" si="12"/>
        <v>204943.59707317073</v>
      </c>
      <c r="F34" s="524">
        <f t="shared" si="13"/>
        <v>4649140.4947578544</v>
      </c>
      <c r="G34" s="525">
        <f t="shared" si="14"/>
        <v>808845.47994586756</v>
      </c>
      <c r="H34" s="492">
        <f t="shared" si="15"/>
        <v>808845.47994586756</v>
      </c>
      <c r="I34" s="512">
        <f t="shared" si="7"/>
        <v>0</v>
      </c>
      <c r="J34" s="512"/>
      <c r="K34" s="526"/>
      <c r="L34" s="515">
        <f t="shared" si="0"/>
        <v>0</v>
      </c>
      <c r="M34" s="526"/>
      <c r="N34" s="515">
        <f t="shared" si="1"/>
        <v>0</v>
      </c>
      <c r="O34" s="515">
        <f t="shared" si="2"/>
        <v>0</v>
      </c>
      <c r="P34" s="272"/>
    </row>
    <row r="35" spans="2:16" ht="12.5">
      <c r="B35" s="195" t="str">
        <f t="shared" si="5"/>
        <v/>
      </c>
      <c r="C35" s="508">
        <f t="shared" si="6"/>
        <v>2027</v>
      </c>
      <c r="D35" s="524">
        <f>IF(F34+SUM(E$17:E34)=D$10,F34,D$10-SUM(E$17:E34))</f>
        <v>4649140.4947578544</v>
      </c>
      <c r="E35" s="523">
        <f t="shared" si="12"/>
        <v>204943.59707317073</v>
      </c>
      <c r="F35" s="524">
        <f t="shared" si="13"/>
        <v>4444196.897684684</v>
      </c>
      <c r="G35" s="525">
        <f t="shared" si="14"/>
        <v>782798.35814473685</v>
      </c>
      <c r="H35" s="492">
        <f t="shared" si="15"/>
        <v>782798.35814473685</v>
      </c>
      <c r="I35" s="512">
        <f t="shared" si="7"/>
        <v>0</v>
      </c>
      <c r="J35" s="512"/>
      <c r="K35" s="526"/>
      <c r="L35" s="515">
        <f t="shared" si="0"/>
        <v>0</v>
      </c>
      <c r="M35" s="526"/>
      <c r="N35" s="515">
        <f t="shared" si="1"/>
        <v>0</v>
      </c>
      <c r="O35" s="515">
        <f t="shared" si="2"/>
        <v>0</v>
      </c>
      <c r="P35" s="272"/>
    </row>
    <row r="36" spans="2:16" ht="12.5">
      <c r="B36" s="195" t="str">
        <f t="shared" si="5"/>
        <v/>
      </c>
      <c r="C36" s="508">
        <f t="shared" si="6"/>
        <v>2028</v>
      </c>
      <c r="D36" s="524">
        <f>IF(F35+SUM(E$17:E35)=D$10,F35,D$10-SUM(E$17:E35))</f>
        <v>4444196.897684684</v>
      </c>
      <c r="E36" s="523">
        <f t="shared" si="12"/>
        <v>204943.59707317073</v>
      </c>
      <c r="F36" s="524">
        <f t="shared" si="13"/>
        <v>4239253.3006115137</v>
      </c>
      <c r="G36" s="525">
        <f t="shared" si="14"/>
        <v>756751.23634360591</v>
      </c>
      <c r="H36" s="492">
        <f t="shared" si="15"/>
        <v>756751.23634360591</v>
      </c>
      <c r="I36" s="512">
        <f t="shared" si="7"/>
        <v>0</v>
      </c>
      <c r="J36" s="512"/>
      <c r="K36" s="526"/>
      <c r="L36" s="515">
        <f t="shared" si="0"/>
        <v>0</v>
      </c>
      <c r="M36" s="526"/>
      <c r="N36" s="515">
        <f t="shared" si="1"/>
        <v>0</v>
      </c>
      <c r="O36" s="515">
        <f t="shared" si="2"/>
        <v>0</v>
      </c>
      <c r="P36" s="272"/>
    </row>
    <row r="37" spans="2:16" ht="12.5">
      <c r="B37" s="195" t="str">
        <f t="shared" si="5"/>
        <v/>
      </c>
      <c r="C37" s="508">
        <f t="shared" si="6"/>
        <v>2029</v>
      </c>
      <c r="D37" s="524">
        <f>IF(F36+SUM(E$17:E36)=D$10,F36,D$10-SUM(E$17:E36))</f>
        <v>4239253.3006115137</v>
      </c>
      <c r="E37" s="523">
        <f t="shared" si="12"/>
        <v>204943.59707317073</v>
      </c>
      <c r="F37" s="524">
        <f t="shared" si="13"/>
        <v>4034309.7035383428</v>
      </c>
      <c r="G37" s="525">
        <f t="shared" si="14"/>
        <v>730704.11454247497</v>
      </c>
      <c r="H37" s="492">
        <f t="shared" si="15"/>
        <v>730704.11454247497</v>
      </c>
      <c r="I37" s="512">
        <f t="shared" si="7"/>
        <v>0</v>
      </c>
      <c r="J37" s="512"/>
      <c r="K37" s="526"/>
      <c r="L37" s="515">
        <f t="shared" si="0"/>
        <v>0</v>
      </c>
      <c r="M37" s="526"/>
      <c r="N37" s="515">
        <f t="shared" si="1"/>
        <v>0</v>
      </c>
      <c r="O37" s="515">
        <f t="shared" si="2"/>
        <v>0</v>
      </c>
      <c r="P37" s="272"/>
    </row>
    <row r="38" spans="2:16" ht="12.5">
      <c r="B38" s="195" t="str">
        <f t="shared" si="5"/>
        <v/>
      </c>
      <c r="C38" s="508">
        <f t="shared" si="6"/>
        <v>2030</v>
      </c>
      <c r="D38" s="524">
        <f>IF(F37+SUM(E$17:E37)=D$10,F37,D$10-SUM(E$17:E37))</f>
        <v>4034309.7035383428</v>
      </c>
      <c r="E38" s="523">
        <f t="shared" si="12"/>
        <v>204943.59707317073</v>
      </c>
      <c r="F38" s="524">
        <f t="shared" si="13"/>
        <v>3829366.106465172</v>
      </c>
      <c r="G38" s="525">
        <f t="shared" si="14"/>
        <v>704656.99274134426</v>
      </c>
      <c r="H38" s="492">
        <f t="shared" si="15"/>
        <v>704656.99274134426</v>
      </c>
      <c r="I38" s="512">
        <f t="shared" si="7"/>
        <v>0</v>
      </c>
      <c r="J38" s="512"/>
      <c r="K38" s="526"/>
      <c r="L38" s="515">
        <f t="shared" si="0"/>
        <v>0</v>
      </c>
      <c r="M38" s="526"/>
      <c r="N38" s="515">
        <f t="shared" si="1"/>
        <v>0</v>
      </c>
      <c r="O38" s="515">
        <f t="shared" si="2"/>
        <v>0</v>
      </c>
      <c r="P38" s="272"/>
    </row>
    <row r="39" spans="2:16" ht="12.5">
      <c r="B39" s="195" t="str">
        <f t="shared" si="5"/>
        <v/>
      </c>
      <c r="C39" s="508">
        <f t="shared" si="6"/>
        <v>2031</v>
      </c>
      <c r="D39" s="524">
        <f>IF(F38+SUM(E$17:E38)=D$10,F38,D$10-SUM(E$17:E38))</f>
        <v>3829366.106465172</v>
      </c>
      <c r="E39" s="523">
        <f t="shared" si="12"/>
        <v>204943.59707317073</v>
      </c>
      <c r="F39" s="524">
        <f t="shared" si="13"/>
        <v>3624422.5093920012</v>
      </c>
      <c r="G39" s="525">
        <f t="shared" si="14"/>
        <v>678609.87094021321</v>
      </c>
      <c r="H39" s="492">
        <f t="shared" si="15"/>
        <v>678609.87094021321</v>
      </c>
      <c r="I39" s="512">
        <f t="shared" si="7"/>
        <v>0</v>
      </c>
      <c r="J39" s="512"/>
      <c r="K39" s="526"/>
      <c r="L39" s="515">
        <f t="shared" si="0"/>
        <v>0</v>
      </c>
      <c r="M39" s="526"/>
      <c r="N39" s="515">
        <f t="shared" si="1"/>
        <v>0</v>
      </c>
      <c r="O39" s="515">
        <f t="shared" si="2"/>
        <v>0</v>
      </c>
      <c r="P39" s="272"/>
    </row>
    <row r="40" spans="2:16" ht="12.5">
      <c r="B40" s="195" t="str">
        <f t="shared" si="5"/>
        <v/>
      </c>
      <c r="C40" s="508">
        <f t="shared" si="6"/>
        <v>2032</v>
      </c>
      <c r="D40" s="524">
        <f>IF(F39+SUM(E$17:E39)=D$10,F39,D$10-SUM(E$17:E39))</f>
        <v>3624422.5093920012</v>
      </c>
      <c r="E40" s="523">
        <f t="shared" si="12"/>
        <v>204943.59707317073</v>
      </c>
      <c r="F40" s="524">
        <f t="shared" si="13"/>
        <v>3419478.9123188304</v>
      </c>
      <c r="G40" s="525">
        <f t="shared" si="14"/>
        <v>652562.74913908239</v>
      </c>
      <c r="H40" s="492">
        <f t="shared" si="15"/>
        <v>652562.74913908239</v>
      </c>
      <c r="I40" s="512">
        <f t="shared" si="7"/>
        <v>0</v>
      </c>
      <c r="J40" s="512"/>
      <c r="K40" s="526"/>
      <c r="L40" s="515">
        <f t="shared" si="0"/>
        <v>0</v>
      </c>
      <c r="M40" s="526"/>
      <c r="N40" s="515">
        <f t="shared" si="1"/>
        <v>0</v>
      </c>
      <c r="O40" s="515">
        <f t="shared" si="2"/>
        <v>0</v>
      </c>
      <c r="P40" s="272"/>
    </row>
    <row r="41" spans="2:16" ht="12.5">
      <c r="B41" s="195" t="str">
        <f t="shared" si="5"/>
        <v/>
      </c>
      <c r="C41" s="508">
        <f t="shared" si="6"/>
        <v>2033</v>
      </c>
      <c r="D41" s="524">
        <f>IF(F40+SUM(E$17:E40)=D$10,F40,D$10-SUM(E$17:E40))</f>
        <v>3419478.9123188304</v>
      </c>
      <c r="E41" s="523">
        <f t="shared" si="12"/>
        <v>204943.59707317073</v>
      </c>
      <c r="F41" s="524">
        <f t="shared" si="13"/>
        <v>3214535.3152456596</v>
      </c>
      <c r="G41" s="525">
        <f t="shared" si="14"/>
        <v>626515.62733795145</v>
      </c>
      <c r="H41" s="492">
        <f t="shared" si="15"/>
        <v>626515.62733795145</v>
      </c>
      <c r="I41" s="512">
        <f t="shared" si="7"/>
        <v>0</v>
      </c>
      <c r="J41" s="512"/>
      <c r="K41" s="526"/>
      <c r="L41" s="515">
        <f t="shared" si="0"/>
        <v>0</v>
      </c>
      <c r="M41" s="526"/>
      <c r="N41" s="515">
        <f t="shared" si="1"/>
        <v>0</v>
      </c>
      <c r="O41" s="515">
        <f t="shared" si="2"/>
        <v>0</v>
      </c>
      <c r="P41" s="272"/>
    </row>
    <row r="42" spans="2:16" ht="12.5">
      <c r="B42" s="195" t="str">
        <f t="shared" si="5"/>
        <v/>
      </c>
      <c r="C42" s="508">
        <f t="shared" si="6"/>
        <v>2034</v>
      </c>
      <c r="D42" s="524">
        <f>IF(F41+SUM(E$17:E41)=D$10,F41,D$10-SUM(E$17:E41))</f>
        <v>3214535.3152456596</v>
      </c>
      <c r="E42" s="523">
        <f t="shared" si="12"/>
        <v>204943.59707317073</v>
      </c>
      <c r="F42" s="524">
        <f t="shared" si="13"/>
        <v>3009591.7181724887</v>
      </c>
      <c r="G42" s="525">
        <f t="shared" si="14"/>
        <v>600468.50553682062</v>
      </c>
      <c r="H42" s="492">
        <f t="shared" si="15"/>
        <v>600468.50553682062</v>
      </c>
      <c r="I42" s="512">
        <f t="shared" si="7"/>
        <v>0</v>
      </c>
      <c r="J42" s="512"/>
      <c r="K42" s="526"/>
      <c r="L42" s="515">
        <f t="shared" si="0"/>
        <v>0</v>
      </c>
      <c r="M42" s="526"/>
      <c r="N42" s="515">
        <f t="shared" si="1"/>
        <v>0</v>
      </c>
      <c r="O42" s="515">
        <f t="shared" si="2"/>
        <v>0</v>
      </c>
      <c r="P42" s="272"/>
    </row>
    <row r="43" spans="2:16" ht="12.5">
      <c r="B43" s="195" t="str">
        <f t="shared" si="5"/>
        <v/>
      </c>
      <c r="C43" s="508">
        <f t="shared" si="6"/>
        <v>2035</v>
      </c>
      <c r="D43" s="524">
        <f>IF(F42+SUM(E$17:E42)=D$10,F42,D$10-SUM(E$17:E42))</f>
        <v>3009591.7181724887</v>
      </c>
      <c r="E43" s="523">
        <f t="shared" si="12"/>
        <v>204943.59707317073</v>
      </c>
      <c r="F43" s="524">
        <f t="shared" si="13"/>
        <v>2804648.1210993179</v>
      </c>
      <c r="G43" s="525">
        <f t="shared" si="14"/>
        <v>574421.38373568968</v>
      </c>
      <c r="H43" s="492">
        <f t="shared" si="15"/>
        <v>574421.38373568968</v>
      </c>
      <c r="I43" s="512">
        <f t="shared" si="7"/>
        <v>0</v>
      </c>
      <c r="J43" s="512"/>
      <c r="K43" s="526"/>
      <c r="L43" s="515">
        <f t="shared" si="0"/>
        <v>0</v>
      </c>
      <c r="M43" s="526"/>
      <c r="N43" s="515">
        <f t="shared" si="1"/>
        <v>0</v>
      </c>
      <c r="O43" s="515">
        <f t="shared" si="2"/>
        <v>0</v>
      </c>
      <c r="P43" s="272"/>
    </row>
    <row r="44" spans="2:16" ht="12.5">
      <c r="B44" s="195" t="str">
        <f t="shared" si="5"/>
        <v/>
      </c>
      <c r="C44" s="508">
        <f t="shared" si="6"/>
        <v>2036</v>
      </c>
      <c r="D44" s="524">
        <f>IF(F43+SUM(E$17:E43)=D$10,F43,D$10-SUM(E$17:E43))</f>
        <v>2804648.1210993179</v>
      </c>
      <c r="E44" s="523">
        <f t="shared" si="12"/>
        <v>204943.59707317073</v>
      </c>
      <c r="F44" s="524">
        <f t="shared" si="13"/>
        <v>2599704.5240261471</v>
      </c>
      <c r="G44" s="525">
        <f t="shared" si="14"/>
        <v>548374.26193455886</v>
      </c>
      <c r="H44" s="492">
        <f t="shared" si="15"/>
        <v>548374.26193455886</v>
      </c>
      <c r="I44" s="512">
        <f t="shared" si="7"/>
        <v>0</v>
      </c>
      <c r="J44" s="512"/>
      <c r="K44" s="526"/>
      <c r="L44" s="515">
        <f t="shared" si="0"/>
        <v>0</v>
      </c>
      <c r="M44" s="526"/>
      <c r="N44" s="515">
        <f t="shared" si="1"/>
        <v>0</v>
      </c>
      <c r="O44" s="515">
        <f t="shared" si="2"/>
        <v>0</v>
      </c>
      <c r="P44" s="272"/>
    </row>
    <row r="45" spans="2:16" ht="12.5">
      <c r="B45" s="195" t="str">
        <f t="shared" si="5"/>
        <v/>
      </c>
      <c r="C45" s="508">
        <f t="shared" si="6"/>
        <v>2037</v>
      </c>
      <c r="D45" s="524">
        <f>IF(F44+SUM(E$17:E44)=D$10,F44,D$10-SUM(E$17:E44))</f>
        <v>2599704.5240261471</v>
      </c>
      <c r="E45" s="523">
        <f t="shared" si="12"/>
        <v>204943.59707317073</v>
      </c>
      <c r="F45" s="524">
        <f t="shared" si="13"/>
        <v>2394760.9269529763</v>
      </c>
      <c r="G45" s="525">
        <f t="shared" si="14"/>
        <v>522327.14013342781</v>
      </c>
      <c r="H45" s="492">
        <f t="shared" si="15"/>
        <v>522327.14013342781</v>
      </c>
      <c r="I45" s="512">
        <f t="shared" si="7"/>
        <v>0</v>
      </c>
      <c r="J45" s="512"/>
      <c r="K45" s="526"/>
      <c r="L45" s="515">
        <f t="shared" si="0"/>
        <v>0</v>
      </c>
      <c r="M45" s="526"/>
      <c r="N45" s="515">
        <f t="shared" si="1"/>
        <v>0</v>
      </c>
      <c r="O45" s="515">
        <f t="shared" si="2"/>
        <v>0</v>
      </c>
      <c r="P45" s="272"/>
    </row>
    <row r="46" spans="2:16" ht="12.5">
      <c r="B46" s="195" t="str">
        <f t="shared" si="5"/>
        <v/>
      </c>
      <c r="C46" s="508">
        <f t="shared" si="6"/>
        <v>2038</v>
      </c>
      <c r="D46" s="524">
        <f>IF(F45+SUM(E$17:E45)=D$10,F45,D$10-SUM(E$17:E45))</f>
        <v>2394760.9269529763</v>
      </c>
      <c r="E46" s="523">
        <f t="shared" si="12"/>
        <v>204943.59707317073</v>
      </c>
      <c r="F46" s="524">
        <f t="shared" si="13"/>
        <v>2189817.3298798054</v>
      </c>
      <c r="G46" s="525">
        <f t="shared" si="14"/>
        <v>496280.01833229698</v>
      </c>
      <c r="H46" s="492">
        <f t="shared" si="15"/>
        <v>496280.01833229698</v>
      </c>
      <c r="I46" s="512">
        <f t="shared" si="7"/>
        <v>0</v>
      </c>
      <c r="J46" s="512"/>
      <c r="K46" s="526"/>
      <c r="L46" s="515">
        <f t="shared" si="0"/>
        <v>0</v>
      </c>
      <c r="M46" s="526"/>
      <c r="N46" s="515">
        <f t="shared" si="1"/>
        <v>0</v>
      </c>
      <c r="O46" s="515">
        <f t="shared" si="2"/>
        <v>0</v>
      </c>
      <c r="P46" s="272"/>
    </row>
    <row r="47" spans="2:16" ht="12.5">
      <c r="B47" s="195" t="str">
        <f t="shared" si="5"/>
        <v/>
      </c>
      <c r="C47" s="508">
        <f t="shared" si="6"/>
        <v>2039</v>
      </c>
      <c r="D47" s="524">
        <f>IF(F46+SUM(E$17:E46)=D$10,F46,D$10-SUM(E$17:E46))</f>
        <v>2189817.3298798054</v>
      </c>
      <c r="E47" s="523">
        <f t="shared" si="12"/>
        <v>204943.59707317073</v>
      </c>
      <c r="F47" s="524">
        <f t="shared" si="13"/>
        <v>1984873.7328066346</v>
      </c>
      <c r="G47" s="525">
        <f t="shared" si="14"/>
        <v>470232.89653116604</v>
      </c>
      <c r="H47" s="492">
        <f t="shared" si="15"/>
        <v>470232.89653116604</v>
      </c>
      <c r="I47" s="512">
        <f t="shared" si="7"/>
        <v>0</v>
      </c>
      <c r="J47" s="512"/>
      <c r="K47" s="526"/>
      <c r="L47" s="515">
        <f t="shared" si="0"/>
        <v>0</v>
      </c>
      <c r="M47" s="526"/>
      <c r="N47" s="515">
        <f t="shared" si="1"/>
        <v>0</v>
      </c>
      <c r="O47" s="515">
        <f t="shared" si="2"/>
        <v>0</v>
      </c>
      <c r="P47" s="272"/>
    </row>
    <row r="48" spans="2:16" ht="12.5">
      <c r="B48" s="195" t="str">
        <f t="shared" si="5"/>
        <v/>
      </c>
      <c r="C48" s="508">
        <f t="shared" si="6"/>
        <v>2040</v>
      </c>
      <c r="D48" s="524">
        <f>IF(F47+SUM(E$17:E47)=D$10,F47,D$10-SUM(E$17:E47))</f>
        <v>1984873.7328066346</v>
      </c>
      <c r="E48" s="523">
        <f t="shared" si="12"/>
        <v>204943.59707317073</v>
      </c>
      <c r="F48" s="524">
        <f t="shared" si="13"/>
        <v>1779930.1357334638</v>
      </c>
      <c r="G48" s="525">
        <f t="shared" si="14"/>
        <v>444185.77473003516</v>
      </c>
      <c r="H48" s="492">
        <f t="shared" si="15"/>
        <v>444185.77473003516</v>
      </c>
      <c r="I48" s="512">
        <f t="shared" si="7"/>
        <v>0</v>
      </c>
      <c r="J48" s="512"/>
      <c r="K48" s="526"/>
      <c r="L48" s="515">
        <f t="shared" si="0"/>
        <v>0</v>
      </c>
      <c r="M48" s="526"/>
      <c r="N48" s="515">
        <f t="shared" si="1"/>
        <v>0</v>
      </c>
      <c r="O48" s="515">
        <f t="shared" si="2"/>
        <v>0</v>
      </c>
      <c r="P48" s="272"/>
    </row>
    <row r="49" spans="2:17" ht="12.5">
      <c r="B49" s="195" t="str">
        <f t="shared" si="5"/>
        <v/>
      </c>
      <c r="C49" s="508">
        <f t="shared" si="6"/>
        <v>2041</v>
      </c>
      <c r="D49" s="524">
        <f>IF(F48+SUM(E$17:E48)=D$10,F48,D$10-SUM(E$17:E48))</f>
        <v>1779930.1357334638</v>
      </c>
      <c r="E49" s="523">
        <f t="shared" si="12"/>
        <v>204943.59707317073</v>
      </c>
      <c r="F49" s="524">
        <f t="shared" si="13"/>
        <v>1574986.538660293</v>
      </c>
      <c r="G49" s="525">
        <f t="shared" si="14"/>
        <v>418138.65292890428</v>
      </c>
      <c r="H49" s="492">
        <f t="shared" si="15"/>
        <v>418138.65292890428</v>
      </c>
      <c r="I49" s="512">
        <f t="shared" si="7"/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5"/>
        <v/>
      </c>
      <c r="C50" s="508">
        <f t="shared" si="6"/>
        <v>2042</v>
      </c>
      <c r="D50" s="524">
        <f>IF(F49+SUM(E$17:E49)=D$10,F49,D$10-SUM(E$17:E49))</f>
        <v>1574986.538660293</v>
      </c>
      <c r="E50" s="523">
        <f t="shared" si="12"/>
        <v>204943.59707317073</v>
      </c>
      <c r="F50" s="524">
        <f t="shared" si="13"/>
        <v>1370042.9415871222</v>
      </c>
      <c r="G50" s="525">
        <f t="shared" si="14"/>
        <v>392091.53112777334</v>
      </c>
      <c r="H50" s="492">
        <f t="shared" si="15"/>
        <v>392091.53112777334</v>
      </c>
      <c r="I50" s="512">
        <f t="shared" si="7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5"/>
        <v/>
      </c>
      <c r="C51" s="508">
        <f t="shared" si="6"/>
        <v>2043</v>
      </c>
      <c r="D51" s="524">
        <f>IF(F50+SUM(E$17:E50)=D$10,F50,D$10-SUM(E$17:E50))</f>
        <v>1370042.9415871222</v>
      </c>
      <c r="E51" s="523">
        <f t="shared" si="12"/>
        <v>204943.59707317073</v>
      </c>
      <c r="F51" s="524">
        <f t="shared" si="13"/>
        <v>1165099.3445139513</v>
      </c>
      <c r="G51" s="525">
        <f t="shared" si="14"/>
        <v>366044.40932664246</v>
      </c>
      <c r="H51" s="492">
        <f t="shared" si="15"/>
        <v>366044.40932664246</v>
      </c>
      <c r="I51" s="512">
        <f t="shared" si="7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5"/>
        <v>IU</v>
      </c>
      <c r="C52" s="508">
        <f t="shared" si="6"/>
        <v>2044</v>
      </c>
      <c r="D52" s="524">
        <f>IF(F51+SUM(E$17:E51)=D$10,F51,D$10-SUM(E$17:E51))</f>
        <v>1165099.3445139565</v>
      </c>
      <c r="E52" s="523">
        <f t="shared" si="12"/>
        <v>204943.59707317073</v>
      </c>
      <c r="F52" s="524">
        <f t="shared" si="13"/>
        <v>960155.74744078575</v>
      </c>
      <c r="G52" s="525">
        <f t="shared" si="14"/>
        <v>339997.28752551222</v>
      </c>
      <c r="H52" s="492">
        <f t="shared" si="15"/>
        <v>339997.28752551222</v>
      </c>
      <c r="I52" s="512">
        <f t="shared" si="7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5"/>
        <v/>
      </c>
      <c r="C53" s="508">
        <f t="shared" si="6"/>
        <v>2045</v>
      </c>
      <c r="D53" s="524">
        <f>IF(F52+SUM(E$17:E52)=D$10,F52,D$10-SUM(E$17:E52))</f>
        <v>960155.74744078575</v>
      </c>
      <c r="E53" s="523">
        <f t="shared" si="12"/>
        <v>204943.59707317073</v>
      </c>
      <c r="F53" s="524">
        <f t="shared" si="13"/>
        <v>755212.15036761505</v>
      </c>
      <c r="G53" s="525">
        <f t="shared" si="14"/>
        <v>313950.16572438134</v>
      </c>
      <c r="H53" s="492">
        <f t="shared" si="15"/>
        <v>313950.16572438134</v>
      </c>
      <c r="I53" s="512">
        <f t="shared" si="7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583" t="str">
        <f t="shared" si="5"/>
        <v/>
      </c>
      <c r="C54" s="508">
        <f t="shared" si="6"/>
        <v>2046</v>
      </c>
      <c r="D54" s="524">
        <f>IF(F53+SUM(E$17:E53)=D$10,F53,D$10-SUM(E$17:E53))</f>
        <v>755212.15036761505</v>
      </c>
      <c r="E54" s="523">
        <f t="shared" si="12"/>
        <v>204943.59707317073</v>
      </c>
      <c r="F54" s="524">
        <f t="shared" si="13"/>
        <v>550268.55329444434</v>
      </c>
      <c r="G54" s="525">
        <f t="shared" si="14"/>
        <v>287903.04392325046</v>
      </c>
      <c r="H54" s="492">
        <f t="shared" si="15"/>
        <v>287903.04392325046</v>
      </c>
      <c r="I54" s="512">
        <f t="shared" si="7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5"/>
        <v/>
      </c>
      <c r="C55" s="508">
        <f t="shared" si="6"/>
        <v>2047</v>
      </c>
      <c r="D55" s="524">
        <f>IF(F54+SUM(E$17:E54)=D$10,F54,D$10-SUM(E$17:E54))</f>
        <v>550268.55329444434</v>
      </c>
      <c r="E55" s="523">
        <f t="shared" si="12"/>
        <v>204943.59707317073</v>
      </c>
      <c r="F55" s="524">
        <f t="shared" si="13"/>
        <v>345324.95622127363</v>
      </c>
      <c r="G55" s="525">
        <f t="shared" si="14"/>
        <v>261855.92212211958</v>
      </c>
      <c r="H55" s="492">
        <f t="shared" si="15"/>
        <v>261855.92212211958</v>
      </c>
      <c r="I55" s="512">
        <f t="shared" si="7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5"/>
        <v/>
      </c>
      <c r="C56" s="508">
        <f t="shared" si="6"/>
        <v>2048</v>
      </c>
      <c r="D56" s="524">
        <f>IF(F55+SUM(E$17:E55)=D$10,F55,D$10-SUM(E$17:E55))</f>
        <v>345324.95622127363</v>
      </c>
      <c r="E56" s="523">
        <f t="shared" si="12"/>
        <v>204943.59707317073</v>
      </c>
      <c r="F56" s="524">
        <f t="shared" si="13"/>
        <v>140381.3591481029</v>
      </c>
      <c r="G56" s="525">
        <f t="shared" si="14"/>
        <v>235808.8003209887</v>
      </c>
      <c r="H56" s="492">
        <f t="shared" si="15"/>
        <v>235808.8003209887</v>
      </c>
      <c r="I56" s="512">
        <f t="shared" si="7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5"/>
        <v/>
      </c>
      <c r="C57" s="508">
        <f t="shared" si="6"/>
        <v>2049</v>
      </c>
      <c r="D57" s="524">
        <f>IF(F56+SUM(E$17:E56)=D$10,F56,D$10-SUM(E$17:E56))</f>
        <v>140381.3591481029</v>
      </c>
      <c r="E57" s="523">
        <f t="shared" si="12"/>
        <v>140381.3591481029</v>
      </c>
      <c r="F57" s="524">
        <f t="shared" si="13"/>
        <v>0</v>
      </c>
      <c r="G57" s="525">
        <f t="shared" si="14"/>
        <v>149302.18032172916</v>
      </c>
      <c r="H57" s="492">
        <f t="shared" si="15"/>
        <v>149302.18032172916</v>
      </c>
      <c r="I57" s="512">
        <f t="shared" si="7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5"/>
        <v/>
      </c>
      <c r="C58" s="508">
        <f t="shared" si="6"/>
        <v>2050</v>
      </c>
      <c r="D58" s="524">
        <f>IF(F57+SUM(E$17:E57)=D$10,F57,D$10-SUM(E$17:E57))</f>
        <v>0</v>
      </c>
      <c r="E58" s="523">
        <f t="shared" si="12"/>
        <v>0</v>
      </c>
      <c r="F58" s="524">
        <f t="shared" si="13"/>
        <v>0</v>
      </c>
      <c r="G58" s="525">
        <f t="shared" si="14"/>
        <v>0</v>
      </c>
      <c r="H58" s="492">
        <f t="shared" si="15"/>
        <v>0</v>
      </c>
      <c r="I58" s="512">
        <f t="shared" si="7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8">
        <f t="shared" si="6"/>
        <v>2051</v>
      </c>
      <c r="D59" s="524">
        <f>IF(F58+SUM(E$17:E58)=D$10,F58,D$10-SUM(E$17:E58))</f>
        <v>0</v>
      </c>
      <c r="E59" s="523">
        <f t="shared" si="12"/>
        <v>0</v>
      </c>
      <c r="F59" s="524">
        <f t="shared" si="13"/>
        <v>0</v>
      </c>
      <c r="G59" s="525">
        <f t="shared" si="14"/>
        <v>0</v>
      </c>
      <c r="H59" s="492">
        <f t="shared" si="15"/>
        <v>0</v>
      </c>
      <c r="I59" s="512">
        <f t="shared" si="7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5"/>
        <v/>
      </c>
      <c r="C60" s="508">
        <f t="shared" si="6"/>
        <v>2052</v>
      </c>
      <c r="D60" s="524">
        <f>IF(F59+SUM(E$17:E59)=D$10,F59,D$10-SUM(E$17:E59))</f>
        <v>0</v>
      </c>
      <c r="E60" s="523">
        <f t="shared" si="12"/>
        <v>0</v>
      </c>
      <c r="F60" s="524">
        <f t="shared" si="13"/>
        <v>0</v>
      </c>
      <c r="G60" s="525">
        <f t="shared" si="14"/>
        <v>0</v>
      </c>
      <c r="H60" s="492">
        <f t="shared" si="15"/>
        <v>0</v>
      </c>
      <c r="I60" s="512">
        <f t="shared" si="7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5"/>
        <v/>
      </c>
      <c r="C61" s="508">
        <f t="shared" si="6"/>
        <v>2053</v>
      </c>
      <c r="D61" s="524">
        <f>IF(F60+SUM(E$17:E60)=D$10,F60,D$10-SUM(E$17:E60))</f>
        <v>0</v>
      </c>
      <c r="E61" s="523">
        <f t="shared" si="12"/>
        <v>0</v>
      </c>
      <c r="F61" s="524">
        <f t="shared" si="13"/>
        <v>0</v>
      </c>
      <c r="G61" s="527">
        <f t="shared" si="14"/>
        <v>0</v>
      </c>
      <c r="H61" s="492">
        <f t="shared" si="15"/>
        <v>0</v>
      </c>
      <c r="I61" s="512">
        <f t="shared" si="7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5"/>
        <v/>
      </c>
      <c r="C62" s="508">
        <f t="shared" si="6"/>
        <v>2054</v>
      </c>
      <c r="D62" s="524">
        <f>IF(F61+SUM(E$17:E61)=D$10,F61,D$10-SUM(E$17:E61))</f>
        <v>0</v>
      </c>
      <c r="E62" s="523">
        <f t="shared" si="12"/>
        <v>0</v>
      </c>
      <c r="F62" s="524">
        <f t="shared" si="13"/>
        <v>0</v>
      </c>
      <c r="G62" s="527">
        <f t="shared" si="14"/>
        <v>0</v>
      </c>
      <c r="H62" s="492">
        <f t="shared" si="15"/>
        <v>0</v>
      </c>
      <c r="I62" s="512">
        <f t="shared" si="7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5"/>
        <v/>
      </c>
      <c r="C63" s="508">
        <f t="shared" si="6"/>
        <v>2055</v>
      </c>
      <c r="D63" s="524">
        <f>IF(F62+SUM(E$17:E62)=D$10,F62,D$10-SUM(E$17:E62))</f>
        <v>0</v>
      </c>
      <c r="E63" s="523">
        <f t="shared" si="12"/>
        <v>0</v>
      </c>
      <c r="F63" s="524">
        <f t="shared" si="13"/>
        <v>0</v>
      </c>
      <c r="G63" s="527">
        <f t="shared" si="14"/>
        <v>0</v>
      </c>
      <c r="H63" s="492">
        <f t="shared" si="15"/>
        <v>0</v>
      </c>
      <c r="I63" s="512">
        <f t="shared" si="7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5"/>
        <v/>
      </c>
      <c r="C64" s="508">
        <f t="shared" si="6"/>
        <v>2056</v>
      </c>
      <c r="D64" s="524">
        <f>IF(F63+SUM(E$17:E63)=D$10,F63,D$10-SUM(E$17:E63))</f>
        <v>0</v>
      </c>
      <c r="E64" s="523">
        <f t="shared" si="12"/>
        <v>0</v>
      </c>
      <c r="F64" s="524">
        <f t="shared" si="13"/>
        <v>0</v>
      </c>
      <c r="G64" s="527">
        <f t="shared" si="14"/>
        <v>0</v>
      </c>
      <c r="H64" s="492">
        <f t="shared" si="15"/>
        <v>0</v>
      </c>
      <c r="I64" s="512">
        <f t="shared" si="7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5"/>
        <v/>
      </c>
      <c r="C65" s="508">
        <f t="shared" si="6"/>
        <v>2057</v>
      </c>
      <c r="D65" s="524">
        <f>IF(F64+SUM(E$17:E64)=D$10,F64,D$10-SUM(E$17:E64))</f>
        <v>0</v>
      </c>
      <c r="E65" s="523">
        <f t="shared" si="12"/>
        <v>0</v>
      </c>
      <c r="F65" s="524">
        <f t="shared" si="13"/>
        <v>0</v>
      </c>
      <c r="G65" s="527">
        <f t="shared" si="14"/>
        <v>0</v>
      </c>
      <c r="H65" s="492">
        <f t="shared" si="15"/>
        <v>0</v>
      </c>
      <c r="I65" s="512">
        <f t="shared" si="7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5"/>
        <v/>
      </c>
      <c r="C66" s="508">
        <f t="shared" si="6"/>
        <v>2058</v>
      </c>
      <c r="D66" s="524">
        <f>IF(F65+SUM(E$17:E65)=D$10,F65,D$10-SUM(E$17:E65))</f>
        <v>0</v>
      </c>
      <c r="E66" s="523">
        <f t="shared" si="12"/>
        <v>0</v>
      </c>
      <c r="F66" s="524">
        <f t="shared" si="13"/>
        <v>0</v>
      </c>
      <c r="G66" s="527">
        <f t="shared" si="14"/>
        <v>0</v>
      </c>
      <c r="H66" s="492">
        <f t="shared" si="15"/>
        <v>0</v>
      </c>
      <c r="I66" s="512">
        <f t="shared" si="7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5"/>
        <v/>
      </c>
      <c r="C67" s="508">
        <f t="shared" si="6"/>
        <v>2059</v>
      </c>
      <c r="D67" s="524">
        <f>IF(F66+SUM(E$17:E66)=D$10,F66,D$10-SUM(E$17:E66))</f>
        <v>0</v>
      </c>
      <c r="E67" s="523">
        <f t="shared" si="12"/>
        <v>0</v>
      </c>
      <c r="F67" s="524">
        <f t="shared" si="13"/>
        <v>0</v>
      </c>
      <c r="G67" s="527">
        <f t="shared" si="14"/>
        <v>0</v>
      </c>
      <c r="H67" s="492">
        <f t="shared" si="15"/>
        <v>0</v>
      </c>
      <c r="I67" s="512">
        <f t="shared" si="7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5"/>
        <v/>
      </c>
      <c r="C68" s="508">
        <f t="shared" si="6"/>
        <v>2060</v>
      </c>
      <c r="D68" s="524">
        <f>IF(F67+SUM(E$17:E67)=D$10,F67,D$10-SUM(E$17:E67))</f>
        <v>0</v>
      </c>
      <c r="E68" s="523">
        <f t="shared" si="12"/>
        <v>0</v>
      </c>
      <c r="F68" s="524">
        <f t="shared" si="13"/>
        <v>0</v>
      </c>
      <c r="G68" s="527">
        <f t="shared" si="14"/>
        <v>0</v>
      </c>
      <c r="H68" s="492">
        <f t="shared" si="15"/>
        <v>0</v>
      </c>
      <c r="I68" s="512">
        <f t="shared" si="7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5"/>
        <v/>
      </c>
      <c r="C69" s="508">
        <f t="shared" si="6"/>
        <v>2061</v>
      </c>
      <c r="D69" s="524">
        <f>IF(F68+SUM(E$17:E68)=D$10,F68,D$10-SUM(E$17:E68))</f>
        <v>0</v>
      </c>
      <c r="E69" s="523">
        <f t="shared" si="12"/>
        <v>0</v>
      </c>
      <c r="F69" s="524">
        <f t="shared" si="13"/>
        <v>0</v>
      </c>
      <c r="G69" s="527">
        <f t="shared" si="14"/>
        <v>0</v>
      </c>
      <c r="H69" s="492">
        <f t="shared" si="15"/>
        <v>0</v>
      </c>
      <c r="I69" s="512">
        <f t="shared" si="7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5"/>
        <v/>
      </c>
      <c r="C70" s="508">
        <f t="shared" si="6"/>
        <v>2062</v>
      </c>
      <c r="D70" s="524">
        <f>IF(F69+SUM(E$17:E69)=D$10,F69,D$10-SUM(E$17:E69))</f>
        <v>0</v>
      </c>
      <c r="E70" s="523">
        <f t="shared" si="12"/>
        <v>0</v>
      </c>
      <c r="F70" s="524">
        <f t="shared" si="13"/>
        <v>0</v>
      </c>
      <c r="G70" s="527">
        <f t="shared" si="14"/>
        <v>0</v>
      </c>
      <c r="H70" s="492">
        <f t="shared" si="15"/>
        <v>0</v>
      </c>
      <c r="I70" s="512">
        <f t="shared" si="7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5"/>
        <v/>
      </c>
      <c r="C71" s="508">
        <f t="shared" si="6"/>
        <v>2063</v>
      </c>
      <c r="D71" s="524">
        <f>IF(F70+SUM(E$17:E70)=D$10,F70,D$10-SUM(E$17:E70))</f>
        <v>0</v>
      </c>
      <c r="E71" s="523">
        <f t="shared" si="12"/>
        <v>0</v>
      </c>
      <c r="F71" s="524">
        <f t="shared" si="13"/>
        <v>0</v>
      </c>
      <c r="G71" s="527">
        <f t="shared" si="14"/>
        <v>0</v>
      </c>
      <c r="H71" s="492">
        <f t="shared" si="15"/>
        <v>0</v>
      </c>
      <c r="I71" s="512">
        <f t="shared" si="7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5"/>
        <v/>
      </c>
      <c r="C72" s="528">
        <f t="shared" si="6"/>
        <v>2064</v>
      </c>
      <c r="D72" s="529">
        <f>IF(F71+SUM(E$17:E71)=D$10,F71,D$10-SUM(E$17:E71))</f>
        <v>0</v>
      </c>
      <c r="E72" s="530">
        <f t="shared" si="12"/>
        <v>0</v>
      </c>
      <c r="F72" s="529">
        <f t="shared" si="13"/>
        <v>0</v>
      </c>
      <c r="G72" s="531">
        <f t="shared" si="14"/>
        <v>0</v>
      </c>
      <c r="H72" s="472">
        <f t="shared" si="15"/>
        <v>0</v>
      </c>
      <c r="I72" s="532">
        <f t="shared" si="7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8402687.4799999986</v>
      </c>
      <c r="F73" s="375"/>
      <c r="G73" s="375">
        <f>SUM(G17:G72)</f>
        <v>31108857.311197855</v>
      </c>
      <c r="H73" s="375">
        <f>SUM(H17:H72)</f>
        <v>31108857.311197855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810809.88193395641</v>
      </c>
      <c r="N87" s="547">
        <f>IF(J92&lt;D11,0,VLOOKUP(J92,C17:O72,11))</f>
        <v>810809.88193395641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869925.51728731813</v>
      </c>
      <c r="N88" s="551">
        <f>IF(J92&lt;D11,0,VLOOKUP(J92,C99:P154,7))</f>
        <v>869925.51728731813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SW Shreveport (sub work &amp; tap)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59115.635353361722</v>
      </c>
      <c r="N89" s="556">
        <f>+N88-N87</f>
        <v>59115.635353361722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TP2007060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8402687.4800000004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195411.33674418606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202696</v>
      </c>
      <c r="F99" s="516">
        <v>8199991</v>
      </c>
      <c r="G99" s="575">
        <v>4099995</v>
      </c>
      <c r="H99" s="576">
        <v>796120</v>
      </c>
      <c r="I99" s="577">
        <v>796120</v>
      </c>
      <c r="J99" s="515">
        <f t="shared" ref="J99:J130" si="19">+I99-H99</f>
        <v>0</v>
      </c>
      <c r="K99" s="515"/>
      <c r="L99" s="513">
        <f t="shared" ref="L99:L104" si="20">H99</f>
        <v>796120</v>
      </c>
      <c r="M99" s="514">
        <f t="shared" ref="M99:M130" si="21">IF(L99&lt;&gt;0,+H99-L99,0)</f>
        <v>0</v>
      </c>
      <c r="N99" s="513">
        <f t="shared" ref="N99:N104" si="22">I99</f>
        <v>796120</v>
      </c>
      <c r="O99" s="514">
        <f t="shared" ref="O99:O130" si="23">IF(N99&lt;&gt;0,+I99-N99,0)</f>
        <v>0</v>
      </c>
      <c r="P99" s="514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8199991.4800000004</v>
      </c>
      <c r="E100" s="517">
        <v>204943.59707317073</v>
      </c>
      <c r="F100" s="516">
        <v>7995047.8829268301</v>
      </c>
      <c r="G100" s="516">
        <v>8097519.6814634148</v>
      </c>
      <c r="H100" s="517">
        <v>1541731.3961161568</v>
      </c>
      <c r="I100" s="511">
        <v>1541731.3961161568</v>
      </c>
      <c r="J100" s="515">
        <f t="shared" si="19"/>
        <v>0</v>
      </c>
      <c r="K100" s="515"/>
      <c r="L100" s="519">
        <f t="shared" si="20"/>
        <v>1541731.3961161568</v>
      </c>
      <c r="M100" s="520">
        <f t="shared" si="21"/>
        <v>0</v>
      </c>
      <c r="N100" s="519">
        <f t="shared" si="22"/>
        <v>1541731.3961161568</v>
      </c>
      <c r="O100" s="515">
        <f t="shared" si="23"/>
        <v>0</v>
      </c>
      <c r="P100" s="515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509">
        <v>7995047.8829268301</v>
      </c>
      <c r="E101" s="521">
        <v>200063.98761904764</v>
      </c>
      <c r="F101" s="516">
        <v>7794983.8953077821</v>
      </c>
      <c r="G101" s="516">
        <v>7895015.8891173061</v>
      </c>
      <c r="H101" s="517">
        <v>1387315.6975317788</v>
      </c>
      <c r="I101" s="511">
        <v>1387315.6975317788</v>
      </c>
      <c r="J101" s="515">
        <f t="shared" si="19"/>
        <v>0</v>
      </c>
      <c r="K101" s="515"/>
      <c r="L101" s="519">
        <f t="shared" si="20"/>
        <v>1387315.6975317788</v>
      </c>
      <c r="M101" s="520">
        <f t="shared" si="21"/>
        <v>0</v>
      </c>
      <c r="N101" s="519">
        <f t="shared" si="22"/>
        <v>1387315.6975317788</v>
      </c>
      <c r="O101" s="515">
        <f t="shared" si="23"/>
        <v>0</v>
      </c>
      <c r="P101" s="515">
        <f t="shared" si="24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509">
        <v>7794983.8953077821</v>
      </c>
      <c r="E102" s="517">
        <v>200063.98761904764</v>
      </c>
      <c r="F102" s="516">
        <v>7594919.9076887341</v>
      </c>
      <c r="G102" s="516">
        <v>7694951.9014982581</v>
      </c>
      <c r="H102" s="517">
        <v>1332406.4149067886</v>
      </c>
      <c r="I102" s="511">
        <v>1332406.4149067886</v>
      </c>
      <c r="J102" s="515">
        <f t="shared" si="19"/>
        <v>0</v>
      </c>
      <c r="K102" s="515"/>
      <c r="L102" s="519">
        <f t="shared" si="20"/>
        <v>1332406.4149067886</v>
      </c>
      <c r="M102" s="520">
        <f t="shared" si="21"/>
        <v>0</v>
      </c>
      <c r="N102" s="519">
        <f t="shared" si="22"/>
        <v>1332406.4149067886</v>
      </c>
      <c r="O102" s="515">
        <f t="shared" si="23"/>
        <v>0</v>
      </c>
      <c r="P102" s="515">
        <f t="shared" si="24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509">
        <v>7594919.9076887341</v>
      </c>
      <c r="E103" s="517">
        <v>200063.98761904764</v>
      </c>
      <c r="F103" s="516">
        <v>7394855.9200696861</v>
      </c>
      <c r="G103" s="516">
        <v>7494887.9138792101</v>
      </c>
      <c r="H103" s="517">
        <v>1214060.1321062704</v>
      </c>
      <c r="I103" s="511">
        <v>1214060.1321062704</v>
      </c>
      <c r="J103" s="515">
        <v>0</v>
      </c>
      <c r="K103" s="515"/>
      <c r="L103" s="519">
        <f t="shared" si="20"/>
        <v>1214060.1321062704</v>
      </c>
      <c r="M103" s="520">
        <f t="shared" ref="M103:M108" si="26">IF(L103&lt;&gt;0,+H103-L103,0)</f>
        <v>0</v>
      </c>
      <c r="N103" s="519">
        <f t="shared" si="22"/>
        <v>1214060.1321062704</v>
      </c>
      <c r="O103" s="515">
        <f t="shared" ref="O103:O108" si="27">IF(N103&lt;&gt;0,+I103-N103,0)</f>
        <v>0</v>
      </c>
      <c r="P103" s="515">
        <f t="shared" ref="P103:P108" si="28">+O103-M103</f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509">
        <v>7394855.9200696861</v>
      </c>
      <c r="E104" s="517">
        <v>200063.98761904764</v>
      </c>
      <c r="F104" s="516">
        <v>7194791.9324506382</v>
      </c>
      <c r="G104" s="516">
        <v>7294823.9262601621</v>
      </c>
      <c r="H104" s="517">
        <v>1191601.6940490135</v>
      </c>
      <c r="I104" s="511">
        <v>1191601.6940490135</v>
      </c>
      <c r="J104" s="515">
        <v>0</v>
      </c>
      <c r="K104" s="515"/>
      <c r="L104" s="519">
        <f t="shared" si="20"/>
        <v>1191601.6940490135</v>
      </c>
      <c r="M104" s="520">
        <f t="shared" si="26"/>
        <v>0</v>
      </c>
      <c r="N104" s="519">
        <f t="shared" si="22"/>
        <v>1191601.6940490135</v>
      </c>
      <c r="O104" s="515">
        <f t="shared" si="27"/>
        <v>0</v>
      </c>
      <c r="P104" s="515">
        <f t="shared" si="28"/>
        <v>0</v>
      </c>
      <c r="Q104" s="269"/>
    </row>
    <row r="105" spans="1:17" ht="12.5">
      <c r="B105" s="195" t="str">
        <f t="shared" si="25"/>
        <v/>
      </c>
      <c r="C105" s="508">
        <f>IF(D93="","-",+C104+1)</f>
        <v>2015</v>
      </c>
      <c r="D105" s="509">
        <v>7194791.9324506382</v>
      </c>
      <c r="E105" s="517">
        <v>200063.98761904764</v>
      </c>
      <c r="F105" s="516">
        <v>6994727.9448315902</v>
      </c>
      <c r="G105" s="516">
        <v>7094759.9386411142</v>
      </c>
      <c r="H105" s="517">
        <v>1134932.5435262297</v>
      </c>
      <c r="I105" s="511">
        <v>1134932.5435262297</v>
      </c>
      <c r="J105" s="515">
        <f t="shared" si="19"/>
        <v>0</v>
      </c>
      <c r="K105" s="515"/>
      <c r="L105" s="519">
        <f>H105</f>
        <v>1134932.5435262297</v>
      </c>
      <c r="M105" s="520">
        <f t="shared" si="26"/>
        <v>0</v>
      </c>
      <c r="N105" s="519">
        <f>I105</f>
        <v>1134932.5435262297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509">
        <v>6994727.9448315902</v>
      </c>
      <c r="E106" s="517">
        <v>195411.33674418606</v>
      </c>
      <c r="F106" s="516">
        <v>6799316.6080874037</v>
      </c>
      <c r="G106" s="516">
        <v>6897022.2764594965</v>
      </c>
      <c r="H106" s="517">
        <v>1070988.2339652905</v>
      </c>
      <c r="I106" s="511">
        <v>1070988.2339652905</v>
      </c>
      <c r="J106" s="515">
        <f t="shared" si="19"/>
        <v>0</v>
      </c>
      <c r="K106" s="515"/>
      <c r="L106" s="519">
        <f>H106</f>
        <v>1070988.2339652905</v>
      </c>
      <c r="M106" s="520">
        <f t="shared" si="26"/>
        <v>0</v>
      </c>
      <c r="N106" s="519">
        <f>I106</f>
        <v>1070988.2339652905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509">
        <v>6799316.6080874037</v>
      </c>
      <c r="E107" s="517">
        <v>200063.98761904764</v>
      </c>
      <c r="F107" s="516">
        <v>6599252.6204683557</v>
      </c>
      <c r="G107" s="516">
        <v>6699284.6142778797</v>
      </c>
      <c r="H107" s="517">
        <v>1013835.8551552552</v>
      </c>
      <c r="I107" s="511">
        <v>1013835.8551552552</v>
      </c>
      <c r="J107" s="515">
        <f t="shared" si="19"/>
        <v>0</v>
      </c>
      <c r="K107" s="515"/>
      <c r="L107" s="519">
        <f>H107</f>
        <v>1013835.8551552552</v>
      </c>
      <c r="M107" s="520">
        <f t="shared" si="26"/>
        <v>0</v>
      </c>
      <c r="N107" s="519">
        <f>I107</f>
        <v>1013835.8551552552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509">
        <v>6599252.6204683557</v>
      </c>
      <c r="E108" s="517">
        <v>200063.98761904764</v>
      </c>
      <c r="F108" s="516">
        <v>6399188.6328493077</v>
      </c>
      <c r="G108" s="516">
        <v>6499220.6266588317</v>
      </c>
      <c r="H108" s="517">
        <v>886411.49004878511</v>
      </c>
      <c r="I108" s="511">
        <v>886411.49004878511</v>
      </c>
      <c r="J108" s="515">
        <f t="shared" si="19"/>
        <v>0</v>
      </c>
      <c r="K108" s="515"/>
      <c r="L108" s="519">
        <f>H108</f>
        <v>886411.49004878511</v>
      </c>
      <c r="M108" s="520">
        <f t="shared" si="26"/>
        <v>0</v>
      </c>
      <c r="N108" s="519">
        <f>I108</f>
        <v>886411.49004878511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>IF(F108+SUM(E$99:E108)=D$92,F108,D$92-SUM(E$99:E108))</f>
        <v>6399188.6328493077</v>
      </c>
      <c r="E109" s="523">
        <f>IF(+J96&lt;F108,J96,D109)</f>
        <v>195411.33674418606</v>
      </c>
      <c r="F109" s="524">
        <f t="shared" ref="F109:F130" si="29">+D109-E109</f>
        <v>6203777.2961051213</v>
      </c>
      <c r="G109" s="524">
        <f t="shared" ref="G109:G130" si="30">+(F109+D109)/2</f>
        <v>6301482.964477215</v>
      </c>
      <c r="H109" s="527">
        <f>+J$94*G109+E109</f>
        <v>869925.51728731813</v>
      </c>
      <c r="I109" s="578">
        <f>+J$95*G109+E109</f>
        <v>869925.51728731813</v>
      </c>
      <c r="J109" s="515">
        <f t="shared" si="19"/>
        <v>0</v>
      </c>
      <c r="K109" s="515"/>
      <c r="L109" s="526"/>
      <c r="M109" s="515">
        <f t="shared" si="21"/>
        <v>0</v>
      </c>
      <c r="N109" s="526"/>
      <c r="O109" s="515">
        <f t="shared" si="23"/>
        <v>0</v>
      </c>
      <c r="P109" s="515">
        <f t="shared" si="24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6203777.2961051213</v>
      </c>
      <c r="E110" s="523">
        <f>IF(+J96&lt;F109,J96,D110)</f>
        <v>195411.33674418606</v>
      </c>
      <c r="F110" s="524">
        <f t="shared" si="29"/>
        <v>6008365.9593609348</v>
      </c>
      <c r="G110" s="524">
        <f t="shared" si="30"/>
        <v>6106071.6277330276</v>
      </c>
      <c r="H110" s="527">
        <f>+J$94*G110+E110</f>
        <v>849008.58100170549</v>
      </c>
      <c r="I110" s="578">
        <f>+J$95*G110+E110</f>
        <v>849008.58100170549</v>
      </c>
      <c r="J110" s="515">
        <f t="shared" si="19"/>
        <v>0</v>
      </c>
      <c r="K110" s="515"/>
      <c r="L110" s="526"/>
      <c r="M110" s="515">
        <f t="shared" si="21"/>
        <v>0</v>
      </c>
      <c r="N110" s="526"/>
      <c r="O110" s="515">
        <f t="shared" si="23"/>
        <v>0</v>
      </c>
      <c r="P110" s="515">
        <f t="shared" si="24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6008365.9593609348</v>
      </c>
      <c r="E111" s="523">
        <f>IF(+J96&lt;F110,J96,D111)</f>
        <v>195411.33674418606</v>
      </c>
      <c r="F111" s="524">
        <f t="shared" si="29"/>
        <v>5812954.6226167483</v>
      </c>
      <c r="G111" s="524">
        <f t="shared" si="30"/>
        <v>5910660.290988842</v>
      </c>
      <c r="H111" s="527">
        <f>+J$94*G111+E111</f>
        <v>828091.64471609308</v>
      </c>
      <c r="I111" s="578">
        <f>+J$95*G111+E111</f>
        <v>828091.64471609308</v>
      </c>
      <c r="J111" s="515">
        <f t="shared" si="19"/>
        <v>0</v>
      </c>
      <c r="K111" s="515"/>
      <c r="L111" s="526"/>
      <c r="M111" s="515">
        <f t="shared" si="21"/>
        <v>0</v>
      </c>
      <c r="N111" s="526"/>
      <c r="O111" s="515">
        <f t="shared" si="23"/>
        <v>0</v>
      </c>
      <c r="P111" s="515">
        <f t="shared" si="24"/>
        <v>0</v>
      </c>
      <c r="Q111" s="269"/>
    </row>
    <row r="112" spans="1:17" ht="12.5">
      <c r="B112" s="195"/>
      <c r="C112" s="508">
        <f>IF(D93="","-",+C111+1)</f>
        <v>2022</v>
      </c>
      <c r="D112" s="374">
        <f>IF(F111+SUM(E$99:E111)=D$92,F111,D$92-SUM(E$99:E111))</f>
        <v>5812954.6226167483</v>
      </c>
      <c r="E112" s="523">
        <f>IF(+J96&lt;F111,J96,D112)</f>
        <v>195411.33674418606</v>
      </c>
      <c r="F112" s="524">
        <f t="shared" si="29"/>
        <v>5617543.2858725619</v>
      </c>
      <c r="G112" s="524">
        <f t="shared" si="30"/>
        <v>5715248.9542446546</v>
      </c>
      <c r="H112" s="527">
        <f>+J$94*G112+E112</f>
        <v>807174.70843048021</v>
      </c>
      <c r="I112" s="578">
        <f>+J$95*G112+E112</f>
        <v>807174.70843048021</v>
      </c>
      <c r="J112" s="515">
        <f t="shared" si="19"/>
        <v>0</v>
      </c>
      <c r="K112" s="515"/>
      <c r="L112" s="526"/>
      <c r="M112" s="515">
        <f t="shared" si="21"/>
        <v>0</v>
      </c>
      <c r="N112" s="526"/>
      <c r="O112" s="515">
        <f t="shared" si="23"/>
        <v>0</v>
      </c>
      <c r="P112" s="515">
        <f t="shared" si="24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5617543.2858725619</v>
      </c>
      <c r="E113" s="523">
        <f>IF(+J96&lt;F112,J96,D113)</f>
        <v>195411.33674418606</v>
      </c>
      <c r="F113" s="524">
        <f t="shared" si="29"/>
        <v>5422131.9491283754</v>
      </c>
      <c r="G113" s="524">
        <f t="shared" si="30"/>
        <v>5519837.6175004691</v>
      </c>
      <c r="H113" s="527">
        <f t="shared" ref="H113:H154" si="31">+J$94*G113+E113</f>
        <v>786257.77214486781</v>
      </c>
      <c r="I113" s="578">
        <f t="shared" ref="I113:I154" si="32">+J$95*G113+E113</f>
        <v>786257.77214486781</v>
      </c>
      <c r="J113" s="515">
        <f t="shared" si="19"/>
        <v>0</v>
      </c>
      <c r="K113" s="515"/>
      <c r="L113" s="526"/>
      <c r="M113" s="515">
        <f t="shared" si="21"/>
        <v>0</v>
      </c>
      <c r="N113" s="526"/>
      <c r="O113" s="515">
        <f t="shared" si="23"/>
        <v>0</v>
      </c>
      <c r="P113" s="515">
        <f t="shared" si="24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5422131.94912838</v>
      </c>
      <c r="E114" s="523">
        <f>IF(+J96&lt;F113,J96,D114)</f>
        <v>195411.33674418606</v>
      </c>
      <c r="F114" s="524">
        <f t="shared" si="29"/>
        <v>5226720.6123841936</v>
      </c>
      <c r="G114" s="524">
        <f t="shared" si="30"/>
        <v>5324426.2807562873</v>
      </c>
      <c r="H114" s="527">
        <f t="shared" si="31"/>
        <v>765340.83585925587</v>
      </c>
      <c r="I114" s="578">
        <f t="shared" si="32"/>
        <v>765340.83585925587</v>
      </c>
      <c r="J114" s="515">
        <f t="shared" si="19"/>
        <v>0</v>
      </c>
      <c r="K114" s="515"/>
      <c r="L114" s="526"/>
      <c r="M114" s="515">
        <f t="shared" si="21"/>
        <v>0</v>
      </c>
      <c r="N114" s="526"/>
      <c r="O114" s="515">
        <f t="shared" si="23"/>
        <v>0</v>
      </c>
      <c r="P114" s="515">
        <f t="shared" si="24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5226720.6123841936</v>
      </c>
      <c r="E115" s="523">
        <f>IF(+J96&lt;F114,J96,D115)</f>
        <v>195411.33674418606</v>
      </c>
      <c r="F115" s="524">
        <f t="shared" si="29"/>
        <v>5031309.2756400071</v>
      </c>
      <c r="G115" s="524">
        <f t="shared" si="30"/>
        <v>5129014.9440120999</v>
      </c>
      <c r="H115" s="527">
        <f t="shared" si="31"/>
        <v>744423.89957364299</v>
      </c>
      <c r="I115" s="578">
        <f t="shared" si="32"/>
        <v>744423.89957364299</v>
      </c>
      <c r="J115" s="515">
        <f t="shared" si="19"/>
        <v>0</v>
      </c>
      <c r="K115" s="515"/>
      <c r="L115" s="526"/>
      <c r="M115" s="515">
        <f t="shared" si="21"/>
        <v>0</v>
      </c>
      <c r="N115" s="526"/>
      <c r="O115" s="515">
        <f t="shared" si="23"/>
        <v>0</v>
      </c>
      <c r="P115" s="515">
        <f t="shared" si="24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5031309.2756400071</v>
      </c>
      <c r="E116" s="523">
        <f>IF(+J96&lt;F115,J96,D116)</f>
        <v>195411.33674418606</v>
      </c>
      <c r="F116" s="524">
        <f t="shared" si="29"/>
        <v>4835897.9388958206</v>
      </c>
      <c r="G116" s="524">
        <f t="shared" si="30"/>
        <v>4933603.6072679143</v>
      </c>
      <c r="H116" s="527">
        <f t="shared" si="31"/>
        <v>723506.96328803059</v>
      </c>
      <c r="I116" s="578">
        <f t="shared" si="32"/>
        <v>723506.96328803059</v>
      </c>
      <c r="J116" s="515">
        <f t="shared" si="19"/>
        <v>0</v>
      </c>
      <c r="K116" s="515"/>
      <c r="L116" s="526"/>
      <c r="M116" s="515">
        <f t="shared" si="21"/>
        <v>0</v>
      </c>
      <c r="N116" s="526"/>
      <c r="O116" s="515">
        <f t="shared" si="23"/>
        <v>0</v>
      </c>
      <c r="P116" s="515">
        <f t="shared" si="24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4835897.9388958206</v>
      </c>
      <c r="E117" s="523">
        <f>IF(+J96&lt;F116,J96,D117)</f>
        <v>195411.33674418606</v>
      </c>
      <c r="F117" s="524">
        <f t="shared" si="29"/>
        <v>4640486.6021516342</v>
      </c>
      <c r="G117" s="524">
        <f t="shared" si="30"/>
        <v>4738192.2705237269</v>
      </c>
      <c r="H117" s="527">
        <f t="shared" si="31"/>
        <v>702590.02700241795</v>
      </c>
      <c r="I117" s="578">
        <f t="shared" si="32"/>
        <v>702590.02700241795</v>
      </c>
      <c r="J117" s="515">
        <f t="shared" si="19"/>
        <v>0</v>
      </c>
      <c r="K117" s="515"/>
      <c r="L117" s="526"/>
      <c r="M117" s="515">
        <f t="shared" si="21"/>
        <v>0</v>
      </c>
      <c r="N117" s="526"/>
      <c r="O117" s="515">
        <f t="shared" si="23"/>
        <v>0</v>
      </c>
      <c r="P117" s="515">
        <f t="shared" si="24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4640486.6021516342</v>
      </c>
      <c r="E118" s="523">
        <f>IF(+J96&lt;F117,J96,D118)</f>
        <v>195411.33674418606</v>
      </c>
      <c r="F118" s="524">
        <f t="shared" si="29"/>
        <v>4445075.2654074477</v>
      </c>
      <c r="G118" s="524">
        <f t="shared" si="30"/>
        <v>4542780.9337795414</v>
      </c>
      <c r="H118" s="527">
        <f t="shared" si="31"/>
        <v>681673.09071680543</v>
      </c>
      <c r="I118" s="578">
        <f t="shared" si="32"/>
        <v>681673.09071680543</v>
      </c>
      <c r="J118" s="515">
        <f t="shared" si="19"/>
        <v>0</v>
      </c>
      <c r="K118" s="515"/>
      <c r="L118" s="526"/>
      <c r="M118" s="515">
        <f t="shared" si="21"/>
        <v>0</v>
      </c>
      <c r="N118" s="526"/>
      <c r="O118" s="515">
        <f t="shared" si="23"/>
        <v>0</v>
      </c>
      <c r="P118" s="515">
        <f t="shared" si="24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4445075.2654074477</v>
      </c>
      <c r="E119" s="523">
        <f>IF(+J96&lt;F118,J96,D119)</f>
        <v>195411.33674418606</v>
      </c>
      <c r="F119" s="524">
        <f t="shared" si="29"/>
        <v>4249663.9286632612</v>
      </c>
      <c r="G119" s="524">
        <f t="shared" si="30"/>
        <v>4347369.597035354</v>
      </c>
      <c r="H119" s="527">
        <f t="shared" si="31"/>
        <v>660756.15443119279</v>
      </c>
      <c r="I119" s="578">
        <f t="shared" si="32"/>
        <v>660756.15443119279</v>
      </c>
      <c r="J119" s="515">
        <f t="shared" si="19"/>
        <v>0</v>
      </c>
      <c r="K119" s="515"/>
      <c r="L119" s="526"/>
      <c r="M119" s="515">
        <f t="shared" si="21"/>
        <v>0</v>
      </c>
      <c r="N119" s="526"/>
      <c r="O119" s="515">
        <f t="shared" si="23"/>
        <v>0</v>
      </c>
      <c r="P119" s="515">
        <f t="shared" si="24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4249663.9286632612</v>
      </c>
      <c r="E120" s="523">
        <f>IF(+J96&lt;F119,J96,D120)</f>
        <v>195411.33674418606</v>
      </c>
      <c r="F120" s="524">
        <f t="shared" si="29"/>
        <v>4054252.5919190752</v>
      </c>
      <c r="G120" s="524">
        <f t="shared" si="30"/>
        <v>4151958.2602911685</v>
      </c>
      <c r="H120" s="527">
        <f t="shared" si="31"/>
        <v>639839.21814558026</v>
      </c>
      <c r="I120" s="578">
        <f t="shared" si="32"/>
        <v>639839.21814558026</v>
      </c>
      <c r="J120" s="515">
        <f t="shared" si="19"/>
        <v>0</v>
      </c>
      <c r="K120" s="515"/>
      <c r="L120" s="526"/>
      <c r="M120" s="515">
        <f t="shared" si="21"/>
        <v>0</v>
      </c>
      <c r="N120" s="526"/>
      <c r="O120" s="515">
        <f t="shared" si="23"/>
        <v>0</v>
      </c>
      <c r="P120" s="515">
        <f t="shared" si="24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4054252.5919190752</v>
      </c>
      <c r="E121" s="523">
        <f>IF(+J96&lt;F120,J96,D121)</f>
        <v>195411.33674418606</v>
      </c>
      <c r="F121" s="524">
        <f t="shared" si="29"/>
        <v>3858841.2551748892</v>
      </c>
      <c r="G121" s="524">
        <f t="shared" si="30"/>
        <v>3956546.923546982</v>
      </c>
      <c r="H121" s="527">
        <f t="shared" si="31"/>
        <v>618922.28185996774</v>
      </c>
      <c r="I121" s="578">
        <f t="shared" si="32"/>
        <v>618922.28185996774</v>
      </c>
      <c r="J121" s="515">
        <f t="shared" si="19"/>
        <v>0</v>
      </c>
      <c r="K121" s="515"/>
      <c r="L121" s="526"/>
      <c r="M121" s="515">
        <f t="shared" si="21"/>
        <v>0</v>
      </c>
      <c r="N121" s="526"/>
      <c r="O121" s="515">
        <f t="shared" si="23"/>
        <v>0</v>
      </c>
      <c r="P121" s="515">
        <f t="shared" si="24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3858841.2551748892</v>
      </c>
      <c r="E122" s="523">
        <f>IF(+J96&lt;F121,J96,D122)</f>
        <v>195411.33674418606</v>
      </c>
      <c r="F122" s="524">
        <f t="shared" si="29"/>
        <v>3663429.9184307032</v>
      </c>
      <c r="G122" s="524">
        <f t="shared" si="30"/>
        <v>3761135.5868027965</v>
      </c>
      <c r="H122" s="527">
        <f t="shared" si="31"/>
        <v>598005.34557435522</v>
      </c>
      <c r="I122" s="578">
        <f t="shared" si="32"/>
        <v>598005.34557435522</v>
      </c>
      <c r="J122" s="515">
        <f t="shared" si="19"/>
        <v>0</v>
      </c>
      <c r="K122" s="515"/>
      <c r="L122" s="526"/>
      <c r="M122" s="515">
        <f t="shared" si="21"/>
        <v>0</v>
      </c>
      <c r="N122" s="526"/>
      <c r="O122" s="515">
        <f t="shared" si="23"/>
        <v>0</v>
      </c>
      <c r="P122" s="515">
        <f t="shared" si="24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3663429.9184307032</v>
      </c>
      <c r="E123" s="523">
        <f>IF(+J96&lt;F122,J96,D123)</f>
        <v>195411.33674418606</v>
      </c>
      <c r="F123" s="524">
        <f t="shared" si="29"/>
        <v>3468018.5816865172</v>
      </c>
      <c r="G123" s="524">
        <f t="shared" si="30"/>
        <v>3565724.25005861</v>
      </c>
      <c r="H123" s="527">
        <f t="shared" si="31"/>
        <v>577088.40928874258</v>
      </c>
      <c r="I123" s="578">
        <f t="shared" si="32"/>
        <v>577088.40928874258</v>
      </c>
      <c r="J123" s="515">
        <f t="shared" si="19"/>
        <v>0</v>
      </c>
      <c r="K123" s="515"/>
      <c r="L123" s="526"/>
      <c r="M123" s="515">
        <f t="shared" si="21"/>
        <v>0</v>
      </c>
      <c r="N123" s="526"/>
      <c r="O123" s="515">
        <f t="shared" si="23"/>
        <v>0</v>
      </c>
      <c r="P123" s="515">
        <f t="shared" si="24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3468018.5816865172</v>
      </c>
      <c r="E124" s="523">
        <f>IF(+J96&lt;F123,J96,D124)</f>
        <v>195411.33674418606</v>
      </c>
      <c r="F124" s="524">
        <f t="shared" si="29"/>
        <v>3272607.2449423312</v>
      </c>
      <c r="G124" s="524">
        <f t="shared" si="30"/>
        <v>3370312.9133144245</v>
      </c>
      <c r="H124" s="527">
        <f t="shared" si="31"/>
        <v>556171.47300313017</v>
      </c>
      <c r="I124" s="578">
        <f t="shared" si="32"/>
        <v>556171.47300313017</v>
      </c>
      <c r="J124" s="515">
        <f t="shared" si="19"/>
        <v>0</v>
      </c>
      <c r="K124" s="515"/>
      <c r="L124" s="526"/>
      <c r="M124" s="515">
        <f t="shared" si="21"/>
        <v>0</v>
      </c>
      <c r="N124" s="526"/>
      <c r="O124" s="515">
        <f t="shared" si="23"/>
        <v>0</v>
      </c>
      <c r="P124" s="515">
        <f t="shared" si="24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3272607.2449423312</v>
      </c>
      <c r="E125" s="523">
        <f>IF(+J96&lt;F124,J96,D125)</f>
        <v>195411.33674418606</v>
      </c>
      <c r="F125" s="524">
        <f t="shared" si="29"/>
        <v>3077195.9081981452</v>
      </c>
      <c r="G125" s="524">
        <f t="shared" si="30"/>
        <v>3174901.576570238</v>
      </c>
      <c r="H125" s="527">
        <f t="shared" si="31"/>
        <v>535254.53671751753</v>
      </c>
      <c r="I125" s="578">
        <f t="shared" si="32"/>
        <v>535254.53671751753</v>
      </c>
      <c r="J125" s="515">
        <f t="shared" si="19"/>
        <v>0</v>
      </c>
      <c r="K125" s="515"/>
      <c r="L125" s="526"/>
      <c r="M125" s="515">
        <f t="shared" si="21"/>
        <v>0</v>
      </c>
      <c r="N125" s="526"/>
      <c r="O125" s="515">
        <f t="shared" si="23"/>
        <v>0</v>
      </c>
      <c r="P125" s="515">
        <f t="shared" si="24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3077195.9081981452</v>
      </c>
      <c r="E126" s="523">
        <f>IF(+J96&lt;F125,J96,D126)</f>
        <v>195411.33674418606</v>
      </c>
      <c r="F126" s="524">
        <f t="shared" si="29"/>
        <v>2881784.5714539592</v>
      </c>
      <c r="G126" s="524">
        <f t="shared" si="30"/>
        <v>2979490.2398260524</v>
      </c>
      <c r="H126" s="527">
        <f t="shared" si="31"/>
        <v>514337.60043190513</v>
      </c>
      <c r="I126" s="578">
        <f t="shared" si="32"/>
        <v>514337.60043190513</v>
      </c>
      <c r="J126" s="515">
        <f t="shared" si="19"/>
        <v>0</v>
      </c>
      <c r="K126" s="515"/>
      <c r="L126" s="526"/>
      <c r="M126" s="515">
        <f t="shared" si="21"/>
        <v>0</v>
      </c>
      <c r="N126" s="526"/>
      <c r="O126" s="515">
        <f t="shared" si="23"/>
        <v>0</v>
      </c>
      <c r="P126" s="515">
        <f t="shared" si="24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2881784.5714539592</v>
      </c>
      <c r="E127" s="523">
        <f>IF(+J96&lt;F126,J96,D127)</f>
        <v>195411.33674418606</v>
      </c>
      <c r="F127" s="524">
        <f t="shared" si="29"/>
        <v>2686373.2347097732</v>
      </c>
      <c r="G127" s="524">
        <f t="shared" si="30"/>
        <v>2784078.903081866</v>
      </c>
      <c r="H127" s="527">
        <f t="shared" si="31"/>
        <v>493420.66414629255</v>
      </c>
      <c r="I127" s="578">
        <f t="shared" si="32"/>
        <v>493420.66414629255</v>
      </c>
      <c r="J127" s="515">
        <f t="shared" si="19"/>
        <v>0</v>
      </c>
      <c r="K127" s="515"/>
      <c r="L127" s="526"/>
      <c r="M127" s="515">
        <f t="shared" si="21"/>
        <v>0</v>
      </c>
      <c r="N127" s="526"/>
      <c r="O127" s="515">
        <f t="shared" si="23"/>
        <v>0</v>
      </c>
      <c r="P127" s="515">
        <f t="shared" si="24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2686373.2347097732</v>
      </c>
      <c r="E128" s="523">
        <f>IF(+J96&lt;F127,J96,D128)</f>
        <v>195411.33674418606</v>
      </c>
      <c r="F128" s="524">
        <f t="shared" si="29"/>
        <v>2490961.8979655872</v>
      </c>
      <c r="G128" s="524">
        <f t="shared" si="30"/>
        <v>2588667.5663376804</v>
      </c>
      <c r="H128" s="527">
        <f t="shared" si="31"/>
        <v>472503.72786068008</v>
      </c>
      <c r="I128" s="578">
        <f t="shared" si="32"/>
        <v>472503.72786068008</v>
      </c>
      <c r="J128" s="515">
        <f t="shared" si="19"/>
        <v>0</v>
      </c>
      <c r="K128" s="515"/>
      <c r="L128" s="526"/>
      <c r="M128" s="515">
        <f t="shared" si="21"/>
        <v>0</v>
      </c>
      <c r="N128" s="526"/>
      <c r="O128" s="515">
        <f t="shared" si="23"/>
        <v>0</v>
      </c>
      <c r="P128" s="515">
        <f t="shared" si="24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2490961.8979655872</v>
      </c>
      <c r="E129" s="523">
        <f>IF(+J96&lt;F128,J96,D129)</f>
        <v>195411.33674418606</v>
      </c>
      <c r="F129" s="524">
        <f t="shared" si="29"/>
        <v>2295550.5612214012</v>
      </c>
      <c r="G129" s="524">
        <f t="shared" si="30"/>
        <v>2393256.229593494</v>
      </c>
      <c r="H129" s="527">
        <f t="shared" si="31"/>
        <v>451586.7915750675</v>
      </c>
      <c r="I129" s="578">
        <f t="shared" si="32"/>
        <v>451586.7915750675</v>
      </c>
      <c r="J129" s="515">
        <f t="shared" si="19"/>
        <v>0</v>
      </c>
      <c r="K129" s="515"/>
      <c r="L129" s="526"/>
      <c r="M129" s="515">
        <f t="shared" si="21"/>
        <v>0</v>
      </c>
      <c r="N129" s="526"/>
      <c r="O129" s="515">
        <f t="shared" si="23"/>
        <v>0</v>
      </c>
      <c r="P129" s="515">
        <f t="shared" si="24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2295550.5612214012</v>
      </c>
      <c r="E130" s="523">
        <f>IF(+J96&lt;F129,J96,D130)</f>
        <v>195411.33674418606</v>
      </c>
      <c r="F130" s="524">
        <f t="shared" si="29"/>
        <v>2100139.2244772152</v>
      </c>
      <c r="G130" s="524">
        <f t="shared" si="30"/>
        <v>2197844.8928493084</v>
      </c>
      <c r="H130" s="527">
        <f t="shared" si="31"/>
        <v>430669.85528945504</v>
      </c>
      <c r="I130" s="578">
        <f t="shared" si="32"/>
        <v>430669.85528945504</v>
      </c>
      <c r="J130" s="515">
        <f t="shared" si="19"/>
        <v>0</v>
      </c>
      <c r="K130" s="515"/>
      <c r="L130" s="526"/>
      <c r="M130" s="515">
        <f t="shared" si="21"/>
        <v>0</v>
      </c>
      <c r="N130" s="526"/>
      <c r="O130" s="515">
        <f t="shared" si="23"/>
        <v>0</v>
      </c>
      <c r="P130" s="515">
        <f t="shared" si="24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2100139.2244772152</v>
      </c>
      <c r="E131" s="523">
        <f>IF(+J96&lt;F130,J96,D131)</f>
        <v>195411.33674418606</v>
      </c>
      <c r="F131" s="524">
        <f t="shared" ref="F131:F154" si="33">+D131-E131</f>
        <v>1904727.8877330292</v>
      </c>
      <c r="G131" s="524">
        <f t="shared" ref="G131:G154" si="34">+(F131+D131)/2</f>
        <v>2002433.5561051222</v>
      </c>
      <c r="H131" s="527">
        <f t="shared" si="31"/>
        <v>409752.91900384246</v>
      </c>
      <c r="I131" s="578">
        <f t="shared" si="32"/>
        <v>409752.91900384246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1904727.8877330292</v>
      </c>
      <c r="E132" s="523">
        <f>IF(+J96&lt;F131,J96,D132)</f>
        <v>195411.33674418606</v>
      </c>
      <c r="F132" s="524">
        <f t="shared" si="33"/>
        <v>1709316.5509888432</v>
      </c>
      <c r="G132" s="524">
        <f t="shared" si="34"/>
        <v>1807022.2193609362</v>
      </c>
      <c r="H132" s="527">
        <f t="shared" si="31"/>
        <v>388835.98271822993</v>
      </c>
      <c r="I132" s="578">
        <f t="shared" si="32"/>
        <v>388835.98271822993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1709316.5509888432</v>
      </c>
      <c r="E133" s="523">
        <f>IF(+J96&lt;F132,J96,D133)</f>
        <v>195411.33674418606</v>
      </c>
      <c r="F133" s="524">
        <f t="shared" si="33"/>
        <v>1513905.2142446572</v>
      </c>
      <c r="G133" s="524">
        <f t="shared" si="34"/>
        <v>1611610.8826167502</v>
      </c>
      <c r="H133" s="527">
        <f t="shared" si="31"/>
        <v>367919.04643261741</v>
      </c>
      <c r="I133" s="578">
        <f t="shared" si="32"/>
        <v>367919.04643261741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1513905.2142446572</v>
      </c>
      <c r="E134" s="523">
        <f>IF(+J96&lt;F133,J96,D134)</f>
        <v>195411.33674418606</v>
      </c>
      <c r="F134" s="524">
        <f t="shared" si="33"/>
        <v>1318493.8775004712</v>
      </c>
      <c r="G134" s="524">
        <f t="shared" si="34"/>
        <v>1416199.5458725642</v>
      </c>
      <c r="H134" s="527">
        <f t="shared" si="31"/>
        <v>347002.11014700489</v>
      </c>
      <c r="I134" s="578">
        <f t="shared" si="32"/>
        <v>347002.11014700489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1318493.8775004712</v>
      </c>
      <c r="E135" s="523">
        <f>IF(+J96&lt;F134,J96,D135)</f>
        <v>195411.33674418606</v>
      </c>
      <c r="F135" s="524">
        <f t="shared" si="33"/>
        <v>1123082.5407562852</v>
      </c>
      <c r="G135" s="524">
        <f t="shared" si="34"/>
        <v>1220788.2091283782</v>
      </c>
      <c r="H135" s="527">
        <f t="shared" si="31"/>
        <v>326085.17386139237</v>
      </c>
      <c r="I135" s="578">
        <f t="shared" si="32"/>
        <v>326085.17386139237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/>
      <c r="C136" s="508">
        <f>IF(D93="","-",+C135+1)</f>
        <v>2046</v>
      </c>
      <c r="D136" s="374">
        <f>IF(F135+SUM(E$99:E135)=D$92,F135,D$92-SUM(E$99:E135))</f>
        <v>1123082.5407562852</v>
      </c>
      <c r="E136" s="523">
        <f>IF(+J96&lt;F135,J96,D136)</f>
        <v>195411.33674418606</v>
      </c>
      <c r="F136" s="524">
        <f t="shared" si="33"/>
        <v>927671.20401209919</v>
      </c>
      <c r="G136" s="524">
        <f t="shared" si="34"/>
        <v>1025376.8723841922</v>
      </c>
      <c r="H136" s="527">
        <f t="shared" si="31"/>
        <v>305168.23757577979</v>
      </c>
      <c r="I136" s="578">
        <f t="shared" si="32"/>
        <v>305168.23757577979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927671.20401209919</v>
      </c>
      <c r="E137" s="523">
        <f>IF(+J96&lt;F136,J96,D137)</f>
        <v>195411.33674418606</v>
      </c>
      <c r="F137" s="524">
        <f t="shared" si="33"/>
        <v>732259.86726791319</v>
      </c>
      <c r="G137" s="524">
        <f t="shared" si="34"/>
        <v>829965.53564000619</v>
      </c>
      <c r="H137" s="527">
        <f t="shared" si="31"/>
        <v>284251.30129016726</v>
      </c>
      <c r="I137" s="578">
        <f t="shared" si="32"/>
        <v>284251.30129016726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732259.86726791319</v>
      </c>
      <c r="E138" s="523">
        <f>IF(+J96&lt;F137,J96,D138)</f>
        <v>195411.33674418606</v>
      </c>
      <c r="F138" s="524">
        <f t="shared" si="33"/>
        <v>536848.53052372718</v>
      </c>
      <c r="G138" s="524">
        <f t="shared" si="34"/>
        <v>634554.19889582018</v>
      </c>
      <c r="H138" s="527">
        <f t="shared" si="31"/>
        <v>263334.36500455474</v>
      </c>
      <c r="I138" s="578">
        <f t="shared" si="32"/>
        <v>263334.36500455474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>IU</v>
      </c>
      <c r="C139" s="508">
        <f>IF(D93="","-",+C138+1)</f>
        <v>2049</v>
      </c>
      <c r="D139" s="374">
        <f>IF(F138+SUM(E$99:E138)=D$92,F138,D$92-SUM(E$99:E138))</f>
        <v>536848.53052372206</v>
      </c>
      <c r="E139" s="523">
        <f>IF(+J96&lt;F138,J96,D139)</f>
        <v>195411.33674418606</v>
      </c>
      <c r="F139" s="524">
        <f t="shared" si="33"/>
        <v>341437.193779536</v>
      </c>
      <c r="G139" s="524">
        <f t="shared" si="34"/>
        <v>439142.86215162906</v>
      </c>
      <c r="H139" s="527">
        <f t="shared" si="31"/>
        <v>242417.42871894169</v>
      </c>
      <c r="I139" s="578">
        <f t="shared" si="32"/>
        <v>242417.42871894169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2050</v>
      </c>
      <c r="D140" s="374">
        <f>IF(F139+SUM(E$99:E139)=D$92,F139,D$92-SUM(E$99:E139))</f>
        <v>341437.193779536</v>
      </c>
      <c r="E140" s="523">
        <f>IF(+J96&lt;F139,J96,D140)</f>
        <v>195411.33674418606</v>
      </c>
      <c r="F140" s="524">
        <f t="shared" si="33"/>
        <v>146025.85703534994</v>
      </c>
      <c r="G140" s="524">
        <f t="shared" si="34"/>
        <v>243731.52540744297</v>
      </c>
      <c r="H140" s="527">
        <f t="shared" si="31"/>
        <v>221500.49243332914</v>
      </c>
      <c r="I140" s="578">
        <f t="shared" si="32"/>
        <v>221500.49243332914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146025.85703534994</v>
      </c>
      <c r="E141" s="523">
        <f>IF(+J96&lt;F140,J96,D141)</f>
        <v>146025.85703534994</v>
      </c>
      <c r="F141" s="524">
        <f t="shared" si="33"/>
        <v>0</v>
      </c>
      <c r="G141" s="524">
        <f t="shared" si="34"/>
        <v>73012.928517674969</v>
      </c>
      <c r="H141" s="527">
        <f t="shared" si="31"/>
        <v>153841.20080851833</v>
      </c>
      <c r="I141" s="578">
        <f t="shared" si="32"/>
        <v>153841.20080851833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0</v>
      </c>
      <c r="E142" s="523">
        <f>IF(+J96&lt;F141,J96,D142)</f>
        <v>0</v>
      </c>
      <c r="F142" s="524">
        <f t="shared" si="33"/>
        <v>0</v>
      </c>
      <c r="G142" s="524">
        <f t="shared" si="34"/>
        <v>0</v>
      </c>
      <c r="H142" s="527">
        <f t="shared" si="31"/>
        <v>0</v>
      </c>
      <c r="I142" s="578">
        <f t="shared" si="32"/>
        <v>0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8402687.4800000004</v>
      </c>
      <c r="F155" s="375"/>
      <c r="G155" s="375"/>
      <c r="H155" s="375">
        <f>SUM(H99:H154)</f>
        <v>29186060.813744456</v>
      </c>
      <c r="I155" s="375">
        <f>SUM(I99:I154)</f>
        <v>29186060.813744456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83084.800810450004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83084.800810450004</v>
      </c>
      <c r="O6" s="269"/>
      <c r="P6" s="269"/>
    </row>
    <row r="7" spans="1:16" ht="13.5" thickBot="1">
      <c r="C7" s="468" t="s">
        <v>48</v>
      </c>
      <c r="D7" s="625" t="s">
        <v>337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46" t="s">
        <v>358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248</v>
      </c>
      <c r="E9" s="638" t="s">
        <v>399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787880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2012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19216.585365853658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2012</v>
      </c>
      <c r="D17" s="630">
        <v>787880</v>
      </c>
      <c r="E17" s="639">
        <v>15632.539682539682</v>
      </c>
      <c r="F17" s="630">
        <v>772247.46031746035</v>
      </c>
      <c r="G17" s="639">
        <v>119816.83704873582</v>
      </c>
      <c r="H17" s="640">
        <v>119816.83704873582</v>
      </c>
      <c r="I17" s="512">
        <v>0</v>
      </c>
      <c r="J17" s="512"/>
      <c r="K17" s="513">
        <f t="shared" ref="K17:K22" si="0">G17</f>
        <v>119816.83704873582</v>
      </c>
      <c r="L17" s="598">
        <f t="shared" ref="L17:L22" si="1">IF(K17&lt;&gt;0,+G17-K17,0)</f>
        <v>0</v>
      </c>
      <c r="M17" s="513">
        <f t="shared" ref="M17:M22" si="2">H17</f>
        <v>119816.83704873582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2013</v>
      </c>
      <c r="D18" s="632">
        <v>772247.46031746035</v>
      </c>
      <c r="E18" s="631">
        <v>18759.047619047618</v>
      </c>
      <c r="F18" s="632">
        <v>753488.41269841278</v>
      </c>
      <c r="G18" s="631">
        <v>120412.55233667219</v>
      </c>
      <c r="H18" s="640">
        <v>120412.55233667219</v>
      </c>
      <c r="I18" s="512">
        <v>0</v>
      </c>
      <c r="J18" s="512"/>
      <c r="K18" s="519">
        <f t="shared" si="0"/>
        <v>120412.55233667219</v>
      </c>
      <c r="L18" s="520">
        <f t="shared" si="1"/>
        <v>0</v>
      </c>
      <c r="M18" s="519">
        <f t="shared" si="2"/>
        <v>120412.55233667219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2014</v>
      </c>
      <c r="D19" s="632">
        <v>753488.41269841278</v>
      </c>
      <c r="E19" s="631">
        <v>18759.047619047618</v>
      </c>
      <c r="F19" s="632">
        <v>734729.36507936521</v>
      </c>
      <c r="G19" s="631">
        <v>117881.75968810063</v>
      </c>
      <c r="H19" s="640">
        <v>117881.75968810063</v>
      </c>
      <c r="I19" s="512">
        <v>0</v>
      </c>
      <c r="J19" s="512"/>
      <c r="K19" s="519">
        <f t="shared" si="0"/>
        <v>117881.75968810063</v>
      </c>
      <c r="L19" s="520">
        <f t="shared" si="1"/>
        <v>0</v>
      </c>
      <c r="M19" s="519">
        <f t="shared" si="2"/>
        <v>117881.75968810063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2015</v>
      </c>
      <c r="D20" s="632">
        <v>734729.36507936521</v>
      </c>
      <c r="E20" s="631">
        <v>18759.047619047618</v>
      </c>
      <c r="F20" s="632">
        <v>715970.31746031763</v>
      </c>
      <c r="G20" s="631">
        <v>113055.77578424601</v>
      </c>
      <c r="H20" s="640">
        <v>113055.77578424601</v>
      </c>
      <c r="I20" s="512">
        <v>0</v>
      </c>
      <c r="J20" s="512"/>
      <c r="K20" s="519">
        <f t="shared" si="0"/>
        <v>113055.77578424601</v>
      </c>
      <c r="L20" s="520">
        <f t="shared" si="1"/>
        <v>0</v>
      </c>
      <c r="M20" s="519">
        <f t="shared" si="2"/>
        <v>113055.77578424601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2016</v>
      </c>
      <c r="D21" s="632">
        <v>715970.31746031763</v>
      </c>
      <c r="E21" s="631">
        <v>18759.047619047618</v>
      </c>
      <c r="F21" s="632">
        <v>697211.26984127006</v>
      </c>
      <c r="G21" s="631">
        <v>109452.2721829084</v>
      </c>
      <c r="H21" s="640">
        <v>109452.2721829084</v>
      </c>
      <c r="I21" s="512">
        <f t="shared" ref="I21:I33" si="6">H21-G21</f>
        <v>0</v>
      </c>
      <c r="J21" s="512"/>
      <c r="K21" s="519">
        <f t="shared" si="0"/>
        <v>109452.2721829084</v>
      </c>
      <c r="L21" s="520">
        <f t="shared" si="1"/>
        <v>0</v>
      </c>
      <c r="M21" s="519">
        <f t="shared" si="2"/>
        <v>109452.2721829084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2017</v>
      </c>
      <c r="D22" s="632">
        <v>697211.26984127006</v>
      </c>
      <c r="E22" s="631">
        <v>18322.79069767442</v>
      </c>
      <c r="F22" s="632">
        <v>678888.47914359567</v>
      </c>
      <c r="G22" s="631">
        <v>103567.03290299821</v>
      </c>
      <c r="H22" s="640">
        <v>103567.03290299821</v>
      </c>
      <c r="I22" s="512">
        <f t="shared" si="6"/>
        <v>0</v>
      </c>
      <c r="J22" s="512"/>
      <c r="K22" s="519">
        <f t="shared" si="0"/>
        <v>103567.03290299821</v>
      </c>
      <c r="L22" s="520">
        <f t="shared" si="1"/>
        <v>0</v>
      </c>
      <c r="M22" s="519">
        <f t="shared" si="2"/>
        <v>103567.03290299821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2018</v>
      </c>
      <c r="D23" s="632">
        <v>678888.47914359567</v>
      </c>
      <c r="E23" s="631">
        <v>19216.585365853658</v>
      </c>
      <c r="F23" s="632">
        <v>659671.89377774205</v>
      </c>
      <c r="G23" s="631">
        <v>94098.470322550129</v>
      </c>
      <c r="H23" s="640">
        <v>94098.470322550129</v>
      </c>
      <c r="I23" s="512">
        <f t="shared" si="6"/>
        <v>0</v>
      </c>
      <c r="J23" s="512"/>
      <c r="K23" s="519">
        <f>G23</f>
        <v>94098.470322550129</v>
      </c>
      <c r="L23" s="520">
        <f>IF(K23&lt;&gt;0,+G23-K23,0)</f>
        <v>0</v>
      </c>
      <c r="M23" s="519">
        <f>H23</f>
        <v>94098.470322550129</v>
      </c>
      <c r="N23" s="515">
        <f>IF(M23&lt;&gt;0,+H23-M23,0)</f>
        <v>0</v>
      </c>
      <c r="O23" s="515">
        <f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2019</v>
      </c>
      <c r="D24" s="632">
        <v>659671.89377774205</v>
      </c>
      <c r="E24" s="631">
        <v>18322.79069767442</v>
      </c>
      <c r="F24" s="632">
        <v>641349.10308006767</v>
      </c>
      <c r="G24" s="631">
        <v>83084.800810450004</v>
      </c>
      <c r="H24" s="640">
        <v>83084.800810450004</v>
      </c>
      <c r="I24" s="512">
        <f t="shared" si="6"/>
        <v>0</v>
      </c>
      <c r="J24" s="512"/>
      <c r="K24" s="519">
        <f>G24</f>
        <v>83084.800810450004</v>
      </c>
      <c r="L24" s="520">
        <f>IF(K24&lt;&gt;0,+G24-K24,0)</f>
        <v>0</v>
      </c>
      <c r="M24" s="519">
        <f>H24</f>
        <v>83084.800810450004</v>
      </c>
      <c r="N24" s="515">
        <f t="shared" ref="N24:N72" si="7">IF(M24&lt;&gt;0,+H24-M24,0)</f>
        <v>0</v>
      </c>
      <c r="O24" s="515">
        <f t="shared" ref="O24:O72" si="8">+N24-L24</f>
        <v>0</v>
      </c>
      <c r="P24" s="272"/>
    </row>
    <row r="25" spans="2:16" ht="12.5">
      <c r="B25" s="195" t="str">
        <f t="shared" si="5"/>
        <v/>
      </c>
      <c r="C25" s="508">
        <f>IF(D11="","-",+C24+1)</f>
        <v>2020</v>
      </c>
      <c r="D25" s="524">
        <f>IF(F24+SUM(E$17:E24)=D$10,F24,D$10-SUM(E$17:E24))</f>
        <v>641349.10308006767</v>
      </c>
      <c r="E25" s="523">
        <f>IF(+I14&lt;F24,I14,D25)</f>
        <v>19216.585365853658</v>
      </c>
      <c r="F25" s="524">
        <f t="shared" ref="F25:F33" si="9">+D25-E25</f>
        <v>622132.51771421405</v>
      </c>
      <c r="G25" s="525">
        <f t="shared" ref="G25:G53" si="10">+I$12*((D25+F25)/2)+E25</f>
        <v>99507.114419486636</v>
      </c>
      <c r="H25" s="492">
        <f t="shared" ref="H25:H53" si="11">+I$13*((D25+F25)/2)+E25</f>
        <v>99507.114419486636</v>
      </c>
      <c r="I25" s="512">
        <f t="shared" si="6"/>
        <v>0</v>
      </c>
      <c r="J25" s="512"/>
      <c r="K25" s="526"/>
      <c r="L25" s="515">
        <f t="shared" ref="L25:L72" si="12">IF(K25&lt;&gt;0,+G25-K25,0)</f>
        <v>0</v>
      </c>
      <c r="M25" s="526"/>
      <c r="N25" s="515">
        <f t="shared" si="7"/>
        <v>0</v>
      </c>
      <c r="O25" s="515">
        <f t="shared" si="8"/>
        <v>0</v>
      </c>
      <c r="P25" s="272"/>
    </row>
    <row r="26" spans="2:16" ht="12.5">
      <c r="B26" s="195" t="str">
        <f t="shared" si="5"/>
        <v/>
      </c>
      <c r="C26" s="508">
        <f>IF(D11="","-",+C25+1)</f>
        <v>2021</v>
      </c>
      <c r="D26" s="524">
        <f>IF(F25+SUM(E$17:E25)=D$10,F25,D$10-SUM(E$17:E25))</f>
        <v>622132.51771421405</v>
      </c>
      <c r="E26" s="523">
        <f>IF(+I14&lt;F25,I14,D26)</f>
        <v>19216.585365853658</v>
      </c>
      <c r="F26" s="524">
        <f t="shared" si="9"/>
        <v>602915.93234836042</v>
      </c>
      <c r="G26" s="525">
        <f t="shared" si="10"/>
        <v>97064.799817935476</v>
      </c>
      <c r="H26" s="492">
        <f t="shared" si="11"/>
        <v>97064.799817935476</v>
      </c>
      <c r="I26" s="512">
        <f t="shared" si="6"/>
        <v>0</v>
      </c>
      <c r="J26" s="512"/>
      <c r="K26" s="526"/>
      <c r="L26" s="515">
        <f t="shared" si="12"/>
        <v>0</v>
      </c>
      <c r="M26" s="526"/>
      <c r="N26" s="515">
        <f t="shared" si="7"/>
        <v>0</v>
      </c>
      <c r="O26" s="515">
        <f t="shared" si="8"/>
        <v>0</v>
      </c>
      <c r="P26" s="272"/>
    </row>
    <row r="27" spans="2:16" ht="12.5">
      <c r="B27" s="195" t="str">
        <f t="shared" si="5"/>
        <v/>
      </c>
      <c r="C27" s="508">
        <f>IF(D11="","-",+C26+1)</f>
        <v>2022</v>
      </c>
      <c r="D27" s="524">
        <f>IF(F26+SUM(E$17:E26)=D$10,F26,D$10-SUM(E$17:E26))</f>
        <v>602915.93234836042</v>
      </c>
      <c r="E27" s="523">
        <f>IF(+I14&lt;F26,I14,D27)</f>
        <v>19216.585365853658</v>
      </c>
      <c r="F27" s="524">
        <f t="shared" si="9"/>
        <v>583699.3469825068</v>
      </c>
      <c r="G27" s="525">
        <f t="shared" si="10"/>
        <v>94622.485216384346</v>
      </c>
      <c r="H27" s="492">
        <f t="shared" si="11"/>
        <v>94622.485216384346</v>
      </c>
      <c r="I27" s="512">
        <f t="shared" si="6"/>
        <v>0</v>
      </c>
      <c r="J27" s="512"/>
      <c r="K27" s="526"/>
      <c r="L27" s="515">
        <f t="shared" si="12"/>
        <v>0</v>
      </c>
      <c r="M27" s="526"/>
      <c r="N27" s="515">
        <f t="shared" si="7"/>
        <v>0</v>
      </c>
      <c r="O27" s="515">
        <f t="shared" si="8"/>
        <v>0</v>
      </c>
      <c r="P27" s="272"/>
    </row>
    <row r="28" spans="2:16" ht="12.5">
      <c r="B28" s="195" t="str">
        <f t="shared" si="5"/>
        <v/>
      </c>
      <c r="C28" s="508">
        <f>IF(D11="","-",+C27+1)</f>
        <v>2023</v>
      </c>
      <c r="D28" s="524">
        <f>IF(F27+SUM(E$17:E27)=D$10,F27,D$10-SUM(E$17:E27))</f>
        <v>583699.3469825068</v>
      </c>
      <c r="E28" s="523">
        <f>IF(+I14&lt;F27,I14,D28)</f>
        <v>19216.585365853658</v>
      </c>
      <c r="F28" s="524">
        <f t="shared" si="9"/>
        <v>564482.76161665318</v>
      </c>
      <c r="G28" s="525">
        <f t="shared" si="10"/>
        <v>92180.170614833187</v>
      </c>
      <c r="H28" s="492">
        <f t="shared" si="11"/>
        <v>92180.170614833187</v>
      </c>
      <c r="I28" s="512">
        <f t="shared" si="6"/>
        <v>0</v>
      </c>
      <c r="J28" s="512"/>
      <c r="K28" s="526"/>
      <c r="L28" s="515">
        <f t="shared" si="12"/>
        <v>0</v>
      </c>
      <c r="M28" s="526"/>
      <c r="N28" s="515">
        <f t="shared" si="7"/>
        <v>0</v>
      </c>
      <c r="O28" s="515">
        <f t="shared" si="8"/>
        <v>0</v>
      </c>
      <c r="P28" s="272"/>
    </row>
    <row r="29" spans="2:16" ht="12.5">
      <c r="B29" s="195" t="str">
        <f t="shared" si="5"/>
        <v/>
      </c>
      <c r="C29" s="508">
        <f>IF(D11="","-",+C28+1)</f>
        <v>2024</v>
      </c>
      <c r="D29" s="524">
        <f>IF(F28+SUM(E$17:E28)=D$10,F28,D$10-SUM(E$17:E28))</f>
        <v>564482.76161665318</v>
      </c>
      <c r="E29" s="523">
        <f>IF(+I14&lt;F28,I14,D29)</f>
        <v>19216.585365853658</v>
      </c>
      <c r="F29" s="524">
        <f t="shared" si="9"/>
        <v>545266.17625079956</v>
      </c>
      <c r="G29" s="525">
        <f t="shared" si="10"/>
        <v>89737.856013282057</v>
      </c>
      <c r="H29" s="492">
        <f t="shared" si="11"/>
        <v>89737.856013282057</v>
      </c>
      <c r="I29" s="512">
        <f t="shared" si="6"/>
        <v>0</v>
      </c>
      <c r="J29" s="512"/>
      <c r="K29" s="526"/>
      <c r="L29" s="515">
        <f t="shared" si="12"/>
        <v>0</v>
      </c>
      <c r="M29" s="526"/>
      <c r="N29" s="515">
        <f t="shared" si="7"/>
        <v>0</v>
      </c>
      <c r="O29" s="515">
        <f t="shared" si="8"/>
        <v>0</v>
      </c>
      <c r="P29" s="272"/>
    </row>
    <row r="30" spans="2:16" ht="12.5">
      <c r="B30" s="195" t="str">
        <f t="shared" si="5"/>
        <v/>
      </c>
      <c r="C30" s="508">
        <f>IF(D11="","-",+C29+1)</f>
        <v>2025</v>
      </c>
      <c r="D30" s="524">
        <f>IF(F29+SUM(E$17:E29)=D$10,F29,D$10-SUM(E$17:E29))</f>
        <v>545266.17625079956</v>
      </c>
      <c r="E30" s="523">
        <f>IF(+I14&lt;F29,I14,D30)</f>
        <v>19216.585365853658</v>
      </c>
      <c r="F30" s="524">
        <f t="shared" si="9"/>
        <v>526049.59088494594</v>
      </c>
      <c r="G30" s="525">
        <f t="shared" si="10"/>
        <v>87295.541411730897</v>
      </c>
      <c r="H30" s="492">
        <f t="shared" si="11"/>
        <v>87295.541411730897</v>
      </c>
      <c r="I30" s="512">
        <f t="shared" si="6"/>
        <v>0</v>
      </c>
      <c r="J30" s="512"/>
      <c r="K30" s="526"/>
      <c r="L30" s="515">
        <f t="shared" si="12"/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2026</v>
      </c>
      <c r="D31" s="524">
        <f>IF(F30+SUM(E$17:E30)=D$10,F30,D$10-SUM(E$17:E30))</f>
        <v>526049.59088494594</v>
      </c>
      <c r="E31" s="523">
        <f>IF(+I14&lt;F30,I14,D31)</f>
        <v>19216.585365853658</v>
      </c>
      <c r="F31" s="524">
        <f t="shared" si="9"/>
        <v>506833.00551909226</v>
      </c>
      <c r="G31" s="525">
        <f t="shared" si="10"/>
        <v>84853.226810179767</v>
      </c>
      <c r="H31" s="492">
        <f t="shared" si="11"/>
        <v>84853.226810179767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2027</v>
      </c>
      <c r="D32" s="524">
        <f>IF(F31+SUM(E$17:E31)=D$10,F31,D$10-SUM(E$17:E31))</f>
        <v>506833.00551909226</v>
      </c>
      <c r="E32" s="523">
        <f>IF(+I14&lt;F31,I14,D32)</f>
        <v>19216.585365853658</v>
      </c>
      <c r="F32" s="524">
        <f t="shared" si="9"/>
        <v>487616.42015323858</v>
      </c>
      <c r="G32" s="525">
        <f t="shared" si="10"/>
        <v>82410.912208628637</v>
      </c>
      <c r="H32" s="492">
        <f t="shared" si="11"/>
        <v>82410.912208628637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2028</v>
      </c>
      <c r="D33" s="524">
        <f>IF(F32+SUM(E$17:E32)=D$10,F32,D$10-SUM(E$17:E32))</f>
        <v>487616.42015323858</v>
      </c>
      <c r="E33" s="523">
        <f>IF(+I14&lt;F32,I14,D33)</f>
        <v>19216.585365853658</v>
      </c>
      <c r="F33" s="524">
        <f t="shared" si="9"/>
        <v>468399.8347873849</v>
      </c>
      <c r="G33" s="525">
        <f t="shared" si="10"/>
        <v>79968.597607077478</v>
      </c>
      <c r="H33" s="492">
        <f t="shared" si="11"/>
        <v>79968.597607077478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2029</v>
      </c>
      <c r="D34" s="524">
        <f>IF(F33+SUM(E$17:E33)=D$10,F33,D$10-SUM(E$17:E33))</f>
        <v>468399.8347873849</v>
      </c>
      <c r="E34" s="523">
        <f>IF(+I14&lt;F33,I14,D34)</f>
        <v>19216.585365853658</v>
      </c>
      <c r="F34" s="524">
        <f t="shared" ref="F34:F72" si="13">+D34-E34</f>
        <v>449183.24942153122</v>
      </c>
      <c r="G34" s="525">
        <f t="shared" si="10"/>
        <v>77526.283005526333</v>
      </c>
      <c r="H34" s="492">
        <f t="shared" si="11"/>
        <v>77526.283005526333</v>
      </c>
      <c r="I34" s="512">
        <f t="shared" ref="I34:I72" si="14">H34-G34</f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2030</v>
      </c>
      <c r="D35" s="524">
        <f>IF(F34+SUM(E$17:E34)=D$10,F34,D$10-SUM(E$17:E34))</f>
        <v>449183.24942153122</v>
      </c>
      <c r="E35" s="523">
        <f>IF(+I14&lt;F34,I14,D35)</f>
        <v>19216.585365853658</v>
      </c>
      <c r="F35" s="524">
        <f t="shared" si="13"/>
        <v>429966.66405567754</v>
      </c>
      <c r="G35" s="525">
        <f t="shared" si="10"/>
        <v>75083.968403975174</v>
      </c>
      <c r="H35" s="492">
        <f t="shared" si="11"/>
        <v>75083.968403975174</v>
      </c>
      <c r="I35" s="512">
        <f t="shared" si="14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2031</v>
      </c>
      <c r="D36" s="524">
        <f>IF(F35+SUM(E$17:E35)=D$10,F35,D$10-SUM(E$17:E35))</f>
        <v>429966.66405567754</v>
      </c>
      <c r="E36" s="523">
        <f>IF(+I14&lt;F35,I14,D36)</f>
        <v>19216.585365853658</v>
      </c>
      <c r="F36" s="524">
        <f t="shared" si="13"/>
        <v>410750.07868982386</v>
      </c>
      <c r="G36" s="525">
        <f t="shared" si="10"/>
        <v>72641.653802424029</v>
      </c>
      <c r="H36" s="492">
        <f t="shared" si="11"/>
        <v>72641.653802424029</v>
      </c>
      <c r="I36" s="512">
        <f t="shared" si="14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2032</v>
      </c>
      <c r="D37" s="524">
        <f>IF(F36+SUM(E$17:E36)=D$10,F36,D$10-SUM(E$17:E36))</f>
        <v>410750.07868982386</v>
      </c>
      <c r="E37" s="523">
        <f>IF(+I14&lt;F36,I14,D37)</f>
        <v>19216.585365853658</v>
      </c>
      <c r="F37" s="524">
        <f t="shared" si="13"/>
        <v>391533.49332397018</v>
      </c>
      <c r="G37" s="525">
        <f t="shared" si="10"/>
        <v>70199.33920087287</v>
      </c>
      <c r="H37" s="492">
        <f t="shared" si="11"/>
        <v>70199.33920087287</v>
      </c>
      <c r="I37" s="512">
        <f t="shared" si="14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2033</v>
      </c>
      <c r="D38" s="524">
        <f>IF(F37+SUM(E$17:E37)=D$10,F37,D$10-SUM(E$17:E37))</f>
        <v>391533.49332397018</v>
      </c>
      <c r="E38" s="523">
        <f>IF(+I14&lt;F37,I14,D38)</f>
        <v>19216.585365853658</v>
      </c>
      <c r="F38" s="524">
        <f t="shared" si="13"/>
        <v>372316.9079581165</v>
      </c>
      <c r="G38" s="525">
        <f t="shared" si="10"/>
        <v>67757.02459932174</v>
      </c>
      <c r="H38" s="492">
        <f t="shared" si="11"/>
        <v>67757.02459932174</v>
      </c>
      <c r="I38" s="512">
        <f t="shared" si="14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2034</v>
      </c>
      <c r="D39" s="524">
        <f>IF(F38+SUM(E$17:E38)=D$10,F38,D$10-SUM(E$17:E38))</f>
        <v>372316.9079581165</v>
      </c>
      <c r="E39" s="523">
        <f>IF(+I14&lt;F38,I14,D39)</f>
        <v>19216.585365853658</v>
      </c>
      <c r="F39" s="524">
        <f t="shared" si="13"/>
        <v>353100.32259226282</v>
      </c>
      <c r="G39" s="525">
        <f t="shared" si="10"/>
        <v>65314.70999777058</v>
      </c>
      <c r="H39" s="492">
        <f t="shared" si="11"/>
        <v>65314.70999777058</v>
      </c>
      <c r="I39" s="512">
        <f t="shared" si="14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2035</v>
      </c>
      <c r="D40" s="524">
        <f>IF(F39+SUM(E$17:E39)=D$10,F39,D$10-SUM(E$17:E39))</f>
        <v>353100.32259226282</v>
      </c>
      <c r="E40" s="523">
        <f>IF(+I14&lt;F39,I14,D40)</f>
        <v>19216.585365853658</v>
      </c>
      <c r="F40" s="524">
        <f t="shared" si="13"/>
        <v>333883.73722640914</v>
      </c>
      <c r="G40" s="525">
        <f t="shared" si="10"/>
        <v>62872.395396219435</v>
      </c>
      <c r="H40" s="492">
        <f t="shared" si="11"/>
        <v>62872.395396219435</v>
      </c>
      <c r="I40" s="512">
        <f t="shared" si="14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2036</v>
      </c>
      <c r="D41" s="524">
        <f>IF(F40+SUM(E$17:E40)=D$10,F40,D$10-SUM(E$17:E40))</f>
        <v>333883.73722640914</v>
      </c>
      <c r="E41" s="523">
        <f>IF(+I14&lt;F40,I14,D41)</f>
        <v>19216.585365853658</v>
      </c>
      <c r="F41" s="524">
        <f t="shared" si="13"/>
        <v>314667.15186055546</v>
      </c>
      <c r="G41" s="525">
        <f t="shared" si="10"/>
        <v>60430.080794668283</v>
      </c>
      <c r="H41" s="492">
        <f t="shared" si="11"/>
        <v>60430.080794668283</v>
      </c>
      <c r="I41" s="512">
        <f t="shared" si="14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2037</v>
      </c>
      <c r="D42" s="524">
        <f>IF(F41+SUM(E$17:E41)=D$10,F41,D$10-SUM(E$17:E41))</f>
        <v>314667.15186055546</v>
      </c>
      <c r="E42" s="523">
        <f>IF(+I14&lt;F41,I14,D42)</f>
        <v>19216.585365853658</v>
      </c>
      <c r="F42" s="524">
        <f t="shared" si="13"/>
        <v>295450.56649470178</v>
      </c>
      <c r="G42" s="525">
        <f t="shared" si="10"/>
        <v>57987.766193117139</v>
      </c>
      <c r="H42" s="492">
        <f t="shared" si="11"/>
        <v>57987.766193117139</v>
      </c>
      <c r="I42" s="512">
        <f t="shared" si="14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2038</v>
      </c>
      <c r="D43" s="524">
        <f>IF(F42+SUM(E$17:E42)=D$10,F42,D$10-SUM(E$17:E42))</f>
        <v>295450.56649470178</v>
      </c>
      <c r="E43" s="523">
        <f>IF(+I14&lt;F42,I14,D43)</f>
        <v>19216.585365853658</v>
      </c>
      <c r="F43" s="524">
        <f t="shared" si="13"/>
        <v>276233.9811288481</v>
      </c>
      <c r="G43" s="525">
        <f t="shared" si="10"/>
        <v>55545.451591565979</v>
      </c>
      <c r="H43" s="492">
        <f t="shared" si="11"/>
        <v>55545.451591565979</v>
      </c>
      <c r="I43" s="512">
        <f t="shared" si="14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2039</v>
      </c>
      <c r="D44" s="524">
        <f>IF(F43+SUM(E$17:E43)=D$10,F43,D$10-SUM(E$17:E43))</f>
        <v>276233.9811288481</v>
      </c>
      <c r="E44" s="523">
        <f>IF(+I14&lt;F43,I14,D44)</f>
        <v>19216.585365853658</v>
      </c>
      <c r="F44" s="524">
        <f t="shared" si="13"/>
        <v>257017.39576299445</v>
      </c>
      <c r="G44" s="525">
        <f t="shared" si="10"/>
        <v>53103.136990014842</v>
      </c>
      <c r="H44" s="492">
        <f t="shared" si="11"/>
        <v>53103.136990014842</v>
      </c>
      <c r="I44" s="512">
        <f t="shared" si="14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2040</v>
      </c>
      <c r="D45" s="524">
        <f>IF(F44+SUM(E$17:E44)=D$10,F44,D$10-SUM(E$17:E44))</f>
        <v>257017.39576299445</v>
      </c>
      <c r="E45" s="523">
        <f>IF(+I14&lt;F44,I14,D45)</f>
        <v>19216.585365853658</v>
      </c>
      <c r="F45" s="524">
        <f t="shared" si="13"/>
        <v>237800.8103971408</v>
      </c>
      <c r="G45" s="525">
        <f t="shared" si="10"/>
        <v>50660.822388463697</v>
      </c>
      <c r="H45" s="492">
        <f t="shared" si="11"/>
        <v>50660.822388463697</v>
      </c>
      <c r="I45" s="512">
        <f t="shared" si="14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2041</v>
      </c>
      <c r="D46" s="524">
        <f>IF(F45+SUM(E$17:E45)=D$10,F45,D$10-SUM(E$17:E45))</f>
        <v>237800.8103971408</v>
      </c>
      <c r="E46" s="523">
        <f>IF(+I14&lt;F45,I14,D46)</f>
        <v>19216.585365853658</v>
      </c>
      <c r="F46" s="524">
        <f t="shared" si="13"/>
        <v>218584.22503128715</v>
      </c>
      <c r="G46" s="525">
        <f t="shared" si="10"/>
        <v>48218.507786912553</v>
      </c>
      <c r="H46" s="492">
        <f t="shared" si="11"/>
        <v>48218.507786912553</v>
      </c>
      <c r="I46" s="512">
        <f t="shared" si="14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2042</v>
      </c>
      <c r="D47" s="524">
        <f>IF(F46+SUM(E$17:E46)=D$10,F46,D$10-SUM(E$17:E46))</f>
        <v>218584.22503128715</v>
      </c>
      <c r="E47" s="523">
        <f>IF(+I14&lt;F46,I14,D47)</f>
        <v>19216.585365853658</v>
      </c>
      <c r="F47" s="524">
        <f t="shared" si="13"/>
        <v>199367.6396654335</v>
      </c>
      <c r="G47" s="525">
        <f t="shared" si="10"/>
        <v>45776.193185361401</v>
      </c>
      <c r="H47" s="492">
        <f t="shared" si="11"/>
        <v>45776.193185361401</v>
      </c>
      <c r="I47" s="512">
        <f t="shared" si="14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2043</v>
      </c>
      <c r="D48" s="524">
        <f>IF(F47+SUM(E$17:E47)=D$10,F47,D$10-SUM(E$17:E47))</f>
        <v>199367.6396654335</v>
      </c>
      <c r="E48" s="523">
        <f>IF(+I14&lt;F47,I14,D48)</f>
        <v>19216.585365853658</v>
      </c>
      <c r="F48" s="524">
        <f t="shared" si="13"/>
        <v>180151.05429957985</v>
      </c>
      <c r="G48" s="525">
        <f t="shared" si="10"/>
        <v>43333.878583810263</v>
      </c>
      <c r="H48" s="492">
        <f t="shared" si="11"/>
        <v>43333.878583810263</v>
      </c>
      <c r="I48" s="512">
        <f t="shared" si="14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2044</v>
      </c>
      <c r="D49" s="524">
        <f>IF(F48+SUM(E$17:E48)=D$10,F48,D$10-SUM(E$17:E48))</f>
        <v>180151.05429957985</v>
      </c>
      <c r="E49" s="523">
        <f>IF(+I14&lt;F48,I14,D49)</f>
        <v>19216.585365853658</v>
      </c>
      <c r="F49" s="524">
        <f t="shared" si="13"/>
        <v>160934.4689337262</v>
      </c>
      <c r="G49" s="525">
        <f t="shared" si="10"/>
        <v>40891.563982259111</v>
      </c>
      <c r="H49" s="492">
        <f t="shared" si="11"/>
        <v>40891.563982259111</v>
      </c>
      <c r="I49" s="512">
        <f t="shared" si="14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2045</v>
      </c>
      <c r="D50" s="524">
        <f>IF(F49+SUM(E$17:E49)=D$10,F49,D$10-SUM(E$17:E49))</f>
        <v>160934.4689337262</v>
      </c>
      <c r="E50" s="523">
        <f>IF(+I14&lt;F49,I14,D50)</f>
        <v>19216.585365853658</v>
      </c>
      <c r="F50" s="524">
        <f t="shared" si="13"/>
        <v>141717.88356787254</v>
      </c>
      <c r="G50" s="525">
        <f t="shared" si="10"/>
        <v>38449.249380707974</v>
      </c>
      <c r="H50" s="492">
        <f t="shared" si="11"/>
        <v>38449.249380707974</v>
      </c>
      <c r="I50" s="512">
        <f t="shared" si="14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2046</v>
      </c>
      <c r="D51" s="524">
        <f>IF(F50+SUM(E$17:E50)=D$10,F50,D$10-SUM(E$17:E50))</f>
        <v>141717.88356787254</v>
      </c>
      <c r="E51" s="523">
        <f>IF(+I14&lt;F50,I14,D51)</f>
        <v>19216.585365853658</v>
      </c>
      <c r="F51" s="524">
        <f t="shared" si="13"/>
        <v>122501.29820201889</v>
      </c>
      <c r="G51" s="525">
        <f t="shared" si="10"/>
        <v>36006.934779156822</v>
      </c>
      <c r="H51" s="492">
        <f t="shared" si="11"/>
        <v>36006.934779156822</v>
      </c>
      <c r="I51" s="512">
        <f t="shared" si="14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2047</v>
      </c>
      <c r="D52" s="524">
        <f>IF(F51+SUM(E$17:E51)=D$10,F51,D$10-SUM(E$17:E51))</f>
        <v>122501.29820201889</v>
      </c>
      <c r="E52" s="523">
        <f>IF(+I14&lt;F51,I14,D52)</f>
        <v>19216.585365853658</v>
      </c>
      <c r="F52" s="524">
        <f t="shared" si="13"/>
        <v>103284.71283616524</v>
      </c>
      <c r="G52" s="525">
        <f t="shared" si="10"/>
        <v>33564.620177605677</v>
      </c>
      <c r="H52" s="492">
        <f t="shared" si="11"/>
        <v>33564.620177605677</v>
      </c>
      <c r="I52" s="512">
        <f t="shared" si="14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2048</v>
      </c>
      <c r="D53" s="524">
        <f>IF(F52+SUM(E$17:E52)=D$10,F52,D$10-SUM(E$17:E52))</f>
        <v>103284.71283616524</v>
      </c>
      <c r="E53" s="523">
        <f>IF(+I14&lt;F52,I14,D53)</f>
        <v>19216.585365853658</v>
      </c>
      <c r="F53" s="524">
        <f t="shared" si="13"/>
        <v>84068.127470311592</v>
      </c>
      <c r="G53" s="525">
        <f t="shared" si="10"/>
        <v>31122.305576054532</v>
      </c>
      <c r="H53" s="492">
        <f t="shared" si="11"/>
        <v>31122.305576054532</v>
      </c>
      <c r="I53" s="512">
        <f t="shared" si="14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2049</v>
      </c>
      <c r="D54" s="524">
        <f>IF(F53+SUM(E$17:E53)=D$10,F53,D$10-SUM(E$17:E53))</f>
        <v>84068.127470311592</v>
      </c>
      <c r="E54" s="523">
        <f>IF(+I14&lt;F53,I14,D54)</f>
        <v>19216.585365853658</v>
      </c>
      <c r="F54" s="524">
        <f t="shared" si="13"/>
        <v>64851.542104457934</v>
      </c>
      <c r="G54" s="525">
        <f t="shared" ref="G54:G72" si="15">+I$12*((D54+F54)/2)+E54</f>
        <v>28679.990974503387</v>
      </c>
      <c r="H54" s="492">
        <f t="shared" ref="H54:H72" si="16">+I$13*((D54+F54)/2)+E54</f>
        <v>28679.990974503387</v>
      </c>
      <c r="I54" s="512">
        <f t="shared" si="14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2050</v>
      </c>
      <c r="D55" s="524">
        <f>IF(F54+SUM(E$17:E54)=D$10,F54,D$10-SUM(E$17:E54))</f>
        <v>64851.542104457934</v>
      </c>
      <c r="E55" s="523">
        <f>IF(+I14&lt;F54,I14,D55)</f>
        <v>19216.585365853658</v>
      </c>
      <c r="F55" s="524">
        <f t="shared" si="13"/>
        <v>45634.956738604276</v>
      </c>
      <c r="G55" s="525">
        <f t="shared" si="15"/>
        <v>26237.676372952239</v>
      </c>
      <c r="H55" s="492">
        <f t="shared" si="16"/>
        <v>26237.676372952239</v>
      </c>
      <c r="I55" s="512">
        <f t="shared" si="14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2051</v>
      </c>
      <c r="D56" s="524">
        <f>IF(F55+SUM(E$17:E55)=D$10,F55,D$10-SUM(E$17:E55))</f>
        <v>45634.956738604276</v>
      </c>
      <c r="E56" s="523">
        <f>IF(+I14&lt;F55,I14,D56)</f>
        <v>19216.585365853658</v>
      </c>
      <c r="F56" s="524">
        <f t="shared" si="13"/>
        <v>26418.371372750618</v>
      </c>
      <c r="G56" s="525">
        <f t="shared" si="15"/>
        <v>23795.361771401094</v>
      </c>
      <c r="H56" s="492">
        <f t="shared" si="16"/>
        <v>23795.361771401094</v>
      </c>
      <c r="I56" s="512">
        <f t="shared" si="14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2052</v>
      </c>
      <c r="D57" s="524">
        <f>IF(F56+SUM(E$17:E56)=D$10,F56,D$10-SUM(E$17:E56))</f>
        <v>26418.371372750618</v>
      </c>
      <c r="E57" s="523">
        <f>IF(+I14&lt;F56,I14,D57)</f>
        <v>19216.585365853658</v>
      </c>
      <c r="F57" s="524">
        <f t="shared" si="13"/>
        <v>7201.7860068969603</v>
      </c>
      <c r="G57" s="525">
        <f t="shared" si="15"/>
        <v>21353.047169849946</v>
      </c>
      <c r="H57" s="492">
        <f t="shared" si="16"/>
        <v>21353.047169849946</v>
      </c>
      <c r="I57" s="512">
        <f t="shared" si="14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2053</v>
      </c>
      <c r="D58" s="524">
        <f>IF(F57+SUM(E$17:E57)=D$10,F57,D$10-SUM(E$17:E57))</f>
        <v>7201.7860068969603</v>
      </c>
      <c r="E58" s="523">
        <f>IF(+I14&lt;F57,I14,D58)</f>
        <v>7201.7860068969603</v>
      </c>
      <c r="F58" s="524">
        <f t="shared" si="13"/>
        <v>0</v>
      </c>
      <c r="G58" s="525">
        <f t="shared" si="15"/>
        <v>7659.4382585073181</v>
      </c>
      <c r="H58" s="492">
        <f t="shared" si="16"/>
        <v>7659.4382585073181</v>
      </c>
      <c r="I58" s="512">
        <f t="shared" si="14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2054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3"/>
        <v>0</v>
      </c>
      <c r="G59" s="525">
        <f t="shared" si="15"/>
        <v>0</v>
      </c>
      <c r="H59" s="492">
        <f t="shared" si="16"/>
        <v>0</v>
      </c>
      <c r="I59" s="512">
        <f t="shared" si="14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2055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3"/>
        <v>0</v>
      </c>
      <c r="G60" s="525">
        <f t="shared" si="15"/>
        <v>0</v>
      </c>
      <c r="H60" s="492">
        <f t="shared" si="16"/>
        <v>0</v>
      </c>
      <c r="I60" s="512">
        <f t="shared" si="14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2056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7">
        <f t="shared" si="15"/>
        <v>0</v>
      </c>
      <c r="H61" s="492">
        <f t="shared" si="16"/>
        <v>0</v>
      </c>
      <c r="I61" s="512">
        <f t="shared" si="14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2057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7">
        <f t="shared" si="15"/>
        <v>0</v>
      </c>
      <c r="H62" s="492">
        <f t="shared" si="16"/>
        <v>0</v>
      </c>
      <c r="I62" s="512">
        <f t="shared" si="14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2058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7">
        <f t="shared" si="15"/>
        <v>0</v>
      </c>
      <c r="H63" s="492">
        <f t="shared" si="16"/>
        <v>0</v>
      </c>
      <c r="I63" s="512">
        <f t="shared" si="14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2059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7">
        <f t="shared" si="15"/>
        <v>0</v>
      </c>
      <c r="H64" s="492">
        <f t="shared" si="16"/>
        <v>0</v>
      </c>
      <c r="I64" s="512">
        <f t="shared" si="14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2060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7">
        <f t="shared" si="15"/>
        <v>0</v>
      </c>
      <c r="H65" s="492">
        <f t="shared" si="16"/>
        <v>0</v>
      </c>
      <c r="I65" s="512">
        <f t="shared" si="14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2061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7">
        <f t="shared" si="15"/>
        <v>0</v>
      </c>
      <c r="H66" s="492">
        <f t="shared" si="16"/>
        <v>0</v>
      </c>
      <c r="I66" s="512">
        <f t="shared" si="14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2062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7">
        <f t="shared" si="15"/>
        <v>0</v>
      </c>
      <c r="H67" s="492">
        <f t="shared" si="16"/>
        <v>0</v>
      </c>
      <c r="I67" s="512">
        <f t="shared" si="14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2063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7">
        <f t="shared" si="15"/>
        <v>0</v>
      </c>
      <c r="H68" s="492">
        <f t="shared" si="16"/>
        <v>0</v>
      </c>
      <c r="I68" s="512">
        <f t="shared" si="14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2064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7">
        <f t="shared" si="15"/>
        <v>0</v>
      </c>
      <c r="H69" s="492">
        <f t="shared" si="16"/>
        <v>0</v>
      </c>
      <c r="I69" s="512">
        <f t="shared" si="14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2065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7">
        <f t="shared" si="15"/>
        <v>0</v>
      </c>
      <c r="H70" s="492">
        <f t="shared" si="16"/>
        <v>0</v>
      </c>
      <c r="I70" s="512">
        <f t="shared" si="14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2066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7">
        <f t="shared" si="15"/>
        <v>0</v>
      </c>
      <c r="H71" s="492">
        <f t="shared" si="16"/>
        <v>0</v>
      </c>
      <c r="I71" s="512">
        <f t="shared" si="14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2067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31">
        <f t="shared" si="15"/>
        <v>0</v>
      </c>
      <c r="H72" s="472">
        <f t="shared" si="16"/>
        <v>0</v>
      </c>
      <c r="I72" s="532">
        <f t="shared" si="14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787880.00000000012</v>
      </c>
      <c r="F73" s="375"/>
      <c r="G73" s="375">
        <f>SUM(G17:G72)</f>
        <v>2863221.6055592219</v>
      </c>
      <c r="H73" s="375">
        <f>SUM(H17:H72)</f>
        <v>2863221.6055592219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83084.800810450004</v>
      </c>
      <c r="N87" s="547">
        <f>IF(J92&lt;D11,0,VLOOKUP(J92,C17:O72,11))</f>
        <v>83084.800810450004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93827.496963510814</v>
      </c>
      <c r="N88" s="551">
        <f>IF(J92&lt;D11,0,VLOOKUP(J92,C99:P154,7))</f>
        <v>93827.496963510814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FULTON - HOPE 115KV CKT 1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10742.69615306081</v>
      </c>
      <c r="N89" s="556">
        <f>+N88-N87</f>
        <v>10742.69615306081</v>
      </c>
      <c r="O89" s="557">
        <f>+O88-O87</f>
        <v>0</v>
      </c>
      <c r="P89" s="269"/>
    </row>
    <row r="90" spans="1:16" ht="13.5" thickBot="1">
      <c r="C90" s="535"/>
      <c r="D90" s="647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TP2006077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787880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D11</f>
        <v>2012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D12</f>
        <v>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18322.79069767442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2012</v>
      </c>
      <c r="D99" s="374"/>
      <c r="E99" s="525"/>
      <c r="F99" s="524"/>
      <c r="G99" s="604"/>
      <c r="H99" s="605"/>
      <c r="I99" s="606"/>
      <c r="J99" s="515"/>
      <c r="K99" s="515"/>
      <c r="L99" s="513"/>
      <c r="M99" s="514">
        <f t="shared" ref="M99:M130" si="17">IF(L99&lt;&gt;0,+H99-L99,0)</f>
        <v>0</v>
      </c>
      <c r="N99" s="513"/>
      <c r="O99" s="514">
        <f t="shared" ref="O99:O130" si="18">IF(N99&lt;&gt;0,+I99-N99,0)</f>
        <v>0</v>
      </c>
      <c r="P99" s="514">
        <f t="shared" ref="P99:P130" si="19">+O99-M99</f>
        <v>0</v>
      </c>
    </row>
    <row r="100" spans="1:16" ht="12.5">
      <c r="B100" s="195" t="str">
        <f>IF(D100=F99,"","IU")</f>
        <v/>
      </c>
      <c r="C100" s="508">
        <f>IF(D93="","-",+C99+1)</f>
        <v>2013</v>
      </c>
      <c r="D100" s="374"/>
      <c r="E100" s="523"/>
      <c r="F100" s="524"/>
      <c r="G100" s="524"/>
      <c r="H100" s="527"/>
      <c r="I100" s="578"/>
      <c r="J100" s="515"/>
      <c r="K100" s="515"/>
      <c r="L100" s="519"/>
      <c r="M100" s="515">
        <f t="shared" si="17"/>
        <v>0</v>
      </c>
      <c r="N100" s="519"/>
      <c r="O100" s="515">
        <f t="shared" si="18"/>
        <v>0</v>
      </c>
      <c r="P100" s="515">
        <f t="shared" si="19"/>
        <v>0</v>
      </c>
    </row>
    <row r="101" spans="1:16" ht="12.5">
      <c r="B101" s="195" t="str">
        <f t="shared" ref="B101:B154" si="20">IF(D101=F100,"","IU")</f>
        <v/>
      </c>
      <c r="C101" s="508">
        <f>IF(D93="","-",+C100+1)</f>
        <v>2014</v>
      </c>
      <c r="D101" s="374"/>
      <c r="E101" s="523"/>
      <c r="F101" s="524"/>
      <c r="G101" s="524"/>
      <c r="H101" s="527"/>
      <c r="I101" s="578"/>
      <c r="J101" s="515"/>
      <c r="K101" s="515"/>
      <c r="L101" s="519"/>
      <c r="M101" s="515">
        <f t="shared" si="17"/>
        <v>0</v>
      </c>
      <c r="N101" s="519"/>
      <c r="O101" s="515">
        <f t="shared" si="18"/>
        <v>0</v>
      </c>
      <c r="P101" s="515">
        <f t="shared" si="19"/>
        <v>0</v>
      </c>
    </row>
    <row r="102" spans="1:16" ht="12.5">
      <c r="B102" s="195" t="str">
        <f t="shared" si="20"/>
        <v>IU</v>
      </c>
      <c r="C102" s="508">
        <f>IF(D93="","-",+C101+1)</f>
        <v>2015</v>
      </c>
      <c r="D102" s="630">
        <v>734729.36507936521</v>
      </c>
      <c r="E102" s="631">
        <v>17493.556311413457</v>
      </c>
      <c r="F102" s="632">
        <v>717235.80876795179</v>
      </c>
      <c r="G102" s="632">
        <v>725982.5869236585</v>
      </c>
      <c r="H102" s="634">
        <v>113155.46714712729</v>
      </c>
      <c r="I102" s="635">
        <v>113155.46714712729</v>
      </c>
      <c r="J102" s="515">
        <f>+I102-H102</f>
        <v>0</v>
      </c>
      <c r="K102" s="515"/>
      <c r="L102" s="519">
        <f>+H102</f>
        <v>113155.46714712729</v>
      </c>
      <c r="M102" s="515">
        <f t="shared" si="17"/>
        <v>0</v>
      </c>
      <c r="N102" s="519">
        <f>+I102</f>
        <v>113155.46714712729</v>
      </c>
      <c r="O102" s="515">
        <f t="shared" si="18"/>
        <v>0</v>
      </c>
      <c r="P102" s="515">
        <f t="shared" si="19"/>
        <v>0</v>
      </c>
    </row>
    <row r="103" spans="1:16" ht="12.5">
      <c r="B103" s="195" t="str">
        <f t="shared" si="20"/>
        <v>IU</v>
      </c>
      <c r="C103" s="508">
        <f>IF(D93="","-",+C102+1)</f>
        <v>2016</v>
      </c>
      <c r="D103" s="630">
        <v>770386.44368858659</v>
      </c>
      <c r="E103" s="631">
        <v>18322.79069767442</v>
      </c>
      <c r="F103" s="632">
        <v>752063.6529909122</v>
      </c>
      <c r="G103" s="632">
        <v>761225.04833974945</v>
      </c>
      <c r="H103" s="634">
        <v>114960.30166921337</v>
      </c>
      <c r="I103" s="635">
        <v>114960.30166921337</v>
      </c>
      <c r="J103" s="515">
        <f>+I103-H103</f>
        <v>0</v>
      </c>
      <c r="K103" s="515"/>
      <c r="L103" s="519">
        <f>+H103</f>
        <v>114960.30166921337</v>
      </c>
      <c r="M103" s="515">
        <f>IF(L103&lt;&gt;0,+H103-L103,0)</f>
        <v>0</v>
      </c>
      <c r="N103" s="519">
        <f>+I103</f>
        <v>114960.30166921337</v>
      </c>
      <c r="O103" s="515">
        <f>IF(N103&lt;&gt;0,+I103-N103,0)</f>
        <v>0</v>
      </c>
      <c r="P103" s="515">
        <f>+O103-M103</f>
        <v>0</v>
      </c>
    </row>
    <row r="104" spans="1:16" ht="12.5">
      <c r="B104" s="195" t="str">
        <f t="shared" si="20"/>
        <v/>
      </c>
      <c r="C104" s="508">
        <f>IF(D93="","-",+C103+1)</f>
        <v>2017</v>
      </c>
      <c r="D104" s="630">
        <v>752063.6529909122</v>
      </c>
      <c r="E104" s="631">
        <v>18759.047619047618</v>
      </c>
      <c r="F104" s="632">
        <v>733304.60537186463</v>
      </c>
      <c r="G104" s="632">
        <v>742684.12918138842</v>
      </c>
      <c r="H104" s="634">
        <v>108973.97138946971</v>
      </c>
      <c r="I104" s="635">
        <v>108973.97138946971</v>
      </c>
      <c r="J104" s="515">
        <f t="shared" ref="J104:J154" si="21">+I104-H104</f>
        <v>0</v>
      </c>
      <c r="K104" s="515"/>
      <c r="L104" s="519">
        <f>+H104</f>
        <v>108973.97138946971</v>
      </c>
      <c r="M104" s="515">
        <f>IF(L104&lt;&gt;0,+H104-L104,0)</f>
        <v>0</v>
      </c>
      <c r="N104" s="519">
        <f>+I104</f>
        <v>108973.97138946971</v>
      </c>
      <c r="O104" s="515">
        <f>IF(N104&lt;&gt;0,+I104-N104,0)</f>
        <v>0</v>
      </c>
      <c r="P104" s="515">
        <f>+O104-M104</f>
        <v>0</v>
      </c>
    </row>
    <row r="105" spans="1:16" ht="12.5">
      <c r="B105" s="195" t="str">
        <f t="shared" si="20"/>
        <v/>
      </c>
      <c r="C105" s="508">
        <f>IF(D93="","-",+C104+1)</f>
        <v>2018</v>
      </c>
      <c r="D105" s="630">
        <v>733304.60537186463</v>
      </c>
      <c r="E105" s="631">
        <v>18759.047619047618</v>
      </c>
      <c r="F105" s="632">
        <v>714545.55775281705</v>
      </c>
      <c r="G105" s="632">
        <v>723925.08156234084</v>
      </c>
      <c r="H105" s="634">
        <v>95208.856021995831</v>
      </c>
      <c r="I105" s="635">
        <v>95208.856021995831</v>
      </c>
      <c r="J105" s="515">
        <f t="shared" si="21"/>
        <v>0</v>
      </c>
      <c r="K105" s="515"/>
      <c r="L105" s="519">
        <f>+H105</f>
        <v>95208.856021995831</v>
      </c>
      <c r="M105" s="515">
        <f>IF(L105&lt;&gt;0,+H105-L105,0)</f>
        <v>0</v>
      </c>
      <c r="N105" s="519">
        <f>+I105</f>
        <v>95208.856021995831</v>
      </c>
      <c r="O105" s="515">
        <f>IF(N105&lt;&gt;0,+I105-N105,0)</f>
        <v>0</v>
      </c>
      <c r="P105" s="515">
        <f t="shared" si="19"/>
        <v>0</v>
      </c>
    </row>
    <row r="106" spans="1:16" ht="12.5">
      <c r="B106" s="195" t="str">
        <f t="shared" si="20"/>
        <v/>
      </c>
      <c r="C106" s="508">
        <f>IF(D93="","-",+C105+1)</f>
        <v>2019</v>
      </c>
      <c r="D106" s="374">
        <f>IF(F105+SUM(E$99:E105)=D$92,F105,D$92-SUM(E$99:E105))</f>
        <v>714545.55775281705</v>
      </c>
      <c r="E106" s="523">
        <f t="shared" ref="E106:E154" si="22">IF(+$J$96&lt;F105,$J$96,D106)</f>
        <v>18322.79069767442</v>
      </c>
      <c r="F106" s="524">
        <f t="shared" ref="F106:F154" si="23">+D106-E106</f>
        <v>696222.76705514267</v>
      </c>
      <c r="G106" s="524">
        <f t="shared" ref="G106:G154" si="24">+(F106+D106)/2</f>
        <v>705384.1624039798</v>
      </c>
      <c r="H106" s="527">
        <f t="shared" ref="H106:H154" si="25">+J$94*G106+E106</f>
        <v>93827.496963510814</v>
      </c>
      <c r="I106" s="578">
        <f t="shared" ref="I106:I154" si="26">+J$95*G106+E106</f>
        <v>93827.496963510814</v>
      </c>
      <c r="J106" s="515">
        <f t="shared" si="21"/>
        <v>0</v>
      </c>
      <c r="K106" s="515"/>
      <c r="L106" s="526"/>
      <c r="M106" s="515">
        <f t="shared" si="17"/>
        <v>0</v>
      </c>
      <c r="N106" s="526"/>
      <c r="O106" s="515">
        <f t="shared" si="18"/>
        <v>0</v>
      </c>
      <c r="P106" s="515">
        <f t="shared" si="19"/>
        <v>0</v>
      </c>
    </row>
    <row r="107" spans="1:16" ht="12.5">
      <c r="B107" s="195" t="str">
        <f t="shared" si="20"/>
        <v/>
      </c>
      <c r="C107" s="508">
        <f>IF(D93="","-",+C106+1)</f>
        <v>2020</v>
      </c>
      <c r="D107" s="374">
        <f>IF(F106+SUM(E$99:E106)=D$92,F106,D$92-SUM(E$99:E106))</f>
        <v>696222.76705514267</v>
      </c>
      <c r="E107" s="523">
        <f t="shared" si="22"/>
        <v>18322.79069767442</v>
      </c>
      <c r="F107" s="524">
        <f t="shared" si="23"/>
        <v>677899.97635746829</v>
      </c>
      <c r="G107" s="524">
        <f t="shared" si="24"/>
        <v>687061.37170630554</v>
      </c>
      <c r="H107" s="527">
        <f t="shared" si="25"/>
        <v>91866.215433055942</v>
      </c>
      <c r="I107" s="578">
        <f t="shared" si="26"/>
        <v>91866.215433055942</v>
      </c>
      <c r="J107" s="515">
        <f t="shared" si="21"/>
        <v>0</v>
      </c>
      <c r="K107" s="515"/>
      <c r="L107" s="526"/>
      <c r="M107" s="515">
        <f t="shared" si="17"/>
        <v>0</v>
      </c>
      <c r="N107" s="526"/>
      <c r="O107" s="515">
        <f t="shared" si="18"/>
        <v>0</v>
      </c>
      <c r="P107" s="515">
        <f t="shared" si="19"/>
        <v>0</v>
      </c>
    </row>
    <row r="108" spans="1:16" ht="12.5">
      <c r="B108" s="195" t="str">
        <f t="shared" si="20"/>
        <v/>
      </c>
      <c r="C108" s="508">
        <f>IF(D93="","-",+C107+1)</f>
        <v>2021</v>
      </c>
      <c r="D108" s="374">
        <f>IF(F107+SUM(E$99:E107)=D$92,F107,D$92-SUM(E$99:E107))</f>
        <v>677899.97635746829</v>
      </c>
      <c r="E108" s="523">
        <f t="shared" si="22"/>
        <v>18322.79069767442</v>
      </c>
      <c r="F108" s="524">
        <f t="shared" si="23"/>
        <v>659577.1856597939</v>
      </c>
      <c r="G108" s="524">
        <f t="shared" si="24"/>
        <v>668738.58100863104</v>
      </c>
      <c r="H108" s="527">
        <f t="shared" si="25"/>
        <v>89904.933902601071</v>
      </c>
      <c r="I108" s="578">
        <f t="shared" si="26"/>
        <v>89904.933902601071</v>
      </c>
      <c r="J108" s="515">
        <f t="shared" si="21"/>
        <v>0</v>
      </c>
      <c r="K108" s="515"/>
      <c r="L108" s="526"/>
      <c r="M108" s="515">
        <f t="shared" si="17"/>
        <v>0</v>
      </c>
      <c r="N108" s="526"/>
      <c r="O108" s="515">
        <f t="shared" si="18"/>
        <v>0</v>
      </c>
      <c r="P108" s="515">
        <f t="shared" si="19"/>
        <v>0</v>
      </c>
    </row>
    <row r="109" spans="1:16" ht="12.5">
      <c r="B109" s="195" t="str">
        <f t="shared" si="20"/>
        <v/>
      </c>
      <c r="C109" s="508">
        <f>IF(D93="","-",+C108+1)</f>
        <v>2022</v>
      </c>
      <c r="D109" s="374">
        <f>IF(F108+SUM(E$99:E108)=D$92,F108,D$92-SUM(E$99:E108))</f>
        <v>659577.1856597939</v>
      </c>
      <c r="E109" s="523">
        <f t="shared" si="22"/>
        <v>18322.79069767442</v>
      </c>
      <c r="F109" s="524">
        <f t="shared" si="23"/>
        <v>641254.39496211952</v>
      </c>
      <c r="G109" s="524">
        <f t="shared" si="24"/>
        <v>650415.79031095677</v>
      </c>
      <c r="H109" s="527">
        <f t="shared" si="25"/>
        <v>87943.6523721462</v>
      </c>
      <c r="I109" s="578">
        <f t="shared" si="26"/>
        <v>87943.6523721462</v>
      </c>
      <c r="J109" s="515">
        <f t="shared" si="21"/>
        <v>0</v>
      </c>
      <c r="K109" s="515"/>
      <c r="L109" s="526"/>
      <c r="M109" s="515">
        <f t="shared" si="17"/>
        <v>0</v>
      </c>
      <c r="N109" s="526"/>
      <c r="O109" s="515">
        <f t="shared" si="18"/>
        <v>0</v>
      </c>
      <c r="P109" s="515">
        <f t="shared" si="19"/>
        <v>0</v>
      </c>
    </row>
    <row r="110" spans="1:16" ht="12.5">
      <c r="B110" s="195" t="str">
        <f t="shared" si="20"/>
        <v/>
      </c>
      <c r="C110" s="508">
        <f>IF(D93="","-",+C109+1)</f>
        <v>2023</v>
      </c>
      <c r="D110" s="374">
        <f>IF(F109+SUM(E$99:E109)=D$92,F109,D$92-SUM(E$99:E109))</f>
        <v>641254.39496211952</v>
      </c>
      <c r="E110" s="523">
        <f t="shared" si="22"/>
        <v>18322.79069767442</v>
      </c>
      <c r="F110" s="524">
        <f t="shared" si="23"/>
        <v>622931.60426444514</v>
      </c>
      <c r="G110" s="524">
        <f t="shared" si="24"/>
        <v>632092.99961328227</v>
      </c>
      <c r="H110" s="527">
        <f t="shared" si="25"/>
        <v>85982.370841691329</v>
      </c>
      <c r="I110" s="578">
        <f t="shared" si="26"/>
        <v>85982.370841691329</v>
      </c>
      <c r="J110" s="515">
        <f t="shared" si="21"/>
        <v>0</v>
      </c>
      <c r="K110" s="515"/>
      <c r="L110" s="526"/>
      <c r="M110" s="515">
        <f t="shared" si="17"/>
        <v>0</v>
      </c>
      <c r="N110" s="526"/>
      <c r="O110" s="515">
        <f t="shared" si="18"/>
        <v>0</v>
      </c>
      <c r="P110" s="515">
        <f t="shared" si="19"/>
        <v>0</v>
      </c>
    </row>
    <row r="111" spans="1:16" ht="12.5">
      <c r="B111" s="195" t="str">
        <f t="shared" si="20"/>
        <v/>
      </c>
      <c r="C111" s="508">
        <f>IF(D93="","-",+C110+1)</f>
        <v>2024</v>
      </c>
      <c r="D111" s="374">
        <f>IF(F110+SUM(E$99:E110)=D$92,F110,D$92-SUM(E$99:E110))</f>
        <v>622931.60426444514</v>
      </c>
      <c r="E111" s="523">
        <f t="shared" si="22"/>
        <v>18322.79069767442</v>
      </c>
      <c r="F111" s="524">
        <f t="shared" si="23"/>
        <v>604608.81356677075</v>
      </c>
      <c r="G111" s="524">
        <f t="shared" si="24"/>
        <v>613770.208915608</v>
      </c>
      <c r="H111" s="527">
        <f t="shared" si="25"/>
        <v>84021.089311236487</v>
      </c>
      <c r="I111" s="578">
        <f t="shared" si="26"/>
        <v>84021.089311236487</v>
      </c>
      <c r="J111" s="515">
        <f t="shared" si="21"/>
        <v>0</v>
      </c>
      <c r="K111" s="515"/>
      <c r="L111" s="526"/>
      <c r="M111" s="515">
        <f t="shared" si="17"/>
        <v>0</v>
      </c>
      <c r="N111" s="526"/>
      <c r="O111" s="515">
        <f t="shared" si="18"/>
        <v>0</v>
      </c>
      <c r="P111" s="515">
        <f t="shared" si="19"/>
        <v>0</v>
      </c>
    </row>
    <row r="112" spans="1:16" ht="12.5">
      <c r="B112" s="195" t="str">
        <f t="shared" si="20"/>
        <v/>
      </c>
      <c r="C112" s="508">
        <f>IF(D93="","-",+C111+1)</f>
        <v>2025</v>
      </c>
      <c r="D112" s="374">
        <f>IF(F111+SUM(E$99:E111)=D$92,F111,D$92-SUM(E$99:E111))</f>
        <v>604608.81356677075</v>
      </c>
      <c r="E112" s="523">
        <f t="shared" si="22"/>
        <v>18322.79069767442</v>
      </c>
      <c r="F112" s="524">
        <f t="shared" si="23"/>
        <v>586286.02286909637</v>
      </c>
      <c r="G112" s="524">
        <f t="shared" si="24"/>
        <v>595447.4182179335</v>
      </c>
      <c r="H112" s="527">
        <f t="shared" si="25"/>
        <v>82059.807780781586</v>
      </c>
      <c r="I112" s="578">
        <f t="shared" si="26"/>
        <v>82059.807780781586</v>
      </c>
      <c r="J112" s="515">
        <f t="shared" si="21"/>
        <v>0</v>
      </c>
      <c r="K112" s="515"/>
      <c r="L112" s="526"/>
      <c r="M112" s="515">
        <f t="shared" si="17"/>
        <v>0</v>
      </c>
      <c r="N112" s="526"/>
      <c r="O112" s="515">
        <f t="shared" si="18"/>
        <v>0</v>
      </c>
      <c r="P112" s="515">
        <f t="shared" si="19"/>
        <v>0</v>
      </c>
    </row>
    <row r="113" spans="2:16" ht="12.5">
      <c r="B113" s="195" t="str">
        <f t="shared" si="20"/>
        <v/>
      </c>
      <c r="C113" s="508">
        <f>IF(D93="","-",+C112+1)</f>
        <v>2026</v>
      </c>
      <c r="D113" s="374">
        <f>IF(F112+SUM(E$99:E112)=D$92,F112,D$92-SUM(E$99:E112))</f>
        <v>586286.02286909637</v>
      </c>
      <c r="E113" s="523">
        <f t="shared" si="22"/>
        <v>18322.79069767442</v>
      </c>
      <c r="F113" s="524">
        <f t="shared" si="23"/>
        <v>567963.23217142199</v>
      </c>
      <c r="G113" s="524">
        <f t="shared" si="24"/>
        <v>577124.62752025924</v>
      </c>
      <c r="H113" s="527">
        <f t="shared" si="25"/>
        <v>80098.526250326744</v>
      </c>
      <c r="I113" s="578">
        <f t="shared" si="26"/>
        <v>80098.526250326744</v>
      </c>
      <c r="J113" s="515">
        <f t="shared" si="21"/>
        <v>0</v>
      </c>
      <c r="K113" s="515"/>
      <c r="L113" s="526"/>
      <c r="M113" s="515">
        <f t="shared" si="17"/>
        <v>0</v>
      </c>
      <c r="N113" s="526"/>
      <c r="O113" s="515">
        <f t="shared" si="18"/>
        <v>0</v>
      </c>
      <c r="P113" s="515">
        <f t="shared" si="19"/>
        <v>0</v>
      </c>
    </row>
    <row r="114" spans="2:16" ht="12.5">
      <c r="B114" s="195" t="str">
        <f t="shared" si="20"/>
        <v/>
      </c>
      <c r="C114" s="508">
        <f>IF(D93="","-",+C113+1)</f>
        <v>2027</v>
      </c>
      <c r="D114" s="374">
        <f>IF(F113+SUM(E$99:E113)=D$92,F113,D$92-SUM(E$99:E113))</f>
        <v>567963.23217142199</v>
      </c>
      <c r="E114" s="523">
        <f t="shared" si="22"/>
        <v>18322.79069767442</v>
      </c>
      <c r="F114" s="524">
        <f t="shared" si="23"/>
        <v>549640.4414737476</v>
      </c>
      <c r="G114" s="524">
        <f t="shared" si="24"/>
        <v>558801.83682258474</v>
      </c>
      <c r="H114" s="527">
        <f t="shared" si="25"/>
        <v>78137.244719871844</v>
      </c>
      <c r="I114" s="578">
        <f t="shared" si="26"/>
        <v>78137.244719871844</v>
      </c>
      <c r="J114" s="515">
        <f t="shared" si="21"/>
        <v>0</v>
      </c>
      <c r="K114" s="515"/>
      <c r="L114" s="526"/>
      <c r="M114" s="515">
        <f t="shared" si="17"/>
        <v>0</v>
      </c>
      <c r="N114" s="526"/>
      <c r="O114" s="515">
        <f t="shared" si="18"/>
        <v>0</v>
      </c>
      <c r="P114" s="515">
        <f t="shared" si="19"/>
        <v>0</v>
      </c>
    </row>
    <row r="115" spans="2:16" ht="12.5">
      <c r="B115" s="195" t="str">
        <f t="shared" si="20"/>
        <v/>
      </c>
      <c r="C115" s="508">
        <f>IF(D93="","-",+C114+1)</f>
        <v>2028</v>
      </c>
      <c r="D115" s="374">
        <f>IF(F114+SUM(E$99:E114)=D$92,F114,D$92-SUM(E$99:E114))</f>
        <v>549640.4414737476</v>
      </c>
      <c r="E115" s="523">
        <f t="shared" si="22"/>
        <v>18322.79069767442</v>
      </c>
      <c r="F115" s="524">
        <f t="shared" si="23"/>
        <v>531317.65077607322</v>
      </c>
      <c r="G115" s="524">
        <f t="shared" si="24"/>
        <v>540479.04612491047</v>
      </c>
      <c r="H115" s="527">
        <f t="shared" si="25"/>
        <v>76175.963189417002</v>
      </c>
      <c r="I115" s="578">
        <f t="shared" si="26"/>
        <v>76175.963189417002</v>
      </c>
      <c r="J115" s="515">
        <f t="shared" si="21"/>
        <v>0</v>
      </c>
      <c r="K115" s="515"/>
      <c r="L115" s="526"/>
      <c r="M115" s="515">
        <f t="shared" si="17"/>
        <v>0</v>
      </c>
      <c r="N115" s="526"/>
      <c r="O115" s="515">
        <f t="shared" si="18"/>
        <v>0</v>
      </c>
      <c r="P115" s="515">
        <f t="shared" si="19"/>
        <v>0</v>
      </c>
    </row>
    <row r="116" spans="2:16" ht="12.5">
      <c r="B116" s="195" t="str">
        <f t="shared" si="20"/>
        <v/>
      </c>
      <c r="C116" s="508">
        <f>IF(D93="","-",+C115+1)</f>
        <v>2029</v>
      </c>
      <c r="D116" s="374">
        <f>IF(F115+SUM(E$99:E115)=D$92,F115,D$92-SUM(E$99:E115))</f>
        <v>531317.65077607322</v>
      </c>
      <c r="E116" s="523">
        <f t="shared" si="22"/>
        <v>18322.79069767442</v>
      </c>
      <c r="F116" s="524">
        <f t="shared" si="23"/>
        <v>512994.86007839878</v>
      </c>
      <c r="G116" s="524">
        <f t="shared" si="24"/>
        <v>522156.25542723597</v>
      </c>
      <c r="H116" s="527">
        <f t="shared" si="25"/>
        <v>74214.681658962116</v>
      </c>
      <c r="I116" s="578">
        <f t="shared" si="26"/>
        <v>74214.681658962116</v>
      </c>
      <c r="J116" s="515">
        <f t="shared" si="21"/>
        <v>0</v>
      </c>
      <c r="K116" s="515"/>
      <c r="L116" s="526"/>
      <c r="M116" s="515">
        <f t="shared" si="17"/>
        <v>0</v>
      </c>
      <c r="N116" s="526"/>
      <c r="O116" s="515">
        <f t="shared" si="18"/>
        <v>0</v>
      </c>
      <c r="P116" s="515">
        <f t="shared" si="19"/>
        <v>0</v>
      </c>
    </row>
    <row r="117" spans="2:16" ht="12.5">
      <c r="B117" s="195" t="str">
        <f t="shared" si="20"/>
        <v/>
      </c>
      <c r="C117" s="508">
        <f>IF(D93="","-",+C116+1)</f>
        <v>2030</v>
      </c>
      <c r="D117" s="374">
        <f>IF(F116+SUM(E$99:E116)=D$92,F116,D$92-SUM(E$99:E116))</f>
        <v>512994.86007839878</v>
      </c>
      <c r="E117" s="523">
        <f t="shared" si="22"/>
        <v>18322.79069767442</v>
      </c>
      <c r="F117" s="524">
        <f t="shared" si="23"/>
        <v>494672.06938072434</v>
      </c>
      <c r="G117" s="524">
        <f t="shared" si="24"/>
        <v>503833.46472956159</v>
      </c>
      <c r="H117" s="527">
        <f t="shared" si="25"/>
        <v>72253.400128507245</v>
      </c>
      <c r="I117" s="578">
        <f t="shared" si="26"/>
        <v>72253.400128507245</v>
      </c>
      <c r="J117" s="515">
        <f t="shared" si="21"/>
        <v>0</v>
      </c>
      <c r="K117" s="515"/>
      <c r="L117" s="526"/>
      <c r="M117" s="515">
        <f t="shared" si="17"/>
        <v>0</v>
      </c>
      <c r="N117" s="526"/>
      <c r="O117" s="515">
        <f t="shared" si="18"/>
        <v>0</v>
      </c>
      <c r="P117" s="515">
        <f t="shared" si="19"/>
        <v>0</v>
      </c>
    </row>
    <row r="118" spans="2:16" ht="12.5">
      <c r="B118" s="195" t="str">
        <f t="shared" si="20"/>
        <v/>
      </c>
      <c r="C118" s="508">
        <f>IF(D93="","-",+C117+1)</f>
        <v>2031</v>
      </c>
      <c r="D118" s="374">
        <f>IF(F117+SUM(E$99:E117)=D$92,F117,D$92-SUM(E$99:E117))</f>
        <v>494672.06938072434</v>
      </c>
      <c r="E118" s="523">
        <f t="shared" si="22"/>
        <v>18322.79069767442</v>
      </c>
      <c r="F118" s="524">
        <f t="shared" si="23"/>
        <v>476349.2786830499</v>
      </c>
      <c r="G118" s="524">
        <f t="shared" si="24"/>
        <v>485510.67403188709</v>
      </c>
      <c r="H118" s="527">
        <f t="shared" si="25"/>
        <v>70292.118598052359</v>
      </c>
      <c r="I118" s="578">
        <f t="shared" si="26"/>
        <v>70292.118598052359</v>
      </c>
      <c r="J118" s="515">
        <f t="shared" si="21"/>
        <v>0</v>
      </c>
      <c r="K118" s="515"/>
      <c r="L118" s="526"/>
      <c r="M118" s="515">
        <f t="shared" si="17"/>
        <v>0</v>
      </c>
      <c r="N118" s="526"/>
      <c r="O118" s="515">
        <f t="shared" si="18"/>
        <v>0</v>
      </c>
      <c r="P118" s="515">
        <f t="shared" si="19"/>
        <v>0</v>
      </c>
    </row>
    <row r="119" spans="2:16" ht="12.5">
      <c r="B119" s="195" t="str">
        <f t="shared" si="20"/>
        <v/>
      </c>
      <c r="C119" s="508">
        <f>IF(D93="","-",+C118+1)</f>
        <v>2032</v>
      </c>
      <c r="D119" s="374">
        <f>IF(F118+SUM(E$99:E118)=D$92,F118,D$92-SUM(E$99:E118))</f>
        <v>476349.2786830499</v>
      </c>
      <c r="E119" s="523">
        <f t="shared" si="22"/>
        <v>18322.79069767442</v>
      </c>
      <c r="F119" s="524">
        <f t="shared" si="23"/>
        <v>458026.48798537545</v>
      </c>
      <c r="G119" s="524">
        <f t="shared" si="24"/>
        <v>467187.8833342127</v>
      </c>
      <c r="H119" s="527">
        <f t="shared" si="25"/>
        <v>68330.837067597487</v>
      </c>
      <c r="I119" s="578">
        <f t="shared" si="26"/>
        <v>68330.837067597487</v>
      </c>
      <c r="J119" s="515">
        <f t="shared" si="21"/>
        <v>0</v>
      </c>
      <c r="K119" s="515"/>
      <c r="L119" s="526"/>
      <c r="M119" s="515">
        <f t="shared" si="17"/>
        <v>0</v>
      </c>
      <c r="N119" s="526"/>
      <c r="O119" s="515">
        <f t="shared" si="18"/>
        <v>0</v>
      </c>
      <c r="P119" s="515">
        <f t="shared" si="19"/>
        <v>0</v>
      </c>
    </row>
    <row r="120" spans="2:16" ht="12.5">
      <c r="B120" s="195" t="str">
        <f t="shared" si="20"/>
        <v/>
      </c>
      <c r="C120" s="508">
        <f>IF(D93="","-",+C119+1)</f>
        <v>2033</v>
      </c>
      <c r="D120" s="374">
        <f>IF(F119+SUM(E$99:E119)=D$92,F119,D$92-SUM(E$99:E119))</f>
        <v>458026.48798537545</v>
      </c>
      <c r="E120" s="523">
        <f t="shared" si="22"/>
        <v>18322.79069767442</v>
      </c>
      <c r="F120" s="524">
        <f t="shared" si="23"/>
        <v>439703.69728770101</v>
      </c>
      <c r="G120" s="524">
        <f t="shared" si="24"/>
        <v>448865.0926365382</v>
      </c>
      <c r="H120" s="527">
        <f t="shared" si="25"/>
        <v>66369.555537142616</v>
      </c>
      <c r="I120" s="578">
        <f t="shared" si="26"/>
        <v>66369.555537142616</v>
      </c>
      <c r="J120" s="515">
        <f t="shared" si="21"/>
        <v>0</v>
      </c>
      <c r="K120" s="515"/>
      <c r="L120" s="526"/>
      <c r="M120" s="515">
        <f t="shared" si="17"/>
        <v>0</v>
      </c>
      <c r="N120" s="526"/>
      <c r="O120" s="515">
        <f t="shared" si="18"/>
        <v>0</v>
      </c>
      <c r="P120" s="515">
        <f t="shared" si="19"/>
        <v>0</v>
      </c>
    </row>
    <row r="121" spans="2:16" ht="12.5">
      <c r="B121" s="195" t="str">
        <f t="shared" si="20"/>
        <v/>
      </c>
      <c r="C121" s="508">
        <f>IF(D93="","-",+C120+1)</f>
        <v>2034</v>
      </c>
      <c r="D121" s="374">
        <f>IF(F120+SUM(E$99:E120)=D$92,F120,D$92-SUM(E$99:E120))</f>
        <v>439703.69728770101</v>
      </c>
      <c r="E121" s="523">
        <f t="shared" si="22"/>
        <v>18322.79069767442</v>
      </c>
      <c r="F121" s="524">
        <f t="shared" si="23"/>
        <v>421380.90659002657</v>
      </c>
      <c r="G121" s="524">
        <f t="shared" si="24"/>
        <v>430542.30193886382</v>
      </c>
      <c r="H121" s="527">
        <f t="shared" si="25"/>
        <v>64408.274006687745</v>
      </c>
      <c r="I121" s="578">
        <f t="shared" si="26"/>
        <v>64408.274006687745</v>
      </c>
      <c r="J121" s="515">
        <f t="shared" si="21"/>
        <v>0</v>
      </c>
      <c r="K121" s="515"/>
      <c r="L121" s="526"/>
      <c r="M121" s="515">
        <f t="shared" si="17"/>
        <v>0</v>
      </c>
      <c r="N121" s="526"/>
      <c r="O121" s="515">
        <f t="shared" si="18"/>
        <v>0</v>
      </c>
      <c r="P121" s="515">
        <f t="shared" si="19"/>
        <v>0</v>
      </c>
    </row>
    <row r="122" spans="2:16" ht="12.5">
      <c r="B122" s="195" t="str">
        <f t="shared" si="20"/>
        <v/>
      </c>
      <c r="C122" s="508">
        <f>IF(D93="","-",+C121+1)</f>
        <v>2035</v>
      </c>
      <c r="D122" s="374">
        <f>IF(F121+SUM(E$99:E121)=D$92,F121,D$92-SUM(E$99:E121))</f>
        <v>421380.90659002657</v>
      </c>
      <c r="E122" s="523">
        <f t="shared" si="22"/>
        <v>18322.79069767442</v>
      </c>
      <c r="F122" s="524">
        <f t="shared" si="23"/>
        <v>403058.11589235213</v>
      </c>
      <c r="G122" s="524">
        <f t="shared" si="24"/>
        <v>412219.51124118932</v>
      </c>
      <c r="H122" s="527">
        <f t="shared" si="25"/>
        <v>62446.992476232859</v>
      </c>
      <c r="I122" s="578">
        <f t="shared" si="26"/>
        <v>62446.992476232859</v>
      </c>
      <c r="J122" s="515">
        <f t="shared" si="21"/>
        <v>0</v>
      </c>
      <c r="K122" s="515"/>
      <c r="L122" s="526"/>
      <c r="M122" s="515">
        <f t="shared" si="17"/>
        <v>0</v>
      </c>
      <c r="N122" s="526"/>
      <c r="O122" s="515">
        <f t="shared" si="18"/>
        <v>0</v>
      </c>
      <c r="P122" s="515">
        <f t="shared" si="19"/>
        <v>0</v>
      </c>
    </row>
    <row r="123" spans="2:16" ht="12.5">
      <c r="B123" s="195" t="str">
        <f t="shared" si="20"/>
        <v/>
      </c>
      <c r="C123" s="508">
        <f>IF(D93="","-",+C122+1)</f>
        <v>2036</v>
      </c>
      <c r="D123" s="374">
        <f>IF(F122+SUM(E$99:E122)=D$92,F122,D$92-SUM(E$99:E122))</f>
        <v>403058.11589235213</v>
      </c>
      <c r="E123" s="523">
        <f t="shared" si="22"/>
        <v>18322.79069767442</v>
      </c>
      <c r="F123" s="524">
        <f t="shared" si="23"/>
        <v>384735.32519467769</v>
      </c>
      <c r="G123" s="524">
        <f t="shared" si="24"/>
        <v>393896.72054351494</v>
      </c>
      <c r="H123" s="527">
        <f t="shared" si="25"/>
        <v>60485.710945777988</v>
      </c>
      <c r="I123" s="578">
        <f t="shared" si="26"/>
        <v>60485.710945777988</v>
      </c>
      <c r="J123" s="515">
        <f t="shared" si="21"/>
        <v>0</v>
      </c>
      <c r="K123" s="515"/>
      <c r="L123" s="526"/>
      <c r="M123" s="515">
        <f t="shared" si="17"/>
        <v>0</v>
      </c>
      <c r="N123" s="526"/>
      <c r="O123" s="515">
        <f t="shared" si="18"/>
        <v>0</v>
      </c>
      <c r="P123" s="515">
        <f t="shared" si="19"/>
        <v>0</v>
      </c>
    </row>
    <row r="124" spans="2:16" ht="12.5">
      <c r="B124" s="195" t="str">
        <f t="shared" si="20"/>
        <v/>
      </c>
      <c r="C124" s="508">
        <f>IF(D93="","-",+C123+1)</f>
        <v>2037</v>
      </c>
      <c r="D124" s="374">
        <f>IF(F123+SUM(E$99:E123)=D$92,F123,D$92-SUM(E$99:E123))</f>
        <v>384735.32519467769</v>
      </c>
      <c r="E124" s="523">
        <f t="shared" si="22"/>
        <v>18322.79069767442</v>
      </c>
      <c r="F124" s="524">
        <f t="shared" si="23"/>
        <v>366412.53449700325</v>
      </c>
      <c r="G124" s="524">
        <f t="shared" si="24"/>
        <v>375573.92984584044</v>
      </c>
      <c r="H124" s="527">
        <f t="shared" si="25"/>
        <v>58524.429415323109</v>
      </c>
      <c r="I124" s="578">
        <f t="shared" si="26"/>
        <v>58524.429415323109</v>
      </c>
      <c r="J124" s="515">
        <f t="shared" si="21"/>
        <v>0</v>
      </c>
      <c r="K124" s="515"/>
      <c r="L124" s="526"/>
      <c r="M124" s="515">
        <f t="shared" si="17"/>
        <v>0</v>
      </c>
      <c r="N124" s="526"/>
      <c r="O124" s="515">
        <f t="shared" si="18"/>
        <v>0</v>
      </c>
      <c r="P124" s="515">
        <f t="shared" si="19"/>
        <v>0</v>
      </c>
    </row>
    <row r="125" spans="2:16" ht="12.5">
      <c r="B125" s="195" t="str">
        <f t="shared" si="20"/>
        <v/>
      </c>
      <c r="C125" s="508">
        <f>IF(D93="","-",+C124+1)</f>
        <v>2038</v>
      </c>
      <c r="D125" s="374">
        <f>IF(F124+SUM(E$99:E124)=D$92,F124,D$92-SUM(E$99:E124))</f>
        <v>366412.53449700325</v>
      </c>
      <c r="E125" s="523">
        <f t="shared" si="22"/>
        <v>18322.79069767442</v>
      </c>
      <c r="F125" s="524">
        <f t="shared" si="23"/>
        <v>348089.7437993288</v>
      </c>
      <c r="G125" s="524">
        <f t="shared" si="24"/>
        <v>357251.13914816605</v>
      </c>
      <c r="H125" s="527">
        <f t="shared" si="25"/>
        <v>56563.147884868238</v>
      </c>
      <c r="I125" s="578">
        <f t="shared" si="26"/>
        <v>56563.147884868238</v>
      </c>
      <c r="J125" s="515">
        <f t="shared" si="21"/>
        <v>0</v>
      </c>
      <c r="K125" s="515"/>
      <c r="L125" s="526"/>
      <c r="M125" s="515">
        <f t="shared" si="17"/>
        <v>0</v>
      </c>
      <c r="N125" s="526"/>
      <c r="O125" s="515">
        <f t="shared" si="18"/>
        <v>0</v>
      </c>
      <c r="P125" s="515">
        <f t="shared" si="19"/>
        <v>0</v>
      </c>
    </row>
    <row r="126" spans="2:16" ht="12.5">
      <c r="B126" s="195" t="str">
        <f t="shared" si="20"/>
        <v/>
      </c>
      <c r="C126" s="508">
        <f>IF(D93="","-",+C125+1)</f>
        <v>2039</v>
      </c>
      <c r="D126" s="374">
        <f>IF(F125+SUM(E$99:E125)=D$92,F125,D$92-SUM(E$99:E125))</f>
        <v>348089.7437993288</v>
      </c>
      <c r="E126" s="523">
        <f t="shared" si="22"/>
        <v>18322.79069767442</v>
      </c>
      <c r="F126" s="524">
        <f t="shared" si="23"/>
        <v>329766.95310165436</v>
      </c>
      <c r="G126" s="524">
        <f t="shared" si="24"/>
        <v>338928.34845049155</v>
      </c>
      <c r="H126" s="527">
        <f t="shared" si="25"/>
        <v>54601.86635441336</v>
      </c>
      <c r="I126" s="578">
        <f t="shared" si="26"/>
        <v>54601.86635441336</v>
      </c>
      <c r="J126" s="515">
        <f t="shared" si="21"/>
        <v>0</v>
      </c>
      <c r="K126" s="515"/>
      <c r="L126" s="526"/>
      <c r="M126" s="515">
        <f t="shared" si="17"/>
        <v>0</v>
      </c>
      <c r="N126" s="526"/>
      <c r="O126" s="515">
        <f t="shared" si="18"/>
        <v>0</v>
      </c>
      <c r="P126" s="515">
        <f t="shared" si="19"/>
        <v>0</v>
      </c>
    </row>
    <row r="127" spans="2:16" ht="12.5">
      <c r="B127" s="195" t="str">
        <f t="shared" si="20"/>
        <v/>
      </c>
      <c r="C127" s="508">
        <f>IF(D93="","-",+C126+1)</f>
        <v>2040</v>
      </c>
      <c r="D127" s="374">
        <f>IF(F126+SUM(E$99:E126)=D$92,F126,D$92-SUM(E$99:E126))</f>
        <v>329766.95310165436</v>
      </c>
      <c r="E127" s="523">
        <f t="shared" si="22"/>
        <v>18322.79069767442</v>
      </c>
      <c r="F127" s="524">
        <f t="shared" si="23"/>
        <v>311444.16240397992</v>
      </c>
      <c r="G127" s="524">
        <f t="shared" si="24"/>
        <v>320605.55775281717</v>
      </c>
      <c r="H127" s="527">
        <f t="shared" si="25"/>
        <v>52640.584823958488</v>
      </c>
      <c r="I127" s="578">
        <f t="shared" si="26"/>
        <v>52640.584823958488</v>
      </c>
      <c r="J127" s="515">
        <f t="shared" si="21"/>
        <v>0</v>
      </c>
      <c r="K127" s="515"/>
      <c r="L127" s="526"/>
      <c r="M127" s="515">
        <f t="shared" si="17"/>
        <v>0</v>
      </c>
      <c r="N127" s="526"/>
      <c r="O127" s="515">
        <f t="shared" si="18"/>
        <v>0</v>
      </c>
      <c r="P127" s="515">
        <f t="shared" si="19"/>
        <v>0</v>
      </c>
    </row>
    <row r="128" spans="2:16" ht="12.5">
      <c r="B128" s="195" t="str">
        <f t="shared" si="20"/>
        <v/>
      </c>
      <c r="C128" s="508">
        <f>IF(D93="","-",+C127+1)</f>
        <v>2041</v>
      </c>
      <c r="D128" s="374">
        <f>IF(F127+SUM(E$99:E127)=D$92,F127,D$92-SUM(E$99:E127))</f>
        <v>311444.16240397992</v>
      </c>
      <c r="E128" s="523">
        <f t="shared" si="22"/>
        <v>18322.79069767442</v>
      </c>
      <c r="F128" s="524">
        <f t="shared" si="23"/>
        <v>293121.37170630548</v>
      </c>
      <c r="G128" s="524">
        <f t="shared" si="24"/>
        <v>302282.76705514267</v>
      </c>
      <c r="H128" s="527">
        <f t="shared" si="25"/>
        <v>50679.303293503603</v>
      </c>
      <c r="I128" s="578">
        <f t="shared" si="26"/>
        <v>50679.303293503603</v>
      </c>
      <c r="J128" s="515">
        <f t="shared" si="21"/>
        <v>0</v>
      </c>
      <c r="K128" s="515"/>
      <c r="L128" s="526"/>
      <c r="M128" s="515">
        <f t="shared" si="17"/>
        <v>0</v>
      </c>
      <c r="N128" s="526"/>
      <c r="O128" s="515">
        <f t="shared" si="18"/>
        <v>0</v>
      </c>
      <c r="P128" s="515">
        <f t="shared" si="19"/>
        <v>0</v>
      </c>
    </row>
    <row r="129" spans="2:16" ht="12.5">
      <c r="B129" s="195" t="str">
        <f t="shared" si="20"/>
        <v/>
      </c>
      <c r="C129" s="508">
        <f>IF(D93="","-",+C128+1)</f>
        <v>2042</v>
      </c>
      <c r="D129" s="374">
        <f>IF(F128+SUM(E$99:E128)=D$92,F128,D$92-SUM(E$99:E128))</f>
        <v>293121.37170630548</v>
      </c>
      <c r="E129" s="523">
        <f t="shared" si="22"/>
        <v>18322.79069767442</v>
      </c>
      <c r="F129" s="524">
        <f t="shared" si="23"/>
        <v>274798.58100863104</v>
      </c>
      <c r="G129" s="524">
        <f t="shared" si="24"/>
        <v>283959.97635746829</v>
      </c>
      <c r="H129" s="527">
        <f t="shared" si="25"/>
        <v>48718.021763048731</v>
      </c>
      <c r="I129" s="578">
        <f t="shared" si="26"/>
        <v>48718.021763048731</v>
      </c>
      <c r="J129" s="515">
        <f t="shared" si="21"/>
        <v>0</v>
      </c>
      <c r="K129" s="515"/>
      <c r="L129" s="526"/>
      <c r="M129" s="515">
        <f t="shared" si="17"/>
        <v>0</v>
      </c>
      <c r="N129" s="526"/>
      <c r="O129" s="515">
        <f t="shared" si="18"/>
        <v>0</v>
      </c>
      <c r="P129" s="515">
        <f t="shared" si="19"/>
        <v>0</v>
      </c>
    </row>
    <row r="130" spans="2:16" ht="12.5">
      <c r="B130" s="195" t="str">
        <f t="shared" si="20"/>
        <v/>
      </c>
      <c r="C130" s="508">
        <f>IF(D93="","-",+C129+1)</f>
        <v>2043</v>
      </c>
      <c r="D130" s="374">
        <f>IF(F129+SUM(E$99:E129)=D$92,F129,D$92-SUM(E$99:E129))</f>
        <v>274798.58100863104</v>
      </c>
      <c r="E130" s="523">
        <f t="shared" si="22"/>
        <v>18322.79069767442</v>
      </c>
      <c r="F130" s="524">
        <f t="shared" si="23"/>
        <v>256475.79031095663</v>
      </c>
      <c r="G130" s="524">
        <f t="shared" si="24"/>
        <v>265637.18565979385</v>
      </c>
      <c r="H130" s="527">
        <f t="shared" si="25"/>
        <v>46756.74023259386</v>
      </c>
      <c r="I130" s="578">
        <f t="shared" si="26"/>
        <v>46756.74023259386</v>
      </c>
      <c r="J130" s="515">
        <f t="shared" si="21"/>
        <v>0</v>
      </c>
      <c r="K130" s="515"/>
      <c r="L130" s="526"/>
      <c r="M130" s="515">
        <f t="shared" si="17"/>
        <v>0</v>
      </c>
      <c r="N130" s="526"/>
      <c r="O130" s="515">
        <f t="shared" si="18"/>
        <v>0</v>
      </c>
      <c r="P130" s="515">
        <f t="shared" si="19"/>
        <v>0</v>
      </c>
    </row>
    <row r="131" spans="2:16" ht="12.5">
      <c r="B131" s="195" t="str">
        <f t="shared" si="20"/>
        <v/>
      </c>
      <c r="C131" s="508">
        <f>IF(D93="","-",+C130+1)</f>
        <v>2044</v>
      </c>
      <c r="D131" s="374">
        <f>IF(F130+SUM(E$99:E130)=D$92,F130,D$92-SUM(E$99:E130))</f>
        <v>256475.79031095663</v>
      </c>
      <c r="E131" s="523">
        <f t="shared" si="22"/>
        <v>18322.79069767442</v>
      </c>
      <c r="F131" s="524">
        <f t="shared" si="23"/>
        <v>238152.99961328221</v>
      </c>
      <c r="G131" s="524">
        <f t="shared" si="24"/>
        <v>247314.3949621194</v>
      </c>
      <c r="H131" s="527">
        <f t="shared" si="25"/>
        <v>44795.458702138989</v>
      </c>
      <c r="I131" s="578">
        <f t="shared" si="26"/>
        <v>44795.458702138989</v>
      </c>
      <c r="J131" s="515">
        <f t="shared" si="21"/>
        <v>0</v>
      </c>
      <c r="K131" s="515"/>
      <c r="L131" s="526"/>
      <c r="M131" s="515">
        <f t="shared" ref="M131:M154" si="27">IF(L541&lt;&gt;0,+H541-L541,0)</f>
        <v>0</v>
      </c>
      <c r="N131" s="526"/>
      <c r="O131" s="515">
        <f t="shared" ref="O131:O154" si="28">IF(N541&lt;&gt;0,+I541-N541,0)</f>
        <v>0</v>
      </c>
      <c r="P131" s="515">
        <f t="shared" ref="P131:P154" si="29">+O541-M541</f>
        <v>0</v>
      </c>
    </row>
    <row r="132" spans="2:16" ht="12.5">
      <c r="B132" s="195" t="str">
        <f t="shared" si="20"/>
        <v/>
      </c>
      <c r="C132" s="508">
        <f>IF(D93="","-",+C131+1)</f>
        <v>2045</v>
      </c>
      <c r="D132" s="374">
        <f>IF(F131+SUM(E$99:E131)=D$92,F131,D$92-SUM(E$99:E131))</f>
        <v>238152.99961328221</v>
      </c>
      <c r="E132" s="523">
        <f t="shared" si="22"/>
        <v>18322.79069767442</v>
      </c>
      <c r="F132" s="524">
        <f t="shared" si="23"/>
        <v>219830.2089156078</v>
      </c>
      <c r="G132" s="524">
        <f t="shared" si="24"/>
        <v>228991.60426444502</v>
      </c>
      <c r="H132" s="527">
        <f t="shared" si="25"/>
        <v>42834.177171684118</v>
      </c>
      <c r="I132" s="578">
        <f t="shared" si="26"/>
        <v>42834.177171684118</v>
      </c>
      <c r="J132" s="515">
        <f t="shared" si="21"/>
        <v>0</v>
      </c>
      <c r="K132" s="515"/>
      <c r="L132" s="526"/>
      <c r="M132" s="515">
        <f t="shared" si="27"/>
        <v>0</v>
      </c>
      <c r="N132" s="526"/>
      <c r="O132" s="515">
        <f t="shared" si="28"/>
        <v>0</v>
      </c>
      <c r="P132" s="515">
        <f t="shared" si="29"/>
        <v>0</v>
      </c>
    </row>
    <row r="133" spans="2:16" ht="12.5">
      <c r="B133" s="195" t="str">
        <f t="shared" si="20"/>
        <v/>
      </c>
      <c r="C133" s="508">
        <f>IF(D93="","-",+C132+1)</f>
        <v>2046</v>
      </c>
      <c r="D133" s="374">
        <f>IF(F132+SUM(E$99:E132)=D$92,F132,D$92-SUM(E$99:E132))</f>
        <v>219830.2089156078</v>
      </c>
      <c r="E133" s="523">
        <f t="shared" si="22"/>
        <v>18322.79069767442</v>
      </c>
      <c r="F133" s="524">
        <f t="shared" si="23"/>
        <v>201507.41821793339</v>
      </c>
      <c r="G133" s="524">
        <f t="shared" si="24"/>
        <v>210668.81356677058</v>
      </c>
      <c r="H133" s="527">
        <f t="shared" si="25"/>
        <v>40872.895641229239</v>
      </c>
      <c r="I133" s="578">
        <f t="shared" si="26"/>
        <v>40872.895641229239</v>
      </c>
      <c r="J133" s="515">
        <f t="shared" si="21"/>
        <v>0</v>
      </c>
      <c r="K133" s="515"/>
      <c r="L133" s="526"/>
      <c r="M133" s="515">
        <f t="shared" si="27"/>
        <v>0</v>
      </c>
      <c r="N133" s="526"/>
      <c r="O133" s="515">
        <f t="shared" si="28"/>
        <v>0</v>
      </c>
      <c r="P133" s="515">
        <f t="shared" si="29"/>
        <v>0</v>
      </c>
    </row>
    <row r="134" spans="2:16" ht="12.5">
      <c r="B134" s="195" t="str">
        <f t="shared" si="20"/>
        <v/>
      </c>
      <c r="C134" s="508">
        <f>IF(D93="","-",+C133+1)</f>
        <v>2047</v>
      </c>
      <c r="D134" s="374">
        <f>IF(F133+SUM(E$99:E133)=D$92,F133,D$92-SUM(E$99:E133))</f>
        <v>201507.41821793339</v>
      </c>
      <c r="E134" s="523">
        <f t="shared" si="22"/>
        <v>18322.79069767442</v>
      </c>
      <c r="F134" s="524">
        <f t="shared" si="23"/>
        <v>183184.62752025897</v>
      </c>
      <c r="G134" s="524">
        <f t="shared" si="24"/>
        <v>192346.0228690962</v>
      </c>
      <c r="H134" s="527">
        <f t="shared" si="25"/>
        <v>38911.614110774375</v>
      </c>
      <c r="I134" s="578">
        <f t="shared" si="26"/>
        <v>38911.614110774375</v>
      </c>
      <c r="J134" s="515">
        <f t="shared" si="21"/>
        <v>0</v>
      </c>
      <c r="K134" s="515"/>
      <c r="L134" s="526"/>
      <c r="M134" s="515">
        <f t="shared" si="27"/>
        <v>0</v>
      </c>
      <c r="N134" s="526"/>
      <c r="O134" s="515">
        <f t="shared" si="28"/>
        <v>0</v>
      </c>
      <c r="P134" s="515">
        <f t="shared" si="29"/>
        <v>0</v>
      </c>
    </row>
    <row r="135" spans="2:16" ht="12.5">
      <c r="B135" s="195" t="str">
        <f t="shared" si="20"/>
        <v/>
      </c>
      <c r="C135" s="508">
        <f>IF(D93="","-",+C134+1)</f>
        <v>2048</v>
      </c>
      <c r="D135" s="374">
        <f>IF(F134+SUM(E$99:E134)=D$92,F134,D$92-SUM(E$99:E134))</f>
        <v>183184.62752025897</v>
      </c>
      <c r="E135" s="523">
        <f t="shared" si="22"/>
        <v>18322.79069767442</v>
      </c>
      <c r="F135" s="524">
        <f t="shared" si="23"/>
        <v>164861.83682258456</v>
      </c>
      <c r="G135" s="524">
        <f t="shared" si="24"/>
        <v>174023.23217142175</v>
      </c>
      <c r="H135" s="527">
        <f t="shared" si="25"/>
        <v>36950.332580319489</v>
      </c>
      <c r="I135" s="578">
        <f t="shared" si="26"/>
        <v>36950.332580319489</v>
      </c>
      <c r="J135" s="515">
        <f t="shared" si="21"/>
        <v>0</v>
      </c>
      <c r="K135" s="515"/>
      <c r="L135" s="526"/>
      <c r="M135" s="515">
        <f t="shared" si="27"/>
        <v>0</v>
      </c>
      <c r="N135" s="526"/>
      <c r="O135" s="515">
        <f t="shared" si="28"/>
        <v>0</v>
      </c>
      <c r="P135" s="515">
        <f t="shared" si="29"/>
        <v>0</v>
      </c>
    </row>
    <row r="136" spans="2:16" ht="12.5">
      <c r="B136" s="195" t="str">
        <f t="shared" si="20"/>
        <v/>
      </c>
      <c r="C136" s="508">
        <f>IF(D93="","-",+C135+1)</f>
        <v>2049</v>
      </c>
      <c r="D136" s="374">
        <f>IF(F135+SUM(E$99:E135)=D$92,F135,D$92-SUM(E$99:E135))</f>
        <v>164861.83682258456</v>
      </c>
      <c r="E136" s="523">
        <f t="shared" si="22"/>
        <v>18322.79069767442</v>
      </c>
      <c r="F136" s="524">
        <f t="shared" si="23"/>
        <v>146539.04612491015</v>
      </c>
      <c r="G136" s="524">
        <f t="shared" si="24"/>
        <v>155700.44147374737</v>
      </c>
      <c r="H136" s="527">
        <f t="shared" si="25"/>
        <v>34989.051049864625</v>
      </c>
      <c r="I136" s="578">
        <f t="shared" si="26"/>
        <v>34989.051049864625</v>
      </c>
      <c r="J136" s="515">
        <f t="shared" si="21"/>
        <v>0</v>
      </c>
      <c r="K136" s="515"/>
      <c r="L136" s="526"/>
      <c r="M136" s="515">
        <f t="shared" si="27"/>
        <v>0</v>
      </c>
      <c r="N136" s="526"/>
      <c r="O136" s="515">
        <f t="shared" si="28"/>
        <v>0</v>
      </c>
      <c r="P136" s="515">
        <f t="shared" si="29"/>
        <v>0</v>
      </c>
    </row>
    <row r="137" spans="2:16" ht="12.5">
      <c r="B137" s="195" t="str">
        <f t="shared" si="20"/>
        <v/>
      </c>
      <c r="C137" s="508">
        <f>IF(D93="","-",+C136+1)</f>
        <v>2050</v>
      </c>
      <c r="D137" s="374">
        <f>IF(F136+SUM(E$99:E136)=D$92,F136,D$92-SUM(E$99:E136))</f>
        <v>146539.04612491015</v>
      </c>
      <c r="E137" s="523">
        <f t="shared" si="22"/>
        <v>18322.79069767442</v>
      </c>
      <c r="F137" s="524">
        <f t="shared" si="23"/>
        <v>128216.25542723574</v>
      </c>
      <c r="G137" s="524">
        <f t="shared" si="24"/>
        <v>137377.65077607293</v>
      </c>
      <c r="H137" s="527">
        <f t="shared" si="25"/>
        <v>33027.769519409747</v>
      </c>
      <c r="I137" s="578">
        <f t="shared" si="26"/>
        <v>33027.769519409747</v>
      </c>
      <c r="J137" s="515">
        <f t="shared" si="21"/>
        <v>0</v>
      </c>
      <c r="K137" s="515"/>
      <c r="L137" s="526"/>
      <c r="M137" s="515">
        <f t="shared" si="27"/>
        <v>0</v>
      </c>
      <c r="N137" s="526"/>
      <c r="O137" s="515">
        <f t="shared" si="28"/>
        <v>0</v>
      </c>
      <c r="P137" s="515">
        <f t="shared" si="29"/>
        <v>0</v>
      </c>
    </row>
    <row r="138" spans="2:16" ht="12.5">
      <c r="B138" s="195" t="str">
        <f t="shared" si="20"/>
        <v/>
      </c>
      <c r="C138" s="508">
        <f>IF(D93="","-",+C137+1)</f>
        <v>2051</v>
      </c>
      <c r="D138" s="374">
        <f>IF(F137+SUM(E$99:E137)=D$92,F137,D$92-SUM(E$99:E137))</f>
        <v>128216.25542723574</v>
      </c>
      <c r="E138" s="523">
        <f t="shared" si="22"/>
        <v>18322.79069767442</v>
      </c>
      <c r="F138" s="524">
        <f t="shared" si="23"/>
        <v>109893.46472956132</v>
      </c>
      <c r="G138" s="524">
        <f t="shared" si="24"/>
        <v>119054.86007839853</v>
      </c>
      <c r="H138" s="527">
        <f t="shared" si="25"/>
        <v>31066.487988954876</v>
      </c>
      <c r="I138" s="578">
        <f t="shared" si="26"/>
        <v>31066.487988954876</v>
      </c>
      <c r="J138" s="515">
        <f t="shared" si="21"/>
        <v>0</v>
      </c>
      <c r="K138" s="515"/>
      <c r="L138" s="526"/>
      <c r="M138" s="515">
        <f t="shared" si="27"/>
        <v>0</v>
      </c>
      <c r="N138" s="526"/>
      <c r="O138" s="515">
        <f t="shared" si="28"/>
        <v>0</v>
      </c>
      <c r="P138" s="515">
        <f t="shared" si="29"/>
        <v>0</v>
      </c>
    </row>
    <row r="139" spans="2:16" ht="12.5">
      <c r="B139" s="195" t="str">
        <f t="shared" si="20"/>
        <v/>
      </c>
      <c r="C139" s="508">
        <f>IF(D93="","-",+C138+1)</f>
        <v>2052</v>
      </c>
      <c r="D139" s="374">
        <f>IF(F138+SUM(E$99:E138)=D$92,F138,D$92-SUM(E$99:E138))</f>
        <v>109893.46472956132</v>
      </c>
      <c r="E139" s="523">
        <f t="shared" si="22"/>
        <v>18322.79069767442</v>
      </c>
      <c r="F139" s="524">
        <f t="shared" si="23"/>
        <v>91570.674031886912</v>
      </c>
      <c r="G139" s="524">
        <f t="shared" si="24"/>
        <v>100732.06938072412</v>
      </c>
      <c r="H139" s="527">
        <f t="shared" si="25"/>
        <v>29105.206458500004</v>
      </c>
      <c r="I139" s="578">
        <f t="shared" si="26"/>
        <v>29105.206458500004</v>
      </c>
      <c r="J139" s="515">
        <f t="shared" si="21"/>
        <v>0</v>
      </c>
      <c r="K139" s="515"/>
      <c r="L139" s="526"/>
      <c r="M139" s="515">
        <f t="shared" si="27"/>
        <v>0</v>
      </c>
      <c r="N139" s="526"/>
      <c r="O139" s="515">
        <f t="shared" si="28"/>
        <v>0</v>
      </c>
      <c r="P139" s="515">
        <f t="shared" si="29"/>
        <v>0</v>
      </c>
    </row>
    <row r="140" spans="2:16" ht="12.5">
      <c r="B140" s="195" t="str">
        <f t="shared" si="20"/>
        <v/>
      </c>
      <c r="C140" s="508">
        <f>IF(D93="","-",+C139+1)</f>
        <v>2053</v>
      </c>
      <c r="D140" s="374">
        <f>IF(F139+SUM(E$99:E139)=D$92,F139,D$92-SUM(E$99:E139))</f>
        <v>91570.674031886912</v>
      </c>
      <c r="E140" s="523">
        <f t="shared" si="22"/>
        <v>18322.79069767442</v>
      </c>
      <c r="F140" s="524">
        <f t="shared" si="23"/>
        <v>73247.8833342125</v>
      </c>
      <c r="G140" s="524">
        <f t="shared" si="24"/>
        <v>82409.278683049706</v>
      </c>
      <c r="H140" s="527">
        <f t="shared" si="25"/>
        <v>27143.924928045133</v>
      </c>
      <c r="I140" s="578">
        <f t="shared" si="26"/>
        <v>27143.924928045133</v>
      </c>
      <c r="J140" s="515">
        <f t="shared" si="21"/>
        <v>0</v>
      </c>
      <c r="K140" s="515"/>
      <c r="L140" s="526"/>
      <c r="M140" s="515">
        <f t="shared" si="27"/>
        <v>0</v>
      </c>
      <c r="N140" s="526"/>
      <c r="O140" s="515">
        <f t="shared" si="28"/>
        <v>0</v>
      </c>
      <c r="P140" s="515">
        <f t="shared" si="29"/>
        <v>0</v>
      </c>
    </row>
    <row r="141" spans="2:16" ht="12.5">
      <c r="B141" s="195" t="str">
        <f t="shared" si="20"/>
        <v/>
      </c>
      <c r="C141" s="508">
        <f>IF(D93="","-",+C140+1)</f>
        <v>2054</v>
      </c>
      <c r="D141" s="374">
        <f>IF(F140+SUM(E$99:E140)=D$92,F140,D$92-SUM(E$99:E140))</f>
        <v>73247.8833342125</v>
      </c>
      <c r="E141" s="523">
        <f t="shared" si="22"/>
        <v>18322.79069767442</v>
      </c>
      <c r="F141" s="524">
        <f t="shared" si="23"/>
        <v>54925.09263653808</v>
      </c>
      <c r="G141" s="524">
        <f t="shared" si="24"/>
        <v>64086.487985375294</v>
      </c>
      <c r="H141" s="527">
        <f t="shared" si="25"/>
        <v>25182.643397590262</v>
      </c>
      <c r="I141" s="578">
        <f t="shared" si="26"/>
        <v>25182.643397590262</v>
      </c>
      <c r="J141" s="515">
        <f t="shared" si="21"/>
        <v>0</v>
      </c>
      <c r="K141" s="515"/>
      <c r="L141" s="526"/>
      <c r="M141" s="515">
        <f t="shared" si="27"/>
        <v>0</v>
      </c>
      <c r="N141" s="526"/>
      <c r="O141" s="515">
        <f t="shared" si="28"/>
        <v>0</v>
      </c>
      <c r="P141" s="515">
        <f t="shared" si="29"/>
        <v>0</v>
      </c>
    </row>
    <row r="142" spans="2:16" ht="12.5">
      <c r="B142" s="195" t="str">
        <f t="shared" si="20"/>
        <v/>
      </c>
      <c r="C142" s="508">
        <f>IF(D93="","-",+C141+1)</f>
        <v>2055</v>
      </c>
      <c r="D142" s="374">
        <f>IF(F141+SUM(E$99:E141)=D$92,F141,D$92-SUM(E$99:E141))</f>
        <v>54925.09263653808</v>
      </c>
      <c r="E142" s="523">
        <f t="shared" si="22"/>
        <v>18322.79069767442</v>
      </c>
      <c r="F142" s="524">
        <f t="shared" si="23"/>
        <v>36602.30193886366</v>
      </c>
      <c r="G142" s="524">
        <f t="shared" si="24"/>
        <v>45763.697287700867</v>
      </c>
      <c r="H142" s="527">
        <f t="shared" si="25"/>
        <v>23221.361867135387</v>
      </c>
      <c r="I142" s="578">
        <f t="shared" si="26"/>
        <v>23221.361867135387</v>
      </c>
      <c r="J142" s="515">
        <f t="shared" si="21"/>
        <v>0</v>
      </c>
      <c r="K142" s="515"/>
      <c r="L142" s="526"/>
      <c r="M142" s="515">
        <f t="shared" si="27"/>
        <v>0</v>
      </c>
      <c r="N142" s="526"/>
      <c r="O142" s="515">
        <f t="shared" si="28"/>
        <v>0</v>
      </c>
      <c r="P142" s="515">
        <f t="shared" si="29"/>
        <v>0</v>
      </c>
    </row>
    <row r="143" spans="2:16" ht="12.5">
      <c r="B143" s="195" t="str">
        <f t="shared" si="20"/>
        <v/>
      </c>
      <c r="C143" s="508">
        <f>IF(D93="","-",+C142+1)</f>
        <v>2056</v>
      </c>
      <c r="D143" s="374">
        <f>IF(F142+SUM(E$99:E142)=D$92,F142,D$92-SUM(E$99:E142))</f>
        <v>36602.30193886366</v>
      </c>
      <c r="E143" s="523">
        <f t="shared" si="22"/>
        <v>18322.79069767442</v>
      </c>
      <c r="F143" s="524">
        <f t="shared" si="23"/>
        <v>18279.511241189241</v>
      </c>
      <c r="G143" s="524">
        <f t="shared" si="24"/>
        <v>27440.90659002645</v>
      </c>
      <c r="H143" s="527">
        <f t="shared" si="25"/>
        <v>21260.080336680512</v>
      </c>
      <c r="I143" s="578">
        <f t="shared" si="26"/>
        <v>21260.080336680512</v>
      </c>
      <c r="J143" s="515">
        <f t="shared" si="21"/>
        <v>0</v>
      </c>
      <c r="K143" s="515"/>
      <c r="L143" s="526"/>
      <c r="M143" s="515">
        <f t="shared" si="27"/>
        <v>0</v>
      </c>
      <c r="N143" s="526"/>
      <c r="O143" s="515">
        <f t="shared" si="28"/>
        <v>0</v>
      </c>
      <c r="P143" s="515">
        <f t="shared" si="29"/>
        <v>0</v>
      </c>
    </row>
    <row r="144" spans="2:16" ht="12.5">
      <c r="B144" s="195" t="str">
        <f t="shared" si="20"/>
        <v/>
      </c>
      <c r="C144" s="508">
        <f>IF(D93="","-",+C143+1)</f>
        <v>2057</v>
      </c>
      <c r="D144" s="374">
        <f>IF(F143+SUM(E$99:E143)=D$92,F143,D$92-SUM(E$99:E143))</f>
        <v>18279.511241189241</v>
      </c>
      <c r="E144" s="523">
        <f t="shared" si="22"/>
        <v>18279.511241189241</v>
      </c>
      <c r="F144" s="524">
        <f t="shared" si="23"/>
        <v>0</v>
      </c>
      <c r="G144" s="524">
        <f t="shared" si="24"/>
        <v>9139.7556205946203</v>
      </c>
      <c r="H144" s="527">
        <f t="shared" si="25"/>
        <v>19257.835678078569</v>
      </c>
      <c r="I144" s="578">
        <f t="shared" si="26"/>
        <v>19257.835678078569</v>
      </c>
      <c r="J144" s="515">
        <f t="shared" si="21"/>
        <v>0</v>
      </c>
      <c r="K144" s="515"/>
      <c r="L144" s="526"/>
      <c r="M144" s="515">
        <f t="shared" si="27"/>
        <v>0</v>
      </c>
      <c r="N144" s="526"/>
      <c r="O144" s="515">
        <f t="shared" si="28"/>
        <v>0</v>
      </c>
      <c r="P144" s="515">
        <f t="shared" si="29"/>
        <v>0</v>
      </c>
    </row>
    <row r="145" spans="2:16" ht="12.5">
      <c r="B145" s="195" t="str">
        <f t="shared" si="20"/>
        <v/>
      </c>
      <c r="C145" s="508">
        <f>IF(D93="","-",+C144+1)</f>
        <v>2058</v>
      </c>
      <c r="D145" s="374">
        <f>IF(F144+SUM(E$99:E144)=D$92,F144,D$92-SUM(E$99:E144))</f>
        <v>0</v>
      </c>
      <c r="E145" s="523">
        <f t="shared" si="22"/>
        <v>0</v>
      </c>
      <c r="F145" s="524">
        <f t="shared" si="23"/>
        <v>0</v>
      </c>
      <c r="G145" s="524">
        <f t="shared" si="24"/>
        <v>0</v>
      </c>
      <c r="H145" s="527">
        <f t="shared" si="25"/>
        <v>0</v>
      </c>
      <c r="I145" s="578">
        <f t="shared" si="26"/>
        <v>0</v>
      </c>
      <c r="J145" s="515">
        <f t="shared" si="21"/>
        <v>0</v>
      </c>
      <c r="K145" s="515"/>
      <c r="L145" s="526"/>
      <c r="M145" s="515">
        <f t="shared" si="27"/>
        <v>0</v>
      </c>
      <c r="N145" s="526"/>
      <c r="O145" s="515">
        <f t="shared" si="28"/>
        <v>0</v>
      </c>
      <c r="P145" s="515">
        <f t="shared" si="29"/>
        <v>0</v>
      </c>
    </row>
    <row r="146" spans="2:16" ht="12.5">
      <c r="B146" s="195" t="str">
        <f t="shared" si="20"/>
        <v/>
      </c>
      <c r="C146" s="508">
        <f>IF(D93="","-",+C145+1)</f>
        <v>2059</v>
      </c>
      <c r="D146" s="374">
        <f>IF(F145+SUM(E$99:E145)=D$92,F145,D$92-SUM(E$99:E145))</f>
        <v>0</v>
      </c>
      <c r="E146" s="523">
        <f t="shared" si="22"/>
        <v>0</v>
      </c>
      <c r="F146" s="524">
        <f t="shared" si="23"/>
        <v>0</v>
      </c>
      <c r="G146" s="524">
        <f t="shared" si="24"/>
        <v>0</v>
      </c>
      <c r="H146" s="527">
        <f t="shared" si="25"/>
        <v>0</v>
      </c>
      <c r="I146" s="578">
        <f t="shared" si="26"/>
        <v>0</v>
      </c>
      <c r="J146" s="515">
        <f t="shared" si="21"/>
        <v>0</v>
      </c>
      <c r="K146" s="515"/>
      <c r="L146" s="526"/>
      <c r="M146" s="515">
        <f t="shared" si="27"/>
        <v>0</v>
      </c>
      <c r="N146" s="526"/>
      <c r="O146" s="515">
        <f t="shared" si="28"/>
        <v>0</v>
      </c>
      <c r="P146" s="515">
        <f t="shared" si="29"/>
        <v>0</v>
      </c>
    </row>
    <row r="147" spans="2:16" ht="12.5">
      <c r="B147" s="195" t="str">
        <f t="shared" si="20"/>
        <v/>
      </c>
      <c r="C147" s="508">
        <f>IF(D93="","-",+C146+1)</f>
        <v>2060</v>
      </c>
      <c r="D147" s="374">
        <f>IF(F146+SUM(E$99:E146)=D$92,F146,D$92-SUM(E$99:E146))</f>
        <v>0</v>
      </c>
      <c r="E147" s="523">
        <f t="shared" si="22"/>
        <v>0</v>
      </c>
      <c r="F147" s="524">
        <f t="shared" si="23"/>
        <v>0</v>
      </c>
      <c r="G147" s="524">
        <f t="shared" si="24"/>
        <v>0</v>
      </c>
      <c r="H147" s="527">
        <f t="shared" si="25"/>
        <v>0</v>
      </c>
      <c r="I147" s="578">
        <f t="shared" si="26"/>
        <v>0</v>
      </c>
      <c r="J147" s="515">
        <f t="shared" si="21"/>
        <v>0</v>
      </c>
      <c r="K147" s="515"/>
      <c r="L147" s="526"/>
      <c r="M147" s="515">
        <f t="shared" si="27"/>
        <v>0</v>
      </c>
      <c r="N147" s="526"/>
      <c r="O147" s="515">
        <f t="shared" si="28"/>
        <v>0</v>
      </c>
      <c r="P147" s="515">
        <f t="shared" si="29"/>
        <v>0</v>
      </c>
    </row>
    <row r="148" spans="2:16" ht="12.5">
      <c r="B148" s="195" t="str">
        <f t="shared" si="20"/>
        <v/>
      </c>
      <c r="C148" s="508">
        <f>IF(D93="","-",+C147+1)</f>
        <v>2061</v>
      </c>
      <c r="D148" s="374">
        <f>IF(F147+SUM(E$99:E147)=D$92,F147,D$92-SUM(E$99:E147))</f>
        <v>0</v>
      </c>
      <c r="E148" s="523">
        <f t="shared" si="22"/>
        <v>0</v>
      </c>
      <c r="F148" s="524">
        <f t="shared" si="23"/>
        <v>0</v>
      </c>
      <c r="G148" s="524">
        <f t="shared" si="24"/>
        <v>0</v>
      </c>
      <c r="H148" s="527">
        <f t="shared" si="25"/>
        <v>0</v>
      </c>
      <c r="I148" s="578">
        <f t="shared" si="26"/>
        <v>0</v>
      </c>
      <c r="J148" s="515">
        <f t="shared" si="21"/>
        <v>0</v>
      </c>
      <c r="K148" s="515"/>
      <c r="L148" s="526"/>
      <c r="M148" s="515">
        <f t="shared" si="27"/>
        <v>0</v>
      </c>
      <c r="N148" s="526"/>
      <c r="O148" s="515">
        <f t="shared" si="28"/>
        <v>0</v>
      </c>
      <c r="P148" s="515">
        <f t="shared" si="29"/>
        <v>0</v>
      </c>
    </row>
    <row r="149" spans="2:16" ht="12.5">
      <c r="B149" s="195" t="str">
        <f t="shared" si="20"/>
        <v/>
      </c>
      <c r="C149" s="508">
        <f>IF(D93="","-",+C148+1)</f>
        <v>2062</v>
      </c>
      <c r="D149" s="374">
        <f>IF(F148+SUM(E$99:E148)=D$92,F148,D$92-SUM(E$99:E148))</f>
        <v>0</v>
      </c>
      <c r="E149" s="523">
        <f t="shared" si="22"/>
        <v>0</v>
      </c>
      <c r="F149" s="524">
        <f t="shared" si="23"/>
        <v>0</v>
      </c>
      <c r="G149" s="524">
        <f t="shared" si="24"/>
        <v>0</v>
      </c>
      <c r="H149" s="527">
        <f t="shared" si="25"/>
        <v>0</v>
      </c>
      <c r="I149" s="578">
        <f t="shared" si="26"/>
        <v>0</v>
      </c>
      <c r="J149" s="515">
        <f t="shared" si="21"/>
        <v>0</v>
      </c>
      <c r="K149" s="515"/>
      <c r="L149" s="526"/>
      <c r="M149" s="515">
        <f t="shared" si="27"/>
        <v>0</v>
      </c>
      <c r="N149" s="526"/>
      <c r="O149" s="515">
        <f t="shared" si="28"/>
        <v>0</v>
      </c>
      <c r="P149" s="515">
        <f t="shared" si="29"/>
        <v>0</v>
      </c>
    </row>
    <row r="150" spans="2:16" ht="12.5">
      <c r="B150" s="195" t="str">
        <f t="shared" si="20"/>
        <v/>
      </c>
      <c r="C150" s="508">
        <f>IF(D93="","-",+C149+1)</f>
        <v>2063</v>
      </c>
      <c r="D150" s="374">
        <f>IF(F149+SUM(E$99:E149)=D$92,F149,D$92-SUM(E$99:E149))</f>
        <v>0</v>
      </c>
      <c r="E150" s="523">
        <f t="shared" si="22"/>
        <v>0</v>
      </c>
      <c r="F150" s="524">
        <f t="shared" si="23"/>
        <v>0</v>
      </c>
      <c r="G150" s="524">
        <f t="shared" si="24"/>
        <v>0</v>
      </c>
      <c r="H150" s="527">
        <f t="shared" si="25"/>
        <v>0</v>
      </c>
      <c r="I150" s="578">
        <f t="shared" si="26"/>
        <v>0</v>
      </c>
      <c r="J150" s="515">
        <f t="shared" si="21"/>
        <v>0</v>
      </c>
      <c r="K150" s="515"/>
      <c r="L150" s="526"/>
      <c r="M150" s="515">
        <f t="shared" si="27"/>
        <v>0</v>
      </c>
      <c r="N150" s="526"/>
      <c r="O150" s="515">
        <f t="shared" si="28"/>
        <v>0</v>
      </c>
      <c r="P150" s="515">
        <f t="shared" si="29"/>
        <v>0</v>
      </c>
    </row>
    <row r="151" spans="2:16" ht="12.5">
      <c r="B151" s="195" t="str">
        <f t="shared" si="20"/>
        <v/>
      </c>
      <c r="C151" s="508">
        <f>IF(D93="","-",+C150+1)</f>
        <v>2064</v>
      </c>
      <c r="D151" s="374">
        <f>IF(F150+SUM(E$99:E150)=D$92,F150,D$92-SUM(E$99:E150))</f>
        <v>0</v>
      </c>
      <c r="E151" s="523">
        <f t="shared" si="22"/>
        <v>0</v>
      </c>
      <c r="F151" s="524">
        <f t="shared" si="23"/>
        <v>0</v>
      </c>
      <c r="G151" s="524">
        <f t="shared" si="24"/>
        <v>0</v>
      </c>
      <c r="H151" s="527">
        <f t="shared" si="25"/>
        <v>0</v>
      </c>
      <c r="I151" s="578">
        <f t="shared" si="26"/>
        <v>0</v>
      </c>
      <c r="J151" s="515">
        <f t="shared" si="21"/>
        <v>0</v>
      </c>
      <c r="K151" s="515"/>
      <c r="L151" s="526"/>
      <c r="M151" s="515">
        <f t="shared" si="27"/>
        <v>0</v>
      </c>
      <c r="N151" s="526"/>
      <c r="O151" s="515">
        <f t="shared" si="28"/>
        <v>0</v>
      </c>
      <c r="P151" s="515">
        <f t="shared" si="29"/>
        <v>0</v>
      </c>
    </row>
    <row r="152" spans="2:16" ht="12.5">
      <c r="B152" s="195" t="str">
        <f t="shared" si="20"/>
        <v/>
      </c>
      <c r="C152" s="508">
        <f>IF(D93="","-",+C151+1)</f>
        <v>2065</v>
      </c>
      <c r="D152" s="374">
        <f>IF(F151+SUM(E$99:E151)=D$92,F151,D$92-SUM(E$99:E151))</f>
        <v>0</v>
      </c>
      <c r="E152" s="523">
        <f t="shared" si="22"/>
        <v>0</v>
      </c>
      <c r="F152" s="524">
        <f t="shared" si="23"/>
        <v>0</v>
      </c>
      <c r="G152" s="524">
        <f t="shared" si="24"/>
        <v>0</v>
      </c>
      <c r="H152" s="527">
        <f t="shared" si="25"/>
        <v>0</v>
      </c>
      <c r="I152" s="578">
        <f t="shared" si="26"/>
        <v>0</v>
      </c>
      <c r="J152" s="515">
        <f t="shared" si="21"/>
        <v>0</v>
      </c>
      <c r="K152" s="515"/>
      <c r="L152" s="526"/>
      <c r="M152" s="515">
        <f t="shared" si="27"/>
        <v>0</v>
      </c>
      <c r="N152" s="526"/>
      <c r="O152" s="515">
        <f t="shared" si="28"/>
        <v>0</v>
      </c>
      <c r="P152" s="515">
        <f t="shared" si="29"/>
        <v>0</v>
      </c>
    </row>
    <row r="153" spans="2:16" ht="12.5">
      <c r="B153" s="195" t="str">
        <f t="shared" si="20"/>
        <v/>
      </c>
      <c r="C153" s="508">
        <f>IF(D93="","-",+C152+1)</f>
        <v>2066</v>
      </c>
      <c r="D153" s="374">
        <f>IF(F152+SUM(E$99:E152)=D$92,F152,D$92-SUM(E$99:E152))</f>
        <v>0</v>
      </c>
      <c r="E153" s="523">
        <f t="shared" si="22"/>
        <v>0</v>
      </c>
      <c r="F153" s="524">
        <f t="shared" si="23"/>
        <v>0</v>
      </c>
      <c r="G153" s="524">
        <f t="shared" si="24"/>
        <v>0</v>
      </c>
      <c r="H153" s="527">
        <f t="shared" si="25"/>
        <v>0</v>
      </c>
      <c r="I153" s="578">
        <f t="shared" si="26"/>
        <v>0</v>
      </c>
      <c r="J153" s="515">
        <f t="shared" si="21"/>
        <v>0</v>
      </c>
      <c r="K153" s="515"/>
      <c r="L153" s="526"/>
      <c r="M153" s="515">
        <f t="shared" si="27"/>
        <v>0</v>
      </c>
      <c r="N153" s="526"/>
      <c r="O153" s="515">
        <f t="shared" si="28"/>
        <v>0</v>
      </c>
      <c r="P153" s="515">
        <f t="shared" si="29"/>
        <v>0</v>
      </c>
    </row>
    <row r="154" spans="2:16" ht="13" thickBot="1">
      <c r="B154" s="195" t="str">
        <f t="shared" si="20"/>
        <v/>
      </c>
      <c r="C154" s="528">
        <f>IF(D93="","-",+C153+1)</f>
        <v>2067</v>
      </c>
      <c r="D154" s="374">
        <f>IF(F153+SUM(E$99:E153)=D$92,F153,D$92-SUM(E$99:E153))</f>
        <v>0</v>
      </c>
      <c r="E154" s="523">
        <f t="shared" si="22"/>
        <v>0</v>
      </c>
      <c r="F154" s="524">
        <f t="shared" si="23"/>
        <v>0</v>
      </c>
      <c r="G154" s="524">
        <f t="shared" si="24"/>
        <v>0</v>
      </c>
      <c r="H154" s="527">
        <f t="shared" si="25"/>
        <v>0</v>
      </c>
      <c r="I154" s="578">
        <f t="shared" si="26"/>
        <v>0</v>
      </c>
      <c r="J154" s="515">
        <f t="shared" si="21"/>
        <v>0</v>
      </c>
      <c r="K154" s="515"/>
      <c r="L154" s="533"/>
      <c r="M154" s="534">
        <f t="shared" si="27"/>
        <v>0</v>
      </c>
      <c r="N154" s="533"/>
      <c r="O154" s="534">
        <f t="shared" si="28"/>
        <v>0</v>
      </c>
      <c r="P154" s="534">
        <f t="shared" si="29"/>
        <v>0</v>
      </c>
    </row>
    <row r="155" spans="2:16" ht="12.5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2638220.4006095207</v>
      </c>
      <c r="I155" s="375">
        <f>SUM(I99:I154)</f>
        <v>2638220.4006095207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16175.544883269005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16175.544883269005</v>
      </c>
      <c r="O6" s="269"/>
      <c r="P6" s="269"/>
    </row>
    <row r="7" spans="1:16" ht="13.5" thickBot="1">
      <c r="C7" s="468" t="s">
        <v>48</v>
      </c>
      <c r="D7" s="625" t="s">
        <v>339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46" t="s">
        <v>358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338</v>
      </c>
      <c r="E9" s="638" t="s">
        <v>400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160296.1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2010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3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3909.6609756097564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2010</v>
      </c>
      <c r="D17" s="630">
        <v>160296.1</v>
      </c>
      <c r="E17" s="639">
        <v>2862.4303571428577</v>
      </c>
      <c r="F17" s="630">
        <v>157433.66964285716</v>
      </c>
      <c r="G17" s="639">
        <v>24101.886744322466</v>
      </c>
      <c r="H17" s="640">
        <v>24101.886744322466</v>
      </c>
      <c r="I17" s="512">
        <v>0</v>
      </c>
      <c r="J17" s="512"/>
      <c r="K17" s="513">
        <f t="shared" ref="K17:K22" si="0">G17</f>
        <v>24101.886744322466</v>
      </c>
      <c r="L17" s="598">
        <f t="shared" ref="L17:L22" si="1">IF(K17&lt;&gt;0,+G17-K17,0)</f>
        <v>0</v>
      </c>
      <c r="M17" s="513">
        <f t="shared" ref="M17:M22" si="2">H17</f>
        <v>24101.886744322466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2011</v>
      </c>
      <c r="D18" s="632">
        <v>157433.66964285716</v>
      </c>
      <c r="E18" s="631">
        <v>3816.5738095238098</v>
      </c>
      <c r="F18" s="632">
        <v>153617.09583333335</v>
      </c>
      <c r="G18" s="631">
        <v>24541.134284286942</v>
      </c>
      <c r="H18" s="640">
        <v>24541.134284286942</v>
      </c>
      <c r="I18" s="512">
        <v>0</v>
      </c>
      <c r="J18" s="512"/>
      <c r="K18" s="519">
        <f t="shared" si="0"/>
        <v>24541.134284286942</v>
      </c>
      <c r="L18" s="520">
        <f t="shared" si="1"/>
        <v>0</v>
      </c>
      <c r="M18" s="519">
        <f t="shared" si="2"/>
        <v>24541.134284286942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2012</v>
      </c>
      <c r="D19" s="632">
        <v>153617.09583333335</v>
      </c>
      <c r="E19" s="631">
        <v>3816.5738095238098</v>
      </c>
      <c r="F19" s="632">
        <v>149800.52202380955</v>
      </c>
      <c r="G19" s="631">
        <v>24026.238371870466</v>
      </c>
      <c r="H19" s="640">
        <v>24026.238371870466</v>
      </c>
      <c r="I19" s="512">
        <v>0</v>
      </c>
      <c r="J19" s="512"/>
      <c r="K19" s="519">
        <f t="shared" si="0"/>
        <v>24026.238371870466</v>
      </c>
      <c r="L19" s="520">
        <f t="shared" si="1"/>
        <v>0</v>
      </c>
      <c r="M19" s="519">
        <f t="shared" si="2"/>
        <v>24026.238371870466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2013</v>
      </c>
      <c r="D20" s="632">
        <v>149800.52202380955</v>
      </c>
      <c r="E20" s="631">
        <v>3816.5738095238098</v>
      </c>
      <c r="F20" s="632">
        <v>145983.94821428575</v>
      </c>
      <c r="G20" s="631">
        <v>23511.342459453994</v>
      </c>
      <c r="H20" s="640">
        <v>23511.342459453994</v>
      </c>
      <c r="I20" s="512">
        <v>0</v>
      </c>
      <c r="J20" s="512"/>
      <c r="K20" s="519">
        <f t="shared" si="0"/>
        <v>23511.342459453994</v>
      </c>
      <c r="L20" s="520">
        <f t="shared" si="1"/>
        <v>0</v>
      </c>
      <c r="M20" s="519">
        <f t="shared" si="2"/>
        <v>23511.342459453994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2014</v>
      </c>
      <c r="D21" s="632">
        <v>145983.94821428575</v>
      </c>
      <c r="E21" s="631">
        <v>3816.5738095238098</v>
      </c>
      <c r="F21" s="632">
        <v>142167.37440476194</v>
      </c>
      <c r="G21" s="631">
        <v>22996.446547037518</v>
      </c>
      <c r="H21" s="640">
        <v>22996.446547037518</v>
      </c>
      <c r="I21" s="512">
        <v>0</v>
      </c>
      <c r="J21" s="512"/>
      <c r="K21" s="519">
        <f t="shared" si="0"/>
        <v>22996.446547037518</v>
      </c>
      <c r="L21" s="520">
        <f t="shared" si="1"/>
        <v>0</v>
      </c>
      <c r="M21" s="519">
        <f t="shared" si="2"/>
        <v>22996.446547037518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2015</v>
      </c>
      <c r="D22" s="632">
        <v>142167.37440476194</v>
      </c>
      <c r="E22" s="631">
        <v>3816.5738095238098</v>
      </c>
      <c r="F22" s="632">
        <v>138350.80059523814</v>
      </c>
      <c r="G22" s="631">
        <v>22038.03846666696</v>
      </c>
      <c r="H22" s="640">
        <v>22038.03846666696</v>
      </c>
      <c r="I22" s="512">
        <v>0</v>
      </c>
      <c r="J22" s="512"/>
      <c r="K22" s="519">
        <f t="shared" si="0"/>
        <v>22038.03846666696</v>
      </c>
      <c r="L22" s="520">
        <f t="shared" si="1"/>
        <v>0</v>
      </c>
      <c r="M22" s="519">
        <f t="shared" si="2"/>
        <v>22038.03846666696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2016</v>
      </c>
      <c r="D23" s="632">
        <v>138350.80059523814</v>
      </c>
      <c r="E23" s="631">
        <v>3816.5738095238098</v>
      </c>
      <c r="F23" s="632">
        <v>134534.22678571433</v>
      </c>
      <c r="G23" s="631">
        <v>21316.782668999032</v>
      </c>
      <c r="H23" s="640">
        <v>21316.782668999032</v>
      </c>
      <c r="I23" s="512">
        <f t="shared" ref="I23:I33" si="6">H23-G23</f>
        <v>0</v>
      </c>
      <c r="J23" s="512"/>
      <c r="K23" s="519">
        <f>G23</f>
        <v>21316.782668999032</v>
      </c>
      <c r="L23" s="520">
        <f>IF(K23&lt;&gt;0,+G23-K23,0)</f>
        <v>0</v>
      </c>
      <c r="M23" s="519">
        <f>H23</f>
        <v>21316.782668999032</v>
      </c>
      <c r="N23" s="515">
        <f>IF(M23&lt;&gt;0,+H23-M23,0)</f>
        <v>0</v>
      </c>
      <c r="O23" s="515">
        <f>+N23-L23</f>
        <v>0</v>
      </c>
      <c r="P23" s="272"/>
    </row>
    <row r="24" spans="2:16" ht="12.5">
      <c r="B24" s="195" t="str">
        <f t="shared" si="5"/>
        <v/>
      </c>
      <c r="C24" s="508">
        <f>IF(D11="","-",+C23+1)</f>
        <v>2017</v>
      </c>
      <c r="D24" s="632">
        <v>134534.22678571433</v>
      </c>
      <c r="E24" s="631">
        <v>3727.8162790697675</v>
      </c>
      <c r="F24" s="632">
        <v>130806.41050664456</v>
      </c>
      <c r="G24" s="631">
        <v>20164.678191842031</v>
      </c>
      <c r="H24" s="640">
        <v>20164.678191842031</v>
      </c>
      <c r="I24" s="512">
        <f t="shared" si="6"/>
        <v>0</v>
      </c>
      <c r="J24" s="512"/>
      <c r="K24" s="519">
        <f>G24</f>
        <v>20164.678191842031</v>
      </c>
      <c r="L24" s="520">
        <f>IF(K24&lt;&gt;0,+G24-K24,0)</f>
        <v>0</v>
      </c>
      <c r="M24" s="519">
        <f>H24</f>
        <v>20164.678191842031</v>
      </c>
      <c r="N24" s="515">
        <f>IF(M24&lt;&gt;0,+H24-M24,0)</f>
        <v>0</v>
      </c>
      <c r="O24" s="515">
        <f>+N24-L24</f>
        <v>0</v>
      </c>
      <c r="P24" s="272"/>
    </row>
    <row r="25" spans="2:16" ht="12.5">
      <c r="B25" s="195" t="str">
        <f t="shared" si="5"/>
        <v/>
      </c>
      <c r="C25" s="508">
        <f>IF(D11="","-",+C24+1)</f>
        <v>2018</v>
      </c>
      <c r="D25" s="632">
        <v>130806.41050664456</v>
      </c>
      <c r="E25" s="631">
        <v>3909.6609756097564</v>
      </c>
      <c r="F25" s="632">
        <v>126896.7495310348</v>
      </c>
      <c r="G25" s="631">
        <v>18326.118218254182</v>
      </c>
      <c r="H25" s="640">
        <v>18326.118218254182</v>
      </c>
      <c r="I25" s="512">
        <f t="shared" si="6"/>
        <v>0</v>
      </c>
      <c r="J25" s="512"/>
      <c r="K25" s="519">
        <f>G25</f>
        <v>18326.118218254182</v>
      </c>
      <c r="L25" s="520">
        <f>IF(K25&lt;&gt;0,+G25-K25,0)</f>
        <v>0</v>
      </c>
      <c r="M25" s="519">
        <f>H25</f>
        <v>18326.118218254182</v>
      </c>
      <c r="N25" s="515">
        <f>IF(M25&lt;&gt;0,+H25-M25,0)</f>
        <v>0</v>
      </c>
      <c r="O25" s="515">
        <f>+N25-L25</f>
        <v>0</v>
      </c>
      <c r="P25" s="272"/>
    </row>
    <row r="26" spans="2:16" ht="12.5">
      <c r="B26" s="195" t="str">
        <f t="shared" si="5"/>
        <v/>
      </c>
      <c r="C26" s="508">
        <f>IF(D11="","-",+C25+1)</f>
        <v>2019</v>
      </c>
      <c r="D26" s="632">
        <v>126896.7495310348</v>
      </c>
      <c r="E26" s="631">
        <v>3727.8162790697675</v>
      </c>
      <c r="F26" s="632">
        <v>123168.93325196503</v>
      </c>
      <c r="G26" s="631">
        <v>16175.544883269005</v>
      </c>
      <c r="H26" s="640">
        <v>16175.544883269005</v>
      </c>
      <c r="I26" s="512">
        <f t="shared" si="6"/>
        <v>0</v>
      </c>
      <c r="J26" s="512"/>
      <c r="K26" s="519">
        <f>G26</f>
        <v>16175.544883269005</v>
      </c>
      <c r="L26" s="520">
        <f>IF(K26&lt;&gt;0,+G26-K26,0)</f>
        <v>0</v>
      </c>
      <c r="M26" s="519">
        <f>H26</f>
        <v>16175.544883269005</v>
      </c>
      <c r="N26" s="515">
        <f t="shared" ref="N26:N72" si="7">IF(M26&lt;&gt;0,+H26-M26,0)</f>
        <v>0</v>
      </c>
      <c r="O26" s="515">
        <f t="shared" ref="O26:O72" si="8">+N26-L26</f>
        <v>0</v>
      </c>
      <c r="P26" s="272"/>
    </row>
    <row r="27" spans="2:16" ht="12.5">
      <c r="B27" s="195" t="str">
        <f t="shared" si="5"/>
        <v/>
      </c>
      <c r="C27" s="508">
        <f>IF(D11="","-",+C26+1)</f>
        <v>2020</v>
      </c>
      <c r="D27" s="524">
        <f>IF(F26+SUM(E$17:E26)=D$10,F26,D$10-SUM(E$17:E26))</f>
        <v>123168.93325196503</v>
      </c>
      <c r="E27" s="523">
        <f>IF(+I14&lt;F26,I14,D27)</f>
        <v>3909.6609756097564</v>
      </c>
      <c r="F27" s="524">
        <f t="shared" ref="F27:F33" si="9">+D27-E27</f>
        <v>119259.27227635527</v>
      </c>
      <c r="G27" s="525">
        <f t="shared" ref="G27:G55" si="10">+I$12*((D27+F27)/2)+E27</f>
        <v>19315.258143818126</v>
      </c>
      <c r="H27" s="492">
        <f t="shared" ref="H27:H55" si="11">+I$13*((D27+F27)/2)+E27</f>
        <v>19315.258143818126</v>
      </c>
      <c r="I27" s="512">
        <f t="shared" si="6"/>
        <v>0</v>
      </c>
      <c r="J27" s="512"/>
      <c r="K27" s="526"/>
      <c r="L27" s="515">
        <f t="shared" ref="L27:L72" si="12">IF(K27&lt;&gt;0,+G27-K27,0)</f>
        <v>0</v>
      </c>
      <c r="M27" s="526"/>
      <c r="N27" s="515">
        <f t="shared" si="7"/>
        <v>0</v>
      </c>
      <c r="O27" s="515">
        <f t="shared" si="8"/>
        <v>0</v>
      </c>
      <c r="P27" s="272"/>
    </row>
    <row r="28" spans="2:16" ht="12.5">
      <c r="B28" s="195" t="str">
        <f t="shared" si="5"/>
        <v/>
      </c>
      <c r="C28" s="508">
        <f>IF(D11="","-",+C27+1)</f>
        <v>2021</v>
      </c>
      <c r="D28" s="524">
        <f>IF(F27+SUM(E$17:E27)=D$10,F27,D$10-SUM(E$17:E27))</f>
        <v>119259.27227635527</v>
      </c>
      <c r="E28" s="523">
        <f>IF(+I14&lt;F27,I14,D28)</f>
        <v>3909.6609756097564</v>
      </c>
      <c r="F28" s="524">
        <f t="shared" si="9"/>
        <v>115349.61130074551</v>
      </c>
      <c r="G28" s="525">
        <f t="shared" si="10"/>
        <v>18818.363305008024</v>
      </c>
      <c r="H28" s="492">
        <f t="shared" si="11"/>
        <v>18818.363305008024</v>
      </c>
      <c r="I28" s="512">
        <f t="shared" si="6"/>
        <v>0</v>
      </c>
      <c r="J28" s="512"/>
      <c r="K28" s="526"/>
      <c r="L28" s="515">
        <f t="shared" si="12"/>
        <v>0</v>
      </c>
      <c r="M28" s="526"/>
      <c r="N28" s="515">
        <f t="shared" si="7"/>
        <v>0</v>
      </c>
      <c r="O28" s="515">
        <f t="shared" si="8"/>
        <v>0</v>
      </c>
      <c r="P28" s="272"/>
    </row>
    <row r="29" spans="2:16" ht="12.5">
      <c r="B29" s="195" t="str">
        <f t="shared" si="5"/>
        <v/>
      </c>
      <c r="C29" s="508">
        <f>IF(D11="","-",+C28+1)</f>
        <v>2022</v>
      </c>
      <c r="D29" s="524">
        <f>IF(F28+SUM(E$17:E28)=D$10,F28,D$10-SUM(E$17:E28))</f>
        <v>115349.61130074551</v>
      </c>
      <c r="E29" s="523">
        <f>IF(+I14&lt;F28,I14,D29)</f>
        <v>3909.6609756097564</v>
      </c>
      <c r="F29" s="524">
        <f t="shared" si="9"/>
        <v>111439.95032513575</v>
      </c>
      <c r="G29" s="525">
        <f t="shared" si="10"/>
        <v>18321.468466197919</v>
      </c>
      <c r="H29" s="492">
        <f t="shared" si="11"/>
        <v>18321.468466197919</v>
      </c>
      <c r="I29" s="512">
        <f t="shared" si="6"/>
        <v>0</v>
      </c>
      <c r="J29" s="512"/>
      <c r="K29" s="526"/>
      <c r="L29" s="515">
        <f t="shared" si="12"/>
        <v>0</v>
      </c>
      <c r="M29" s="526"/>
      <c r="N29" s="515">
        <f t="shared" si="7"/>
        <v>0</v>
      </c>
      <c r="O29" s="515">
        <f t="shared" si="8"/>
        <v>0</v>
      </c>
      <c r="P29" s="272"/>
    </row>
    <row r="30" spans="2:16" ht="12.5">
      <c r="B30" s="195" t="str">
        <f t="shared" si="5"/>
        <v/>
      </c>
      <c r="C30" s="508">
        <f>IF(D11="","-",+C29+1)</f>
        <v>2023</v>
      </c>
      <c r="D30" s="524">
        <f>IF(F29+SUM(E$17:E29)=D$10,F29,D$10-SUM(E$17:E29))</f>
        <v>111439.95032513575</v>
      </c>
      <c r="E30" s="523">
        <f>IF(+I14&lt;F29,I14,D30)</f>
        <v>3909.6609756097564</v>
      </c>
      <c r="F30" s="524">
        <f t="shared" si="9"/>
        <v>107530.28934952599</v>
      </c>
      <c r="G30" s="525">
        <f t="shared" si="10"/>
        <v>17824.573627387817</v>
      </c>
      <c r="H30" s="492">
        <f t="shared" si="11"/>
        <v>17824.573627387817</v>
      </c>
      <c r="I30" s="512">
        <f t="shared" si="6"/>
        <v>0</v>
      </c>
      <c r="J30" s="512"/>
      <c r="K30" s="526"/>
      <c r="L30" s="515">
        <f t="shared" si="12"/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2024</v>
      </c>
      <c r="D31" s="524">
        <f>IF(F30+SUM(E$17:E30)=D$10,F30,D$10-SUM(E$17:E30))</f>
        <v>107530.28934952599</v>
      </c>
      <c r="E31" s="523">
        <f>IF(+I14&lt;F30,I14,D31)</f>
        <v>3909.6609756097564</v>
      </c>
      <c r="F31" s="524">
        <f t="shared" si="9"/>
        <v>103620.62837391623</v>
      </c>
      <c r="G31" s="525">
        <f t="shared" si="10"/>
        <v>17327.678788577716</v>
      </c>
      <c r="H31" s="492">
        <f t="shared" si="11"/>
        <v>17327.678788577716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2025</v>
      </c>
      <c r="D32" s="524">
        <f>IF(F31+SUM(E$17:E31)=D$10,F31,D$10-SUM(E$17:E31))</f>
        <v>103620.62837391623</v>
      </c>
      <c r="E32" s="523">
        <f>IF(+I14&lt;F31,I14,D32)</f>
        <v>3909.6609756097564</v>
      </c>
      <c r="F32" s="524">
        <f t="shared" si="9"/>
        <v>99710.967398306471</v>
      </c>
      <c r="G32" s="525">
        <f t="shared" si="10"/>
        <v>16830.783949767614</v>
      </c>
      <c r="H32" s="492">
        <f t="shared" si="11"/>
        <v>16830.783949767614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2026</v>
      </c>
      <c r="D33" s="524">
        <f>IF(F32+SUM(E$17:E32)=D$10,F32,D$10-SUM(E$17:E32))</f>
        <v>99710.967398306471</v>
      </c>
      <c r="E33" s="523">
        <f>IF(+I14&lt;F32,I14,D33)</f>
        <v>3909.6609756097564</v>
      </c>
      <c r="F33" s="524">
        <f t="shared" si="9"/>
        <v>95801.306422696711</v>
      </c>
      <c r="G33" s="525">
        <f t="shared" si="10"/>
        <v>16333.889110957514</v>
      </c>
      <c r="H33" s="492">
        <f t="shared" si="11"/>
        <v>16333.889110957514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2027</v>
      </c>
      <c r="D34" s="524">
        <f>IF(F33+SUM(E$17:E33)=D$10,F33,D$10-SUM(E$17:E33))</f>
        <v>95801.306422696711</v>
      </c>
      <c r="E34" s="523">
        <f>IF(+I14&lt;F33,I14,D34)</f>
        <v>3909.6609756097564</v>
      </c>
      <c r="F34" s="524">
        <f t="shared" ref="F34:F72" si="13">+D34-E34</f>
        <v>91891.64544708695</v>
      </c>
      <c r="G34" s="525">
        <f t="shared" si="10"/>
        <v>15836.994272147413</v>
      </c>
      <c r="H34" s="492">
        <f t="shared" si="11"/>
        <v>15836.994272147413</v>
      </c>
      <c r="I34" s="512">
        <f t="shared" ref="I34:I72" si="14">H34-G34</f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2028</v>
      </c>
      <c r="D35" s="524">
        <f>IF(F34+SUM(E$17:E34)=D$10,F34,D$10-SUM(E$17:E34))</f>
        <v>91891.64544708695</v>
      </c>
      <c r="E35" s="523">
        <f>IF(+I14&lt;F34,I14,D35)</f>
        <v>3909.6609756097564</v>
      </c>
      <c r="F35" s="524">
        <f t="shared" si="13"/>
        <v>87981.98447147719</v>
      </c>
      <c r="G35" s="525">
        <f t="shared" si="10"/>
        <v>15340.099433337309</v>
      </c>
      <c r="H35" s="492">
        <f t="shared" si="11"/>
        <v>15340.099433337309</v>
      </c>
      <c r="I35" s="512">
        <f t="shared" si="14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2029</v>
      </c>
      <c r="D36" s="524">
        <f>IF(F35+SUM(E$17:E35)=D$10,F35,D$10-SUM(E$17:E35))</f>
        <v>87981.98447147719</v>
      </c>
      <c r="E36" s="523">
        <f>IF(+I14&lt;F35,I14,D36)</f>
        <v>3909.6609756097564</v>
      </c>
      <c r="F36" s="524">
        <f t="shared" si="13"/>
        <v>84072.323495867429</v>
      </c>
      <c r="G36" s="525">
        <f t="shared" si="10"/>
        <v>14843.204594527208</v>
      </c>
      <c r="H36" s="492">
        <f t="shared" si="11"/>
        <v>14843.204594527208</v>
      </c>
      <c r="I36" s="512">
        <f t="shared" si="14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2030</v>
      </c>
      <c r="D37" s="524">
        <f>IF(F36+SUM(E$17:E36)=D$10,F36,D$10-SUM(E$17:E36))</f>
        <v>84072.323495867429</v>
      </c>
      <c r="E37" s="523">
        <f>IF(+I14&lt;F36,I14,D37)</f>
        <v>3909.6609756097564</v>
      </c>
      <c r="F37" s="524">
        <f t="shared" si="13"/>
        <v>80162.662520257669</v>
      </c>
      <c r="G37" s="525">
        <f t="shared" si="10"/>
        <v>14346.309755717106</v>
      </c>
      <c r="H37" s="492">
        <f t="shared" si="11"/>
        <v>14346.309755717106</v>
      </c>
      <c r="I37" s="512">
        <f t="shared" si="14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2031</v>
      </c>
      <c r="D38" s="524">
        <f>IF(F37+SUM(E$17:E37)=D$10,F37,D$10-SUM(E$17:E37))</f>
        <v>80162.662520257669</v>
      </c>
      <c r="E38" s="523">
        <f>IF(+I14&lt;F37,I14,D38)</f>
        <v>3909.6609756097564</v>
      </c>
      <c r="F38" s="524">
        <f t="shared" si="13"/>
        <v>76253.001544647908</v>
      </c>
      <c r="G38" s="525">
        <f t="shared" si="10"/>
        <v>13849.414916907004</v>
      </c>
      <c r="H38" s="492">
        <f t="shared" si="11"/>
        <v>13849.414916907004</v>
      </c>
      <c r="I38" s="512">
        <f t="shared" si="14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2032</v>
      </c>
      <c r="D39" s="524">
        <f>IF(F38+SUM(E$17:E38)=D$10,F38,D$10-SUM(E$17:E38))</f>
        <v>76253.001544647908</v>
      </c>
      <c r="E39" s="523">
        <f>IF(+I14&lt;F38,I14,D39)</f>
        <v>3909.6609756097564</v>
      </c>
      <c r="F39" s="524">
        <f t="shared" si="13"/>
        <v>72343.340569038148</v>
      </c>
      <c r="G39" s="525">
        <f t="shared" si="10"/>
        <v>13352.520078096903</v>
      </c>
      <c r="H39" s="492">
        <f t="shared" si="11"/>
        <v>13352.520078096903</v>
      </c>
      <c r="I39" s="512">
        <f t="shared" si="14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2033</v>
      </c>
      <c r="D40" s="524">
        <f>IF(F39+SUM(E$17:E39)=D$10,F39,D$10-SUM(E$17:E39))</f>
        <v>72343.340569038148</v>
      </c>
      <c r="E40" s="523">
        <f>IF(+I14&lt;F39,I14,D40)</f>
        <v>3909.6609756097564</v>
      </c>
      <c r="F40" s="524">
        <f t="shared" si="13"/>
        <v>68433.679593428387</v>
      </c>
      <c r="G40" s="525">
        <f t="shared" si="10"/>
        <v>12855.625239286801</v>
      </c>
      <c r="H40" s="492">
        <f t="shared" si="11"/>
        <v>12855.625239286801</v>
      </c>
      <c r="I40" s="512">
        <f t="shared" si="14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2034</v>
      </c>
      <c r="D41" s="524">
        <f>IF(F40+SUM(E$17:E40)=D$10,F40,D$10-SUM(E$17:E40))</f>
        <v>68433.679593428387</v>
      </c>
      <c r="E41" s="523">
        <f>IF(+I14&lt;F40,I14,D41)</f>
        <v>3909.6609756097564</v>
      </c>
      <c r="F41" s="524">
        <f t="shared" si="13"/>
        <v>64524.018617818634</v>
      </c>
      <c r="G41" s="525">
        <f t="shared" si="10"/>
        <v>12358.730400476697</v>
      </c>
      <c r="H41" s="492">
        <f t="shared" si="11"/>
        <v>12358.730400476697</v>
      </c>
      <c r="I41" s="512">
        <f t="shared" si="14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2035</v>
      </c>
      <c r="D42" s="524">
        <f>IF(F41+SUM(E$17:E41)=D$10,F41,D$10-SUM(E$17:E41))</f>
        <v>64524.018617818634</v>
      </c>
      <c r="E42" s="523">
        <f>IF(+I14&lt;F41,I14,D42)</f>
        <v>3909.6609756097564</v>
      </c>
      <c r="F42" s="524">
        <f t="shared" si="13"/>
        <v>60614.357642208881</v>
      </c>
      <c r="G42" s="525">
        <f t="shared" si="10"/>
        <v>11861.835561666598</v>
      </c>
      <c r="H42" s="492">
        <f t="shared" si="11"/>
        <v>11861.835561666598</v>
      </c>
      <c r="I42" s="512">
        <f t="shared" si="14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2036</v>
      </c>
      <c r="D43" s="524">
        <f>IF(F42+SUM(E$17:E42)=D$10,F42,D$10-SUM(E$17:E42))</f>
        <v>60614.357642208881</v>
      </c>
      <c r="E43" s="523">
        <f>IF(+I14&lt;F42,I14,D43)</f>
        <v>3909.6609756097564</v>
      </c>
      <c r="F43" s="524">
        <f t="shared" si="13"/>
        <v>56704.696666599128</v>
      </c>
      <c r="G43" s="525">
        <f t="shared" si="10"/>
        <v>11364.940722856496</v>
      </c>
      <c r="H43" s="492">
        <f t="shared" si="11"/>
        <v>11364.940722856496</v>
      </c>
      <c r="I43" s="512">
        <f t="shared" si="14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2037</v>
      </c>
      <c r="D44" s="524">
        <f>IF(F43+SUM(E$17:E43)=D$10,F43,D$10-SUM(E$17:E43))</f>
        <v>56704.696666599128</v>
      </c>
      <c r="E44" s="523">
        <f>IF(+I14&lt;F43,I14,D44)</f>
        <v>3909.6609756097564</v>
      </c>
      <c r="F44" s="524">
        <f t="shared" si="13"/>
        <v>52795.035690989374</v>
      </c>
      <c r="G44" s="525">
        <f t="shared" si="10"/>
        <v>10868.045884046396</v>
      </c>
      <c r="H44" s="492">
        <f t="shared" si="11"/>
        <v>10868.045884046396</v>
      </c>
      <c r="I44" s="512">
        <f t="shared" si="14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2038</v>
      </c>
      <c r="D45" s="524">
        <f>IF(F44+SUM(E$17:E44)=D$10,F44,D$10-SUM(E$17:E44))</f>
        <v>52795.035690989374</v>
      </c>
      <c r="E45" s="523">
        <f>IF(+I14&lt;F44,I14,D45)</f>
        <v>3909.6609756097564</v>
      </c>
      <c r="F45" s="524">
        <f t="shared" si="13"/>
        <v>48885.374715379621</v>
      </c>
      <c r="G45" s="525">
        <f t="shared" si="10"/>
        <v>10371.151045236293</v>
      </c>
      <c r="H45" s="492">
        <f t="shared" si="11"/>
        <v>10371.151045236293</v>
      </c>
      <c r="I45" s="512">
        <f t="shared" si="14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2039</v>
      </c>
      <c r="D46" s="524">
        <f>IF(F45+SUM(E$17:E45)=D$10,F45,D$10-SUM(E$17:E45))</f>
        <v>48885.374715379621</v>
      </c>
      <c r="E46" s="523">
        <f>IF(+I14&lt;F45,I14,D46)</f>
        <v>3909.6609756097564</v>
      </c>
      <c r="F46" s="524">
        <f t="shared" si="13"/>
        <v>44975.713739769868</v>
      </c>
      <c r="G46" s="525">
        <f t="shared" si="10"/>
        <v>9874.2562064261929</v>
      </c>
      <c r="H46" s="492">
        <f t="shared" si="11"/>
        <v>9874.2562064261929</v>
      </c>
      <c r="I46" s="512">
        <f t="shared" si="14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2040</v>
      </c>
      <c r="D47" s="524">
        <f>IF(F46+SUM(E$17:E46)=D$10,F46,D$10-SUM(E$17:E46))</f>
        <v>44975.713739769868</v>
      </c>
      <c r="E47" s="523">
        <f>IF(+I14&lt;F46,I14,D47)</f>
        <v>3909.6609756097564</v>
      </c>
      <c r="F47" s="524">
        <f t="shared" si="13"/>
        <v>41066.052764160115</v>
      </c>
      <c r="G47" s="525">
        <f t="shared" si="10"/>
        <v>9377.3613676160912</v>
      </c>
      <c r="H47" s="492">
        <f t="shared" si="11"/>
        <v>9377.3613676160912</v>
      </c>
      <c r="I47" s="512">
        <f t="shared" si="14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2041</v>
      </c>
      <c r="D48" s="524">
        <f>IF(F47+SUM(E$17:E47)=D$10,F47,D$10-SUM(E$17:E47))</f>
        <v>41066.052764160115</v>
      </c>
      <c r="E48" s="523">
        <f>IF(+I14&lt;F47,I14,D48)</f>
        <v>3909.6609756097564</v>
      </c>
      <c r="F48" s="524">
        <f t="shared" si="13"/>
        <v>37156.391788550362</v>
      </c>
      <c r="G48" s="525">
        <f t="shared" si="10"/>
        <v>8880.4665288059914</v>
      </c>
      <c r="H48" s="492">
        <f t="shared" si="11"/>
        <v>8880.4665288059914</v>
      </c>
      <c r="I48" s="512">
        <f t="shared" si="14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2042</v>
      </c>
      <c r="D49" s="524">
        <f>IF(F48+SUM(E$17:E48)=D$10,F48,D$10-SUM(E$17:E48))</f>
        <v>37156.391788550362</v>
      </c>
      <c r="E49" s="523">
        <f>IF(+I14&lt;F48,I14,D49)</f>
        <v>3909.6609756097564</v>
      </c>
      <c r="F49" s="524">
        <f t="shared" si="13"/>
        <v>33246.730812940608</v>
      </c>
      <c r="G49" s="525">
        <f t="shared" si="10"/>
        <v>8383.5716899958898</v>
      </c>
      <c r="H49" s="492">
        <f t="shared" si="11"/>
        <v>8383.5716899958898</v>
      </c>
      <c r="I49" s="512">
        <f t="shared" si="14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2043</v>
      </c>
      <c r="D50" s="524">
        <f>IF(F49+SUM(E$17:E49)=D$10,F49,D$10-SUM(E$17:E49))</f>
        <v>33246.730812940608</v>
      </c>
      <c r="E50" s="523">
        <f>IF(+I14&lt;F49,I14,D50)</f>
        <v>3909.6609756097564</v>
      </c>
      <c r="F50" s="524">
        <f t="shared" si="13"/>
        <v>29337.069837330851</v>
      </c>
      <c r="G50" s="525">
        <f t="shared" si="10"/>
        <v>7886.6768511857881</v>
      </c>
      <c r="H50" s="492">
        <f t="shared" si="11"/>
        <v>7886.6768511857881</v>
      </c>
      <c r="I50" s="512">
        <f t="shared" si="14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2044</v>
      </c>
      <c r="D51" s="524">
        <f>IF(F50+SUM(E$17:E50)=D$10,F50,D$10-SUM(E$17:E50))</f>
        <v>29337.069837330851</v>
      </c>
      <c r="E51" s="523">
        <f>IF(+I14&lt;F50,I14,D51)</f>
        <v>3909.6609756097564</v>
      </c>
      <c r="F51" s="524">
        <f t="shared" si="13"/>
        <v>25427.408861721095</v>
      </c>
      <c r="G51" s="525">
        <f t="shared" si="10"/>
        <v>7389.7820123756874</v>
      </c>
      <c r="H51" s="492">
        <f t="shared" si="11"/>
        <v>7389.7820123756874</v>
      </c>
      <c r="I51" s="512">
        <f t="shared" si="14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2045</v>
      </c>
      <c r="D52" s="524">
        <f>IF(F51+SUM(E$17:E51)=D$10,F51,D$10-SUM(E$17:E51))</f>
        <v>25427.408861721095</v>
      </c>
      <c r="E52" s="523">
        <f>IF(+I14&lt;F51,I14,D52)</f>
        <v>3909.6609756097564</v>
      </c>
      <c r="F52" s="524">
        <f t="shared" si="13"/>
        <v>21517.747886111338</v>
      </c>
      <c r="G52" s="525">
        <f t="shared" si="10"/>
        <v>6892.8871735655848</v>
      </c>
      <c r="H52" s="492">
        <f t="shared" si="11"/>
        <v>6892.8871735655848</v>
      </c>
      <c r="I52" s="512">
        <f t="shared" si="14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2046</v>
      </c>
      <c r="D53" s="524">
        <f>IF(F52+SUM(E$17:E52)=D$10,F52,D$10-SUM(E$17:E52))</f>
        <v>21517.747886111338</v>
      </c>
      <c r="E53" s="523">
        <f>IF(+I14&lt;F52,I14,D53)</f>
        <v>3909.6609756097564</v>
      </c>
      <c r="F53" s="524">
        <f t="shared" si="13"/>
        <v>17608.086910501581</v>
      </c>
      <c r="G53" s="525">
        <f t="shared" si="10"/>
        <v>6395.9923347554841</v>
      </c>
      <c r="H53" s="492">
        <f t="shared" si="11"/>
        <v>6395.9923347554841</v>
      </c>
      <c r="I53" s="512">
        <f t="shared" si="14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2047</v>
      </c>
      <c r="D54" s="524">
        <f>IF(F53+SUM(E$17:E53)=D$10,F53,D$10-SUM(E$17:E53))</f>
        <v>17608.086910501581</v>
      </c>
      <c r="E54" s="523">
        <f>IF(+I14&lt;F53,I14,D54)</f>
        <v>3909.6609756097564</v>
      </c>
      <c r="F54" s="524">
        <f t="shared" si="13"/>
        <v>13698.425934891824</v>
      </c>
      <c r="G54" s="525">
        <f t="shared" si="10"/>
        <v>5899.0974959453824</v>
      </c>
      <c r="H54" s="492">
        <f t="shared" si="11"/>
        <v>5899.0974959453824</v>
      </c>
      <c r="I54" s="512">
        <f t="shared" si="14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2048</v>
      </c>
      <c r="D55" s="524">
        <f>IF(F54+SUM(E$17:E54)=D$10,F54,D$10-SUM(E$17:E54))</f>
        <v>13698.425934891824</v>
      </c>
      <c r="E55" s="523">
        <f>IF(+I14&lt;F54,I14,D55)</f>
        <v>3909.6609756097564</v>
      </c>
      <c r="F55" s="524">
        <f t="shared" si="13"/>
        <v>9788.7649592820671</v>
      </c>
      <c r="G55" s="525">
        <f t="shared" si="10"/>
        <v>5402.2026571352808</v>
      </c>
      <c r="H55" s="492">
        <f t="shared" si="11"/>
        <v>5402.2026571352808</v>
      </c>
      <c r="I55" s="512">
        <f t="shared" si="14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2049</v>
      </c>
      <c r="D56" s="524">
        <f>IF(F55+SUM(E$17:E55)=D$10,F55,D$10-SUM(E$17:E55))</f>
        <v>9788.7649592820671</v>
      </c>
      <c r="E56" s="523">
        <f>IF(+I14&lt;F55,I14,D56)</f>
        <v>3909.6609756097564</v>
      </c>
      <c r="F56" s="524">
        <f t="shared" si="13"/>
        <v>5879.1039836723103</v>
      </c>
      <c r="G56" s="525">
        <f t="shared" ref="G56:G72" si="15">+I$12*((D56+F56)/2)+E56</f>
        <v>4905.3078183251801</v>
      </c>
      <c r="H56" s="492">
        <f t="shared" ref="H56:H72" si="16">+I$13*((D56+F56)/2)+E56</f>
        <v>4905.3078183251801</v>
      </c>
      <c r="I56" s="512">
        <f t="shared" si="14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2050</v>
      </c>
      <c r="D57" s="524">
        <f>IF(F56+SUM(E$17:E56)=D$10,F56,D$10-SUM(E$17:E56))</f>
        <v>5879.1039836723103</v>
      </c>
      <c r="E57" s="523">
        <f>IF(+I14&lt;F56,I14,D57)</f>
        <v>3909.6609756097564</v>
      </c>
      <c r="F57" s="524">
        <f t="shared" si="13"/>
        <v>1969.4430080625539</v>
      </c>
      <c r="G57" s="525">
        <f t="shared" si="15"/>
        <v>4408.4129795150784</v>
      </c>
      <c r="H57" s="492">
        <f t="shared" si="16"/>
        <v>4408.4129795150784</v>
      </c>
      <c r="I57" s="512">
        <f t="shared" si="14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2051</v>
      </c>
      <c r="D58" s="524">
        <f>IF(F57+SUM(E$17:E57)=D$10,F57,D$10-SUM(E$17:E57))</f>
        <v>1969.4430080625539</v>
      </c>
      <c r="E58" s="523">
        <f>IF(+I14&lt;F57,I14,D58)</f>
        <v>1969.4430080625539</v>
      </c>
      <c r="F58" s="524">
        <f t="shared" si="13"/>
        <v>0</v>
      </c>
      <c r="G58" s="525">
        <f t="shared" si="15"/>
        <v>2094.5953003126892</v>
      </c>
      <c r="H58" s="492">
        <f t="shared" si="16"/>
        <v>2094.5953003126892</v>
      </c>
      <c r="I58" s="512">
        <f t="shared" si="14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2052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3"/>
        <v>0</v>
      </c>
      <c r="G59" s="525">
        <f t="shared" si="15"/>
        <v>0</v>
      </c>
      <c r="H59" s="492">
        <f t="shared" si="16"/>
        <v>0</v>
      </c>
      <c r="I59" s="512">
        <f t="shared" si="14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2053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3"/>
        <v>0</v>
      </c>
      <c r="G60" s="525">
        <f t="shared" si="15"/>
        <v>0</v>
      </c>
      <c r="H60" s="492">
        <f t="shared" si="16"/>
        <v>0</v>
      </c>
      <c r="I60" s="512">
        <f t="shared" si="14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2054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7">
        <f t="shared" si="15"/>
        <v>0</v>
      </c>
      <c r="H61" s="492">
        <f t="shared" si="16"/>
        <v>0</v>
      </c>
      <c r="I61" s="512">
        <f t="shared" si="14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2055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7">
        <f t="shared" si="15"/>
        <v>0</v>
      </c>
      <c r="H62" s="492">
        <f t="shared" si="16"/>
        <v>0</v>
      </c>
      <c r="I62" s="512">
        <f t="shared" si="14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2056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7">
        <f t="shared" si="15"/>
        <v>0</v>
      </c>
      <c r="H63" s="492">
        <f t="shared" si="16"/>
        <v>0</v>
      </c>
      <c r="I63" s="512">
        <f t="shared" si="14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2057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7">
        <f t="shared" si="15"/>
        <v>0</v>
      </c>
      <c r="H64" s="492">
        <f t="shared" si="16"/>
        <v>0</v>
      </c>
      <c r="I64" s="512">
        <f t="shared" si="14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2058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7">
        <f t="shared" si="15"/>
        <v>0</v>
      </c>
      <c r="H65" s="492">
        <f t="shared" si="16"/>
        <v>0</v>
      </c>
      <c r="I65" s="512">
        <f t="shared" si="14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2059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7">
        <f t="shared" si="15"/>
        <v>0</v>
      </c>
      <c r="H66" s="492">
        <f t="shared" si="16"/>
        <v>0</v>
      </c>
      <c r="I66" s="512">
        <f t="shared" si="14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2060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7">
        <f t="shared" si="15"/>
        <v>0</v>
      </c>
      <c r="H67" s="492">
        <f t="shared" si="16"/>
        <v>0</v>
      </c>
      <c r="I67" s="512">
        <f t="shared" si="14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2061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7">
        <f t="shared" si="15"/>
        <v>0</v>
      </c>
      <c r="H68" s="492">
        <f t="shared" si="16"/>
        <v>0</v>
      </c>
      <c r="I68" s="512">
        <f t="shared" si="14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2062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7">
        <f t="shared" si="15"/>
        <v>0</v>
      </c>
      <c r="H69" s="492">
        <f t="shared" si="16"/>
        <v>0</v>
      </c>
      <c r="I69" s="512">
        <f t="shared" si="14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2063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7">
        <f t="shared" si="15"/>
        <v>0</v>
      </c>
      <c r="H70" s="492">
        <f t="shared" si="16"/>
        <v>0</v>
      </c>
      <c r="I70" s="512">
        <f t="shared" si="14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2064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7">
        <f t="shared" si="15"/>
        <v>0</v>
      </c>
      <c r="H71" s="492">
        <f t="shared" si="16"/>
        <v>0</v>
      </c>
      <c r="I71" s="512">
        <f t="shared" si="14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2065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31">
        <f t="shared" si="15"/>
        <v>0</v>
      </c>
      <c r="H72" s="472">
        <f t="shared" si="16"/>
        <v>0</v>
      </c>
      <c r="I72" s="532">
        <f t="shared" si="14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160296.10000000006</v>
      </c>
      <c r="F73" s="375"/>
      <c r="G73" s="375">
        <f>SUM(G17:G72)</f>
        <v>587009.70854797994</v>
      </c>
      <c r="H73" s="375">
        <f>SUM(H17:H72)</f>
        <v>587009.70854797994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16175.544883269005</v>
      </c>
      <c r="N87" s="547">
        <f>IF(J92&lt;D11,0,VLOOKUP(J92,C17:O72,11))</f>
        <v>16175.544883269005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19108.063195756004</v>
      </c>
      <c r="N88" s="551">
        <f>IF(J92&lt;D11,0,VLOOKUP(J92,C99:P154,7))</f>
        <v>19108.063195756004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MINEOLA - NORTH MINEOLA 69KV CKT 1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2932.5183124869982</v>
      </c>
      <c r="N89" s="556">
        <f>+N88-N87</f>
        <v>2932.5183124869982</v>
      </c>
      <c r="O89" s="557">
        <f>+O88-O87</f>
        <v>0</v>
      </c>
      <c r="P89" s="269"/>
    </row>
    <row r="90" spans="1:16" ht="13.5" thickBot="1">
      <c r="C90" s="535"/>
      <c r="D90" s="647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TP2007166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160296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D11</f>
        <v>2010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D12</f>
        <v>3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3727.8139534883721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2010</v>
      </c>
      <c r="D99" s="374"/>
      <c r="E99" s="525"/>
      <c r="F99" s="524"/>
      <c r="G99" s="604"/>
      <c r="H99" s="605"/>
      <c r="I99" s="606"/>
      <c r="J99" s="515"/>
      <c r="K99" s="515"/>
      <c r="L99" s="513"/>
      <c r="M99" s="514">
        <f t="shared" ref="M99:M130" si="17">IF(L99&lt;&gt;0,+H99-L99,0)</f>
        <v>0</v>
      </c>
      <c r="N99" s="513"/>
      <c r="O99" s="514">
        <f t="shared" ref="O99:O130" si="18">IF(N99&lt;&gt;0,+I99-N99,0)</f>
        <v>0</v>
      </c>
      <c r="P99" s="514">
        <f t="shared" ref="P99:P130" si="19">+O99-M99</f>
        <v>0</v>
      </c>
    </row>
    <row r="100" spans="1:16" ht="12.5">
      <c r="B100" s="195" t="str">
        <f>IF(D100=F99,"","IU")</f>
        <v/>
      </c>
      <c r="C100" s="508">
        <f>IF(D93="","-",+C99+1)</f>
        <v>2011</v>
      </c>
      <c r="D100" s="374"/>
      <c r="E100" s="523"/>
      <c r="F100" s="524"/>
      <c r="G100" s="524"/>
      <c r="H100" s="527"/>
      <c r="I100" s="578"/>
      <c r="J100" s="515"/>
      <c r="K100" s="515"/>
      <c r="L100" s="519"/>
      <c r="M100" s="515">
        <f t="shared" si="17"/>
        <v>0</v>
      </c>
      <c r="N100" s="519"/>
      <c r="O100" s="515">
        <f t="shared" si="18"/>
        <v>0</v>
      </c>
      <c r="P100" s="515">
        <f t="shared" si="19"/>
        <v>0</v>
      </c>
    </row>
    <row r="101" spans="1:16" ht="12.5">
      <c r="B101" s="195" t="str">
        <f t="shared" ref="B101:B154" si="20">IF(D101=F100,"","IU")</f>
        <v/>
      </c>
      <c r="C101" s="508">
        <f>IF(D93="","-",+C100+1)</f>
        <v>2012</v>
      </c>
      <c r="D101" s="374"/>
      <c r="E101" s="523"/>
      <c r="F101" s="524"/>
      <c r="G101" s="524"/>
      <c r="H101" s="527"/>
      <c r="I101" s="578"/>
      <c r="J101" s="515"/>
      <c r="K101" s="515"/>
      <c r="L101" s="519"/>
      <c r="M101" s="515">
        <f t="shared" si="17"/>
        <v>0</v>
      </c>
      <c r="N101" s="519"/>
      <c r="O101" s="515">
        <f t="shared" si="18"/>
        <v>0</v>
      </c>
      <c r="P101" s="515">
        <f t="shared" si="19"/>
        <v>0</v>
      </c>
    </row>
    <row r="102" spans="1:16" ht="12.5">
      <c r="B102" s="195" t="str">
        <f t="shared" si="20"/>
        <v/>
      </c>
      <c r="C102" s="508">
        <f>IF(D93="","-",+C101+1)</f>
        <v>2013</v>
      </c>
      <c r="D102" s="374"/>
      <c r="E102" s="523"/>
      <c r="F102" s="524"/>
      <c r="G102" s="524"/>
      <c r="H102" s="527"/>
      <c r="I102" s="578"/>
      <c r="J102" s="515"/>
      <c r="K102" s="515"/>
      <c r="L102" s="519"/>
      <c r="M102" s="515">
        <f t="shared" si="17"/>
        <v>0</v>
      </c>
      <c r="N102" s="519"/>
      <c r="O102" s="515">
        <f t="shared" si="18"/>
        <v>0</v>
      </c>
      <c r="P102" s="515">
        <f t="shared" si="19"/>
        <v>0</v>
      </c>
    </row>
    <row r="103" spans="1:16" ht="12.5">
      <c r="B103" s="195" t="str">
        <f t="shared" si="20"/>
        <v/>
      </c>
      <c r="C103" s="508">
        <f>IF(D93="","-",+C102+1)</f>
        <v>2014</v>
      </c>
      <c r="D103" s="374"/>
      <c r="E103" s="523"/>
      <c r="F103" s="524"/>
      <c r="G103" s="524"/>
      <c r="H103" s="527"/>
      <c r="I103" s="578"/>
      <c r="J103" s="515"/>
      <c r="K103" s="515"/>
      <c r="L103" s="519"/>
      <c r="M103" s="515">
        <f t="shared" si="17"/>
        <v>0</v>
      </c>
      <c r="N103" s="519"/>
      <c r="O103" s="515">
        <f t="shared" si="18"/>
        <v>0</v>
      </c>
      <c r="P103" s="515">
        <f t="shared" si="19"/>
        <v>0</v>
      </c>
    </row>
    <row r="104" spans="1:16" ht="12.5">
      <c r="B104" s="195" t="str">
        <f t="shared" si="20"/>
        <v>IU</v>
      </c>
      <c r="C104" s="508">
        <f>IF(D93="","-",+C103+1)</f>
        <v>2015</v>
      </c>
      <c r="D104" s="630">
        <v>142167.37440476194</v>
      </c>
      <c r="E104" s="631">
        <v>3384.9374858276651</v>
      </c>
      <c r="F104" s="632">
        <v>138782.43691893428</v>
      </c>
      <c r="G104" s="632">
        <v>140474.90566184811</v>
      </c>
      <c r="H104" s="634">
        <v>21895.158174484655</v>
      </c>
      <c r="I104" s="635">
        <v>21895.158174484655</v>
      </c>
      <c r="J104" s="515">
        <f>+I104-H104</f>
        <v>0</v>
      </c>
      <c r="K104" s="515"/>
      <c r="L104" s="519">
        <f>+H104</f>
        <v>21895.158174484655</v>
      </c>
      <c r="M104" s="515">
        <f t="shared" si="17"/>
        <v>0</v>
      </c>
      <c r="N104" s="519">
        <f>+I104</f>
        <v>21895.158174484655</v>
      </c>
      <c r="O104" s="515">
        <f t="shared" si="18"/>
        <v>0</v>
      </c>
      <c r="P104" s="515">
        <f t="shared" si="19"/>
        <v>0</v>
      </c>
    </row>
    <row r="105" spans="1:16" ht="12.5">
      <c r="B105" s="195" t="str">
        <f t="shared" si="20"/>
        <v>IU</v>
      </c>
      <c r="C105" s="508">
        <f>IF(D93="","-",+C104+1)</f>
        <v>2016</v>
      </c>
      <c r="D105" s="630">
        <v>156911.06251417234</v>
      </c>
      <c r="E105" s="631">
        <v>3727.8139534883721</v>
      </c>
      <c r="F105" s="632">
        <v>153183.24856068398</v>
      </c>
      <c r="G105" s="632">
        <v>155047.15553742816</v>
      </c>
      <c r="H105" s="634">
        <v>23411.048533108711</v>
      </c>
      <c r="I105" s="635">
        <v>23411.048533108711</v>
      </c>
      <c r="J105" s="515">
        <f>+I105-H105</f>
        <v>0</v>
      </c>
      <c r="K105" s="515"/>
      <c r="L105" s="519">
        <f>+H105</f>
        <v>23411.048533108711</v>
      </c>
      <c r="M105" s="515">
        <f>IF(L105&lt;&gt;0,+H105-L105,0)</f>
        <v>0</v>
      </c>
      <c r="N105" s="519">
        <f>+I105</f>
        <v>23411.048533108711</v>
      </c>
      <c r="O105" s="515">
        <f>IF(N105&lt;&gt;0,+I105-N105,0)</f>
        <v>0</v>
      </c>
      <c r="P105" s="515">
        <f>+O105-M105</f>
        <v>0</v>
      </c>
    </row>
    <row r="106" spans="1:16" ht="12.5">
      <c r="B106" s="195" t="str">
        <f t="shared" si="20"/>
        <v/>
      </c>
      <c r="C106" s="508">
        <f>IF(D93="","-",+C105+1)</f>
        <v>2017</v>
      </c>
      <c r="D106" s="630">
        <v>153183.24856068398</v>
      </c>
      <c r="E106" s="631">
        <v>3816.5714285714284</v>
      </c>
      <c r="F106" s="632">
        <v>149366.67713211256</v>
      </c>
      <c r="G106" s="632">
        <v>151274.96284639827</v>
      </c>
      <c r="H106" s="634">
        <v>22192.161676613654</v>
      </c>
      <c r="I106" s="635">
        <v>22192.161676613654</v>
      </c>
      <c r="J106" s="515">
        <f t="shared" ref="J106:J154" si="21">+I106-H106</f>
        <v>0</v>
      </c>
      <c r="K106" s="515"/>
      <c r="L106" s="519">
        <f>+H106</f>
        <v>22192.161676613654</v>
      </c>
      <c r="M106" s="515">
        <f>IF(L106&lt;&gt;0,+H106-L106,0)</f>
        <v>0</v>
      </c>
      <c r="N106" s="519">
        <f>+I106</f>
        <v>22192.161676613654</v>
      </c>
      <c r="O106" s="515">
        <f>IF(N106&lt;&gt;0,+I106-N106,0)</f>
        <v>0</v>
      </c>
      <c r="P106" s="515">
        <f>+O106-M106</f>
        <v>0</v>
      </c>
    </row>
    <row r="107" spans="1:16" ht="12.5">
      <c r="B107" s="195" t="str">
        <f t="shared" si="20"/>
        <v/>
      </c>
      <c r="C107" s="508">
        <f>IF(D93="","-",+C106+1)</f>
        <v>2018</v>
      </c>
      <c r="D107" s="630">
        <v>149366.67713211256</v>
      </c>
      <c r="E107" s="631">
        <v>3816.5714285714284</v>
      </c>
      <c r="F107" s="632">
        <v>145550.10570354114</v>
      </c>
      <c r="G107" s="632">
        <v>147458.39141782685</v>
      </c>
      <c r="H107" s="634">
        <v>19388.853779903409</v>
      </c>
      <c r="I107" s="635">
        <v>19388.853779903409</v>
      </c>
      <c r="J107" s="515">
        <f t="shared" si="21"/>
        <v>0</v>
      </c>
      <c r="K107" s="515"/>
      <c r="L107" s="519">
        <f>+H107</f>
        <v>19388.853779903409</v>
      </c>
      <c r="M107" s="515">
        <f>IF(L107&lt;&gt;0,+H107-L107,0)</f>
        <v>0</v>
      </c>
      <c r="N107" s="519">
        <f>+I107</f>
        <v>19388.853779903409</v>
      </c>
      <c r="O107" s="515">
        <f>IF(N107&lt;&gt;0,+I107-N107,0)</f>
        <v>0</v>
      </c>
      <c r="P107" s="515">
        <f t="shared" si="19"/>
        <v>0</v>
      </c>
    </row>
    <row r="108" spans="1:16" ht="12.5">
      <c r="B108" s="195" t="str">
        <f t="shared" si="20"/>
        <v/>
      </c>
      <c r="C108" s="508">
        <f>IF(D93="","-",+C107+1)</f>
        <v>2019</v>
      </c>
      <c r="D108" s="374">
        <f>IF(F107+SUM(E$99:E107)=D$92,F107,D$92-SUM(E$99:E107))</f>
        <v>145550.10570354114</v>
      </c>
      <c r="E108" s="523">
        <f t="shared" ref="E108:E154" si="22">IF(+$J$96&lt;F107,$J$96,D108)</f>
        <v>3727.8139534883721</v>
      </c>
      <c r="F108" s="524">
        <f t="shared" ref="F108:F154" si="23">+D108-E108</f>
        <v>141822.29175005277</v>
      </c>
      <c r="G108" s="524">
        <f t="shared" ref="G108:G154" si="24">+(F108+D108)/2</f>
        <v>143686.19872679695</v>
      </c>
      <c r="H108" s="527">
        <f t="shared" ref="H108:H154" si="25">+J$94*G108+E108</f>
        <v>19108.063195756004</v>
      </c>
      <c r="I108" s="578">
        <f t="shared" ref="I108:I154" si="26">+J$95*G108+E108</f>
        <v>19108.063195756004</v>
      </c>
      <c r="J108" s="515">
        <f t="shared" si="21"/>
        <v>0</v>
      </c>
      <c r="K108" s="515"/>
      <c r="L108" s="526"/>
      <c r="M108" s="515">
        <f t="shared" si="17"/>
        <v>0</v>
      </c>
      <c r="N108" s="526"/>
      <c r="O108" s="515">
        <f t="shared" si="18"/>
        <v>0</v>
      </c>
      <c r="P108" s="515">
        <f t="shared" si="19"/>
        <v>0</v>
      </c>
    </row>
    <row r="109" spans="1:16" ht="12.5">
      <c r="B109" s="195" t="str">
        <f t="shared" si="20"/>
        <v/>
      </c>
      <c r="C109" s="508">
        <f>IF(D93="","-",+C108+1)</f>
        <v>2020</v>
      </c>
      <c r="D109" s="374">
        <f>IF(F108+SUM(E$99:E108)=D$92,F108,D$92-SUM(E$99:E108))</f>
        <v>141822.29175005277</v>
      </c>
      <c r="E109" s="523">
        <f t="shared" si="22"/>
        <v>3727.8139534883721</v>
      </c>
      <c r="F109" s="524">
        <f t="shared" si="23"/>
        <v>138094.4777965644</v>
      </c>
      <c r="G109" s="524">
        <f t="shared" si="24"/>
        <v>139958.38477330859</v>
      </c>
      <c r="H109" s="527">
        <f t="shared" si="25"/>
        <v>18709.035952767488</v>
      </c>
      <c r="I109" s="578">
        <f t="shared" si="26"/>
        <v>18709.035952767488</v>
      </c>
      <c r="J109" s="515">
        <f t="shared" si="21"/>
        <v>0</v>
      </c>
      <c r="K109" s="515"/>
      <c r="L109" s="526"/>
      <c r="M109" s="515">
        <f t="shared" si="17"/>
        <v>0</v>
      </c>
      <c r="N109" s="526"/>
      <c r="O109" s="515">
        <f t="shared" si="18"/>
        <v>0</v>
      </c>
      <c r="P109" s="515">
        <f t="shared" si="19"/>
        <v>0</v>
      </c>
    </row>
    <row r="110" spans="1:16" ht="12.5">
      <c r="B110" s="195" t="str">
        <f t="shared" si="20"/>
        <v/>
      </c>
      <c r="C110" s="508">
        <f>IF(D93="","-",+C109+1)</f>
        <v>2021</v>
      </c>
      <c r="D110" s="374">
        <f>IF(F109+SUM(E$99:E109)=D$92,F109,D$92-SUM(E$99:E109))</f>
        <v>138094.4777965644</v>
      </c>
      <c r="E110" s="523">
        <f t="shared" si="22"/>
        <v>3727.8139534883721</v>
      </c>
      <c r="F110" s="524">
        <f t="shared" si="23"/>
        <v>134366.66384307604</v>
      </c>
      <c r="G110" s="524">
        <f t="shared" si="24"/>
        <v>136230.57081982022</v>
      </c>
      <c r="H110" s="527">
        <f t="shared" si="25"/>
        <v>18310.008709778966</v>
      </c>
      <c r="I110" s="578">
        <f t="shared" si="26"/>
        <v>18310.008709778966</v>
      </c>
      <c r="J110" s="515">
        <f t="shared" si="21"/>
        <v>0</v>
      </c>
      <c r="K110" s="515"/>
      <c r="L110" s="526"/>
      <c r="M110" s="515">
        <f t="shared" si="17"/>
        <v>0</v>
      </c>
      <c r="N110" s="526"/>
      <c r="O110" s="515">
        <f t="shared" si="18"/>
        <v>0</v>
      </c>
      <c r="P110" s="515">
        <f t="shared" si="19"/>
        <v>0</v>
      </c>
    </row>
    <row r="111" spans="1:16" ht="12.5">
      <c r="B111" s="195" t="str">
        <f t="shared" si="20"/>
        <v/>
      </c>
      <c r="C111" s="508">
        <f>IF(D93="","-",+C110+1)</f>
        <v>2022</v>
      </c>
      <c r="D111" s="374">
        <f>IF(F110+SUM(E$99:E110)=D$92,F110,D$92-SUM(E$99:E110))</f>
        <v>134366.66384307604</v>
      </c>
      <c r="E111" s="523">
        <f t="shared" si="22"/>
        <v>3727.8139534883721</v>
      </c>
      <c r="F111" s="524">
        <f t="shared" si="23"/>
        <v>130638.84988958767</v>
      </c>
      <c r="G111" s="524">
        <f t="shared" si="24"/>
        <v>132502.75686633185</v>
      </c>
      <c r="H111" s="527">
        <f t="shared" si="25"/>
        <v>17910.98146679045</v>
      </c>
      <c r="I111" s="578">
        <f t="shared" si="26"/>
        <v>17910.98146679045</v>
      </c>
      <c r="J111" s="515">
        <f t="shared" si="21"/>
        <v>0</v>
      </c>
      <c r="K111" s="515"/>
      <c r="L111" s="526"/>
      <c r="M111" s="515">
        <f t="shared" si="17"/>
        <v>0</v>
      </c>
      <c r="N111" s="526"/>
      <c r="O111" s="515">
        <f t="shared" si="18"/>
        <v>0</v>
      </c>
      <c r="P111" s="515">
        <f t="shared" si="19"/>
        <v>0</v>
      </c>
    </row>
    <row r="112" spans="1:16" ht="12.5">
      <c r="B112" s="195" t="str">
        <f t="shared" si="20"/>
        <v/>
      </c>
      <c r="C112" s="508">
        <f>IF(D93="","-",+C111+1)</f>
        <v>2023</v>
      </c>
      <c r="D112" s="374">
        <f>IF(F111+SUM(E$99:E111)=D$92,F111,D$92-SUM(E$99:E111))</f>
        <v>130638.84988958767</v>
      </c>
      <c r="E112" s="523">
        <f t="shared" si="22"/>
        <v>3727.8139534883721</v>
      </c>
      <c r="F112" s="524">
        <f t="shared" si="23"/>
        <v>126911.0359360993</v>
      </c>
      <c r="G112" s="524">
        <f t="shared" si="24"/>
        <v>128774.94291284349</v>
      </c>
      <c r="H112" s="527">
        <f t="shared" si="25"/>
        <v>17511.954223801931</v>
      </c>
      <c r="I112" s="578">
        <f t="shared" si="26"/>
        <v>17511.954223801931</v>
      </c>
      <c r="J112" s="515">
        <f t="shared" si="21"/>
        <v>0</v>
      </c>
      <c r="K112" s="515"/>
      <c r="L112" s="526"/>
      <c r="M112" s="515">
        <f t="shared" si="17"/>
        <v>0</v>
      </c>
      <c r="N112" s="526"/>
      <c r="O112" s="515">
        <f t="shared" si="18"/>
        <v>0</v>
      </c>
      <c r="P112" s="515">
        <f t="shared" si="19"/>
        <v>0</v>
      </c>
    </row>
    <row r="113" spans="2:16" ht="12.5">
      <c r="B113" s="195" t="str">
        <f t="shared" si="20"/>
        <v/>
      </c>
      <c r="C113" s="508">
        <f>IF(D93="","-",+C112+1)</f>
        <v>2024</v>
      </c>
      <c r="D113" s="374">
        <f>IF(F112+SUM(E$99:E112)=D$92,F112,D$92-SUM(E$99:E112))</f>
        <v>126911.0359360993</v>
      </c>
      <c r="E113" s="523">
        <f t="shared" si="22"/>
        <v>3727.8139534883721</v>
      </c>
      <c r="F113" s="524">
        <f t="shared" si="23"/>
        <v>123183.22198261094</v>
      </c>
      <c r="G113" s="524">
        <f t="shared" si="24"/>
        <v>125047.12895935512</v>
      </c>
      <c r="H113" s="527">
        <f t="shared" si="25"/>
        <v>17112.926980813412</v>
      </c>
      <c r="I113" s="578">
        <f t="shared" si="26"/>
        <v>17112.926980813412</v>
      </c>
      <c r="J113" s="515">
        <f t="shared" si="21"/>
        <v>0</v>
      </c>
      <c r="K113" s="515"/>
      <c r="L113" s="526"/>
      <c r="M113" s="515">
        <f t="shared" si="17"/>
        <v>0</v>
      </c>
      <c r="N113" s="526"/>
      <c r="O113" s="515">
        <f t="shared" si="18"/>
        <v>0</v>
      </c>
      <c r="P113" s="515">
        <f t="shared" si="19"/>
        <v>0</v>
      </c>
    </row>
    <row r="114" spans="2:16" ht="12.5">
      <c r="B114" s="195" t="str">
        <f t="shared" si="20"/>
        <v/>
      </c>
      <c r="C114" s="508">
        <f>IF(D93="","-",+C113+1)</f>
        <v>2025</v>
      </c>
      <c r="D114" s="374">
        <f>IF(F113+SUM(E$99:E113)=D$92,F113,D$92-SUM(E$99:E113))</f>
        <v>123183.22198261094</v>
      </c>
      <c r="E114" s="523">
        <f t="shared" si="22"/>
        <v>3727.8139534883721</v>
      </c>
      <c r="F114" s="524">
        <f t="shared" si="23"/>
        <v>119455.40802912257</v>
      </c>
      <c r="G114" s="524">
        <f t="shared" si="24"/>
        <v>121319.31500586675</v>
      </c>
      <c r="H114" s="527">
        <f t="shared" si="25"/>
        <v>16713.899737824893</v>
      </c>
      <c r="I114" s="578">
        <f t="shared" si="26"/>
        <v>16713.899737824893</v>
      </c>
      <c r="J114" s="515">
        <f t="shared" si="21"/>
        <v>0</v>
      </c>
      <c r="K114" s="515"/>
      <c r="L114" s="526"/>
      <c r="M114" s="515">
        <f t="shared" si="17"/>
        <v>0</v>
      </c>
      <c r="N114" s="526"/>
      <c r="O114" s="515">
        <f t="shared" si="18"/>
        <v>0</v>
      </c>
      <c r="P114" s="515">
        <f t="shared" si="19"/>
        <v>0</v>
      </c>
    </row>
    <row r="115" spans="2:16" ht="12.5">
      <c r="B115" s="195" t="str">
        <f t="shared" si="20"/>
        <v/>
      </c>
      <c r="C115" s="508">
        <f>IF(D93="","-",+C114+1)</f>
        <v>2026</v>
      </c>
      <c r="D115" s="374">
        <f>IF(F114+SUM(E$99:E114)=D$92,F114,D$92-SUM(E$99:E114))</f>
        <v>119455.40802912257</v>
      </c>
      <c r="E115" s="523">
        <f t="shared" si="22"/>
        <v>3727.8139534883721</v>
      </c>
      <c r="F115" s="524">
        <f t="shared" si="23"/>
        <v>115727.5940756342</v>
      </c>
      <c r="G115" s="524">
        <f t="shared" si="24"/>
        <v>117591.50105237839</v>
      </c>
      <c r="H115" s="527">
        <f t="shared" si="25"/>
        <v>16314.872494836374</v>
      </c>
      <c r="I115" s="578">
        <f t="shared" si="26"/>
        <v>16314.872494836374</v>
      </c>
      <c r="J115" s="515">
        <f t="shared" si="21"/>
        <v>0</v>
      </c>
      <c r="K115" s="515"/>
      <c r="L115" s="526"/>
      <c r="M115" s="515">
        <f t="shared" si="17"/>
        <v>0</v>
      </c>
      <c r="N115" s="526"/>
      <c r="O115" s="515">
        <f t="shared" si="18"/>
        <v>0</v>
      </c>
      <c r="P115" s="515">
        <f t="shared" si="19"/>
        <v>0</v>
      </c>
    </row>
    <row r="116" spans="2:16" ht="12.5">
      <c r="B116" s="195" t="str">
        <f t="shared" si="20"/>
        <v/>
      </c>
      <c r="C116" s="508">
        <f>IF(D93="","-",+C115+1)</f>
        <v>2027</v>
      </c>
      <c r="D116" s="374">
        <f>IF(F115+SUM(E$99:E115)=D$92,F115,D$92-SUM(E$99:E115))</f>
        <v>115727.5940756342</v>
      </c>
      <c r="E116" s="523">
        <f t="shared" si="22"/>
        <v>3727.8139534883721</v>
      </c>
      <c r="F116" s="524">
        <f t="shared" si="23"/>
        <v>111999.78012214584</v>
      </c>
      <c r="G116" s="524">
        <f t="shared" si="24"/>
        <v>113863.68709889002</v>
      </c>
      <c r="H116" s="527">
        <f t="shared" si="25"/>
        <v>15915.845251847857</v>
      </c>
      <c r="I116" s="578">
        <f t="shared" si="26"/>
        <v>15915.845251847857</v>
      </c>
      <c r="J116" s="515">
        <f t="shared" si="21"/>
        <v>0</v>
      </c>
      <c r="K116" s="515"/>
      <c r="L116" s="526"/>
      <c r="M116" s="515">
        <f t="shared" si="17"/>
        <v>0</v>
      </c>
      <c r="N116" s="526"/>
      <c r="O116" s="515">
        <f t="shared" si="18"/>
        <v>0</v>
      </c>
      <c r="P116" s="515">
        <f t="shared" si="19"/>
        <v>0</v>
      </c>
    </row>
    <row r="117" spans="2:16" ht="12.5">
      <c r="B117" s="195" t="str">
        <f t="shared" si="20"/>
        <v/>
      </c>
      <c r="C117" s="508">
        <f>IF(D93="","-",+C116+1)</f>
        <v>2028</v>
      </c>
      <c r="D117" s="374">
        <f>IF(F116+SUM(E$99:E116)=D$92,F116,D$92-SUM(E$99:E116))</f>
        <v>111999.78012214584</v>
      </c>
      <c r="E117" s="523">
        <f t="shared" si="22"/>
        <v>3727.8139534883721</v>
      </c>
      <c r="F117" s="524">
        <f t="shared" si="23"/>
        <v>108271.96616865747</v>
      </c>
      <c r="G117" s="524">
        <f t="shared" si="24"/>
        <v>110135.87314540165</v>
      </c>
      <c r="H117" s="527">
        <f t="shared" si="25"/>
        <v>15516.818008859338</v>
      </c>
      <c r="I117" s="578">
        <f t="shared" si="26"/>
        <v>15516.818008859338</v>
      </c>
      <c r="J117" s="515">
        <f t="shared" si="21"/>
        <v>0</v>
      </c>
      <c r="K117" s="515"/>
      <c r="L117" s="526"/>
      <c r="M117" s="515">
        <f t="shared" si="17"/>
        <v>0</v>
      </c>
      <c r="N117" s="526"/>
      <c r="O117" s="515">
        <f t="shared" si="18"/>
        <v>0</v>
      </c>
      <c r="P117" s="515">
        <f t="shared" si="19"/>
        <v>0</v>
      </c>
    </row>
    <row r="118" spans="2:16" ht="12.5">
      <c r="B118" s="195" t="str">
        <f t="shared" si="20"/>
        <v/>
      </c>
      <c r="C118" s="508">
        <f>IF(D93="","-",+C117+1)</f>
        <v>2029</v>
      </c>
      <c r="D118" s="374">
        <f>IF(F117+SUM(E$99:E117)=D$92,F117,D$92-SUM(E$99:E117))</f>
        <v>108271.96616865747</v>
      </c>
      <c r="E118" s="523">
        <f t="shared" si="22"/>
        <v>3727.8139534883721</v>
      </c>
      <c r="F118" s="524">
        <f t="shared" si="23"/>
        <v>104544.1522151691</v>
      </c>
      <c r="G118" s="524">
        <f t="shared" si="24"/>
        <v>106408.05919191329</v>
      </c>
      <c r="H118" s="527">
        <f t="shared" si="25"/>
        <v>15117.790765870819</v>
      </c>
      <c r="I118" s="578">
        <f t="shared" si="26"/>
        <v>15117.790765870819</v>
      </c>
      <c r="J118" s="515">
        <f t="shared" si="21"/>
        <v>0</v>
      </c>
      <c r="K118" s="515"/>
      <c r="L118" s="526"/>
      <c r="M118" s="515">
        <f t="shared" si="17"/>
        <v>0</v>
      </c>
      <c r="N118" s="526"/>
      <c r="O118" s="515">
        <f t="shared" si="18"/>
        <v>0</v>
      </c>
      <c r="P118" s="515">
        <f t="shared" si="19"/>
        <v>0</v>
      </c>
    </row>
    <row r="119" spans="2:16" ht="12.5">
      <c r="B119" s="195" t="str">
        <f t="shared" si="20"/>
        <v/>
      </c>
      <c r="C119" s="508">
        <f>IF(D93="","-",+C118+1)</f>
        <v>2030</v>
      </c>
      <c r="D119" s="374">
        <f>IF(F118+SUM(E$99:E118)=D$92,F118,D$92-SUM(E$99:E118))</f>
        <v>104544.1522151691</v>
      </c>
      <c r="E119" s="523">
        <f t="shared" si="22"/>
        <v>3727.8139534883721</v>
      </c>
      <c r="F119" s="524">
        <f t="shared" si="23"/>
        <v>100816.33826168074</v>
      </c>
      <c r="G119" s="524">
        <f t="shared" si="24"/>
        <v>102680.24523842492</v>
      </c>
      <c r="H119" s="527">
        <f t="shared" si="25"/>
        <v>14718.763522882302</v>
      </c>
      <c r="I119" s="578">
        <f t="shared" si="26"/>
        <v>14718.763522882302</v>
      </c>
      <c r="J119" s="515">
        <f t="shared" si="21"/>
        <v>0</v>
      </c>
      <c r="K119" s="515"/>
      <c r="L119" s="526"/>
      <c r="M119" s="515">
        <f t="shared" si="17"/>
        <v>0</v>
      </c>
      <c r="N119" s="526"/>
      <c r="O119" s="515">
        <f t="shared" si="18"/>
        <v>0</v>
      </c>
      <c r="P119" s="515">
        <f t="shared" si="19"/>
        <v>0</v>
      </c>
    </row>
    <row r="120" spans="2:16" ht="12.5">
      <c r="B120" s="195" t="str">
        <f t="shared" si="20"/>
        <v/>
      </c>
      <c r="C120" s="508">
        <f>IF(D93="","-",+C119+1)</f>
        <v>2031</v>
      </c>
      <c r="D120" s="374">
        <f>IF(F119+SUM(E$99:E119)=D$92,F119,D$92-SUM(E$99:E119))</f>
        <v>100816.33826168074</v>
      </c>
      <c r="E120" s="523">
        <f t="shared" si="22"/>
        <v>3727.8139534883721</v>
      </c>
      <c r="F120" s="524">
        <f t="shared" si="23"/>
        <v>97088.524308192369</v>
      </c>
      <c r="G120" s="524">
        <f t="shared" si="24"/>
        <v>98952.431284936552</v>
      </c>
      <c r="H120" s="527">
        <f t="shared" si="25"/>
        <v>14319.736279893783</v>
      </c>
      <c r="I120" s="578">
        <f t="shared" si="26"/>
        <v>14319.736279893783</v>
      </c>
      <c r="J120" s="515">
        <f t="shared" si="21"/>
        <v>0</v>
      </c>
      <c r="K120" s="515"/>
      <c r="L120" s="526"/>
      <c r="M120" s="515">
        <f t="shared" si="17"/>
        <v>0</v>
      </c>
      <c r="N120" s="526"/>
      <c r="O120" s="515">
        <f t="shared" si="18"/>
        <v>0</v>
      </c>
      <c r="P120" s="515">
        <f t="shared" si="19"/>
        <v>0</v>
      </c>
    </row>
    <row r="121" spans="2:16" ht="12.5">
      <c r="B121" s="195" t="str">
        <f t="shared" si="20"/>
        <v/>
      </c>
      <c r="C121" s="508">
        <f>IF(D93="","-",+C120+1)</f>
        <v>2032</v>
      </c>
      <c r="D121" s="374">
        <f>IF(F120+SUM(E$99:E120)=D$92,F120,D$92-SUM(E$99:E120))</f>
        <v>97088.524308192369</v>
      </c>
      <c r="E121" s="523">
        <f t="shared" si="22"/>
        <v>3727.8139534883721</v>
      </c>
      <c r="F121" s="524">
        <f t="shared" si="23"/>
        <v>93360.710354704002</v>
      </c>
      <c r="G121" s="524">
        <f t="shared" si="24"/>
        <v>95224.617331448186</v>
      </c>
      <c r="H121" s="527">
        <f t="shared" si="25"/>
        <v>13920.709036905264</v>
      </c>
      <c r="I121" s="578">
        <f t="shared" si="26"/>
        <v>13920.709036905264</v>
      </c>
      <c r="J121" s="515">
        <f t="shared" si="21"/>
        <v>0</v>
      </c>
      <c r="K121" s="515"/>
      <c r="L121" s="526"/>
      <c r="M121" s="515">
        <f t="shared" si="17"/>
        <v>0</v>
      </c>
      <c r="N121" s="526"/>
      <c r="O121" s="515">
        <f t="shared" si="18"/>
        <v>0</v>
      </c>
      <c r="P121" s="515">
        <f t="shared" si="19"/>
        <v>0</v>
      </c>
    </row>
    <row r="122" spans="2:16" ht="12.5">
      <c r="B122" s="195" t="str">
        <f t="shared" si="20"/>
        <v/>
      </c>
      <c r="C122" s="508">
        <f>IF(D93="","-",+C121+1)</f>
        <v>2033</v>
      </c>
      <c r="D122" s="374">
        <f>IF(F121+SUM(E$99:E121)=D$92,F121,D$92-SUM(E$99:E121))</f>
        <v>93360.710354704002</v>
      </c>
      <c r="E122" s="523">
        <f t="shared" si="22"/>
        <v>3727.8139534883721</v>
      </c>
      <c r="F122" s="524">
        <f t="shared" si="23"/>
        <v>89632.896401215636</v>
      </c>
      <c r="G122" s="524">
        <f t="shared" si="24"/>
        <v>91496.803377959819</v>
      </c>
      <c r="H122" s="527">
        <f t="shared" si="25"/>
        <v>13521.681793916747</v>
      </c>
      <c r="I122" s="578">
        <f t="shared" si="26"/>
        <v>13521.681793916747</v>
      </c>
      <c r="J122" s="515">
        <f t="shared" si="21"/>
        <v>0</v>
      </c>
      <c r="K122" s="515"/>
      <c r="L122" s="526"/>
      <c r="M122" s="515">
        <f t="shared" si="17"/>
        <v>0</v>
      </c>
      <c r="N122" s="526"/>
      <c r="O122" s="515">
        <f t="shared" si="18"/>
        <v>0</v>
      </c>
      <c r="P122" s="515">
        <f t="shared" si="19"/>
        <v>0</v>
      </c>
    </row>
    <row r="123" spans="2:16" ht="12.5">
      <c r="B123" s="195" t="str">
        <f t="shared" si="20"/>
        <v/>
      </c>
      <c r="C123" s="508">
        <f>IF(D93="","-",+C122+1)</f>
        <v>2034</v>
      </c>
      <c r="D123" s="374">
        <f>IF(F122+SUM(E$99:E122)=D$92,F122,D$92-SUM(E$99:E122))</f>
        <v>89632.896401215636</v>
      </c>
      <c r="E123" s="523">
        <f t="shared" si="22"/>
        <v>3727.8139534883721</v>
      </c>
      <c r="F123" s="524">
        <f t="shared" si="23"/>
        <v>85905.082447727269</v>
      </c>
      <c r="G123" s="524">
        <f t="shared" si="24"/>
        <v>87768.989424471452</v>
      </c>
      <c r="H123" s="527">
        <f t="shared" si="25"/>
        <v>13122.654550928228</v>
      </c>
      <c r="I123" s="578">
        <f t="shared" si="26"/>
        <v>13122.654550928228</v>
      </c>
      <c r="J123" s="515">
        <f t="shared" si="21"/>
        <v>0</v>
      </c>
      <c r="K123" s="515"/>
      <c r="L123" s="526"/>
      <c r="M123" s="515">
        <f t="shared" si="17"/>
        <v>0</v>
      </c>
      <c r="N123" s="526"/>
      <c r="O123" s="515">
        <f t="shared" si="18"/>
        <v>0</v>
      </c>
      <c r="P123" s="515">
        <f t="shared" si="19"/>
        <v>0</v>
      </c>
    </row>
    <row r="124" spans="2:16" ht="12.5">
      <c r="B124" s="195" t="str">
        <f t="shared" si="20"/>
        <v/>
      </c>
      <c r="C124" s="508">
        <f>IF(D93="","-",+C123+1)</f>
        <v>2035</v>
      </c>
      <c r="D124" s="374">
        <f>IF(F123+SUM(E$99:E123)=D$92,F123,D$92-SUM(E$99:E123))</f>
        <v>85905.082447727269</v>
      </c>
      <c r="E124" s="523">
        <f t="shared" si="22"/>
        <v>3727.8139534883721</v>
      </c>
      <c r="F124" s="524">
        <f t="shared" si="23"/>
        <v>82177.268494238902</v>
      </c>
      <c r="G124" s="524">
        <f t="shared" si="24"/>
        <v>84041.175470983086</v>
      </c>
      <c r="H124" s="527">
        <f t="shared" si="25"/>
        <v>12723.627307939709</v>
      </c>
      <c r="I124" s="578">
        <f t="shared" si="26"/>
        <v>12723.627307939709</v>
      </c>
      <c r="J124" s="515">
        <f t="shared" si="21"/>
        <v>0</v>
      </c>
      <c r="K124" s="515"/>
      <c r="L124" s="526"/>
      <c r="M124" s="515">
        <f t="shared" si="17"/>
        <v>0</v>
      </c>
      <c r="N124" s="526"/>
      <c r="O124" s="515">
        <f t="shared" si="18"/>
        <v>0</v>
      </c>
      <c r="P124" s="515">
        <f t="shared" si="19"/>
        <v>0</v>
      </c>
    </row>
    <row r="125" spans="2:16" ht="12.5">
      <c r="B125" s="195" t="str">
        <f t="shared" si="20"/>
        <v/>
      </c>
      <c r="C125" s="508">
        <f>IF(D93="","-",+C124+1)</f>
        <v>2036</v>
      </c>
      <c r="D125" s="374">
        <f>IF(F124+SUM(E$99:E124)=D$92,F124,D$92-SUM(E$99:E124))</f>
        <v>82177.268494238902</v>
      </c>
      <c r="E125" s="523">
        <f t="shared" si="22"/>
        <v>3727.8139534883721</v>
      </c>
      <c r="F125" s="524">
        <f t="shared" si="23"/>
        <v>78449.454540750536</v>
      </c>
      <c r="G125" s="524">
        <f t="shared" si="24"/>
        <v>80313.361517494719</v>
      </c>
      <c r="H125" s="527">
        <f t="shared" si="25"/>
        <v>12324.60006495119</v>
      </c>
      <c r="I125" s="578">
        <f t="shared" si="26"/>
        <v>12324.60006495119</v>
      </c>
      <c r="J125" s="515">
        <f t="shared" si="21"/>
        <v>0</v>
      </c>
      <c r="K125" s="515"/>
      <c r="L125" s="526"/>
      <c r="M125" s="515">
        <f t="shared" si="17"/>
        <v>0</v>
      </c>
      <c r="N125" s="526"/>
      <c r="O125" s="515">
        <f t="shared" si="18"/>
        <v>0</v>
      </c>
      <c r="P125" s="515">
        <f t="shared" si="19"/>
        <v>0</v>
      </c>
    </row>
    <row r="126" spans="2:16" ht="12.5">
      <c r="B126" s="195" t="str">
        <f t="shared" si="20"/>
        <v/>
      </c>
      <c r="C126" s="508">
        <f>IF(D93="","-",+C125+1)</f>
        <v>2037</v>
      </c>
      <c r="D126" s="374">
        <f>IF(F125+SUM(E$99:E125)=D$92,F125,D$92-SUM(E$99:E125))</f>
        <v>78449.454540750536</v>
      </c>
      <c r="E126" s="523">
        <f t="shared" si="22"/>
        <v>3727.8139534883721</v>
      </c>
      <c r="F126" s="524">
        <f t="shared" si="23"/>
        <v>74721.640587262169</v>
      </c>
      <c r="G126" s="524">
        <f t="shared" si="24"/>
        <v>76585.547564006352</v>
      </c>
      <c r="H126" s="527">
        <f t="shared" si="25"/>
        <v>11925.572821962673</v>
      </c>
      <c r="I126" s="578">
        <f t="shared" si="26"/>
        <v>11925.572821962673</v>
      </c>
      <c r="J126" s="515">
        <f t="shared" si="21"/>
        <v>0</v>
      </c>
      <c r="K126" s="515"/>
      <c r="L126" s="526"/>
      <c r="M126" s="515">
        <f t="shared" si="17"/>
        <v>0</v>
      </c>
      <c r="N126" s="526"/>
      <c r="O126" s="515">
        <f t="shared" si="18"/>
        <v>0</v>
      </c>
      <c r="P126" s="515">
        <f t="shared" si="19"/>
        <v>0</v>
      </c>
    </row>
    <row r="127" spans="2:16" ht="12.5">
      <c r="B127" s="195" t="str">
        <f t="shared" si="20"/>
        <v/>
      </c>
      <c r="C127" s="508">
        <f>IF(D93="","-",+C126+1)</f>
        <v>2038</v>
      </c>
      <c r="D127" s="374">
        <f>IF(F126+SUM(E$99:E126)=D$92,F126,D$92-SUM(E$99:E126))</f>
        <v>74721.640587262169</v>
      </c>
      <c r="E127" s="523">
        <f t="shared" si="22"/>
        <v>3727.8139534883721</v>
      </c>
      <c r="F127" s="524">
        <f t="shared" si="23"/>
        <v>70993.826633773802</v>
      </c>
      <c r="G127" s="524">
        <f t="shared" si="24"/>
        <v>72857.733610517986</v>
      </c>
      <c r="H127" s="527">
        <f t="shared" si="25"/>
        <v>11526.545578974154</v>
      </c>
      <c r="I127" s="578">
        <f t="shared" si="26"/>
        <v>11526.545578974154</v>
      </c>
      <c r="J127" s="515">
        <f t="shared" si="21"/>
        <v>0</v>
      </c>
      <c r="K127" s="515"/>
      <c r="L127" s="526"/>
      <c r="M127" s="515">
        <f t="shared" si="17"/>
        <v>0</v>
      </c>
      <c r="N127" s="526"/>
      <c r="O127" s="515">
        <f t="shared" si="18"/>
        <v>0</v>
      </c>
      <c r="P127" s="515">
        <f t="shared" si="19"/>
        <v>0</v>
      </c>
    </row>
    <row r="128" spans="2:16" ht="12.5">
      <c r="B128" s="195" t="str">
        <f t="shared" si="20"/>
        <v/>
      </c>
      <c r="C128" s="508">
        <f>IF(D93="","-",+C127+1)</f>
        <v>2039</v>
      </c>
      <c r="D128" s="374">
        <f>IF(F127+SUM(E$99:E127)=D$92,F127,D$92-SUM(E$99:E127))</f>
        <v>70993.826633773802</v>
      </c>
      <c r="E128" s="523">
        <f t="shared" si="22"/>
        <v>3727.8139534883721</v>
      </c>
      <c r="F128" s="524">
        <f t="shared" si="23"/>
        <v>67266.012680285436</v>
      </c>
      <c r="G128" s="524">
        <f t="shared" si="24"/>
        <v>69129.919657029619</v>
      </c>
      <c r="H128" s="527">
        <f t="shared" si="25"/>
        <v>11127.518335985635</v>
      </c>
      <c r="I128" s="578">
        <f t="shared" si="26"/>
        <v>11127.518335985635</v>
      </c>
      <c r="J128" s="515">
        <f t="shared" si="21"/>
        <v>0</v>
      </c>
      <c r="K128" s="515"/>
      <c r="L128" s="526"/>
      <c r="M128" s="515">
        <f t="shared" si="17"/>
        <v>0</v>
      </c>
      <c r="N128" s="526"/>
      <c r="O128" s="515">
        <f t="shared" si="18"/>
        <v>0</v>
      </c>
      <c r="P128" s="515">
        <f t="shared" si="19"/>
        <v>0</v>
      </c>
    </row>
    <row r="129" spans="2:16" ht="12.5">
      <c r="B129" s="195" t="str">
        <f t="shared" si="20"/>
        <v/>
      </c>
      <c r="C129" s="508">
        <f>IF(D93="","-",+C128+1)</f>
        <v>2040</v>
      </c>
      <c r="D129" s="374">
        <f>IF(F128+SUM(E$99:E128)=D$92,F128,D$92-SUM(E$99:E128))</f>
        <v>67266.012680285436</v>
      </c>
      <c r="E129" s="523">
        <f t="shared" si="22"/>
        <v>3727.8139534883721</v>
      </c>
      <c r="F129" s="524">
        <f t="shared" si="23"/>
        <v>63538.198726797062</v>
      </c>
      <c r="G129" s="524">
        <f t="shared" si="24"/>
        <v>65402.105703541252</v>
      </c>
      <c r="H129" s="527">
        <f t="shared" si="25"/>
        <v>10728.491092997116</v>
      </c>
      <c r="I129" s="578">
        <f t="shared" si="26"/>
        <v>10728.491092997116</v>
      </c>
      <c r="J129" s="515">
        <f t="shared" si="21"/>
        <v>0</v>
      </c>
      <c r="K129" s="515"/>
      <c r="L129" s="526"/>
      <c r="M129" s="515">
        <f t="shared" si="17"/>
        <v>0</v>
      </c>
      <c r="N129" s="526"/>
      <c r="O129" s="515">
        <f t="shared" si="18"/>
        <v>0</v>
      </c>
      <c r="P129" s="515">
        <f t="shared" si="19"/>
        <v>0</v>
      </c>
    </row>
    <row r="130" spans="2:16" ht="12.5">
      <c r="B130" s="195" t="str">
        <f t="shared" si="20"/>
        <v/>
      </c>
      <c r="C130" s="508">
        <f>IF(D93="","-",+C129+1)</f>
        <v>2041</v>
      </c>
      <c r="D130" s="374">
        <f>IF(F129+SUM(E$99:E129)=D$92,F129,D$92-SUM(E$99:E129))</f>
        <v>63538.198726797062</v>
      </c>
      <c r="E130" s="523">
        <f t="shared" si="22"/>
        <v>3727.8139534883721</v>
      </c>
      <c r="F130" s="524">
        <f t="shared" si="23"/>
        <v>59810.384773308688</v>
      </c>
      <c r="G130" s="524">
        <f t="shared" si="24"/>
        <v>61674.291750052871</v>
      </c>
      <c r="H130" s="527">
        <f t="shared" si="25"/>
        <v>10329.463850008597</v>
      </c>
      <c r="I130" s="578">
        <f t="shared" si="26"/>
        <v>10329.463850008597</v>
      </c>
      <c r="J130" s="515">
        <f t="shared" si="21"/>
        <v>0</v>
      </c>
      <c r="K130" s="515"/>
      <c r="L130" s="526"/>
      <c r="M130" s="515">
        <f t="shared" si="17"/>
        <v>0</v>
      </c>
      <c r="N130" s="526"/>
      <c r="O130" s="515">
        <f t="shared" si="18"/>
        <v>0</v>
      </c>
      <c r="P130" s="515">
        <f t="shared" si="19"/>
        <v>0</v>
      </c>
    </row>
    <row r="131" spans="2:16" ht="12.5">
      <c r="B131" s="195" t="str">
        <f t="shared" si="20"/>
        <v/>
      </c>
      <c r="C131" s="508">
        <f>IF(D93="","-",+C130+1)</f>
        <v>2042</v>
      </c>
      <c r="D131" s="374">
        <f>IF(F130+SUM(E$99:E130)=D$92,F130,D$92-SUM(E$99:E130))</f>
        <v>59810.384773308688</v>
      </c>
      <c r="E131" s="523">
        <f t="shared" si="22"/>
        <v>3727.8139534883721</v>
      </c>
      <c r="F131" s="524">
        <f t="shared" si="23"/>
        <v>56082.570819820314</v>
      </c>
      <c r="G131" s="524">
        <f t="shared" si="24"/>
        <v>57946.477796564504</v>
      </c>
      <c r="H131" s="527">
        <f t="shared" si="25"/>
        <v>9930.4366070200776</v>
      </c>
      <c r="I131" s="578">
        <f t="shared" si="26"/>
        <v>9930.4366070200776</v>
      </c>
      <c r="J131" s="515">
        <f t="shared" si="21"/>
        <v>0</v>
      </c>
      <c r="K131" s="515"/>
      <c r="L131" s="526"/>
      <c r="M131" s="515">
        <f t="shared" ref="M131:M154" si="27">IF(L541&lt;&gt;0,+H541-L541,0)</f>
        <v>0</v>
      </c>
      <c r="N131" s="526"/>
      <c r="O131" s="515">
        <f t="shared" ref="O131:O154" si="28">IF(N541&lt;&gt;0,+I541-N541,0)</f>
        <v>0</v>
      </c>
      <c r="P131" s="515">
        <f t="shared" ref="P131:P154" si="29">+O541-M541</f>
        <v>0</v>
      </c>
    </row>
    <row r="132" spans="2:16" ht="12.5">
      <c r="B132" s="195" t="str">
        <f t="shared" si="20"/>
        <v/>
      </c>
      <c r="C132" s="508">
        <f>IF(D93="","-",+C131+1)</f>
        <v>2043</v>
      </c>
      <c r="D132" s="374">
        <f>IF(F131+SUM(E$99:E131)=D$92,F131,D$92-SUM(E$99:E131))</f>
        <v>56082.570819820314</v>
      </c>
      <c r="E132" s="523">
        <f t="shared" si="22"/>
        <v>3727.8139534883721</v>
      </c>
      <c r="F132" s="524">
        <f t="shared" si="23"/>
        <v>52354.75686633194</v>
      </c>
      <c r="G132" s="524">
        <f t="shared" si="24"/>
        <v>54218.663843076123</v>
      </c>
      <c r="H132" s="527">
        <f t="shared" si="25"/>
        <v>9531.4093640315587</v>
      </c>
      <c r="I132" s="578">
        <f t="shared" si="26"/>
        <v>9531.4093640315587</v>
      </c>
      <c r="J132" s="515">
        <f t="shared" si="21"/>
        <v>0</v>
      </c>
      <c r="K132" s="515"/>
      <c r="L132" s="526"/>
      <c r="M132" s="515">
        <f t="shared" si="27"/>
        <v>0</v>
      </c>
      <c r="N132" s="526"/>
      <c r="O132" s="515">
        <f t="shared" si="28"/>
        <v>0</v>
      </c>
      <c r="P132" s="515">
        <f t="shared" si="29"/>
        <v>0</v>
      </c>
    </row>
    <row r="133" spans="2:16" ht="12.5">
      <c r="B133" s="195" t="str">
        <f t="shared" si="20"/>
        <v/>
      </c>
      <c r="C133" s="508">
        <f>IF(D93="","-",+C132+1)</f>
        <v>2044</v>
      </c>
      <c r="D133" s="374">
        <f>IF(F132+SUM(E$99:E132)=D$92,F132,D$92-SUM(E$99:E132))</f>
        <v>52354.75686633194</v>
      </c>
      <c r="E133" s="523">
        <f t="shared" si="22"/>
        <v>3727.8139534883721</v>
      </c>
      <c r="F133" s="524">
        <f t="shared" si="23"/>
        <v>48626.942912843566</v>
      </c>
      <c r="G133" s="524">
        <f t="shared" si="24"/>
        <v>50490.849889587756</v>
      </c>
      <c r="H133" s="527">
        <f t="shared" si="25"/>
        <v>9132.3821210430397</v>
      </c>
      <c r="I133" s="578">
        <f t="shared" si="26"/>
        <v>9132.3821210430397</v>
      </c>
      <c r="J133" s="515">
        <f t="shared" si="21"/>
        <v>0</v>
      </c>
      <c r="K133" s="515"/>
      <c r="L133" s="526"/>
      <c r="M133" s="515">
        <f t="shared" si="27"/>
        <v>0</v>
      </c>
      <c r="N133" s="526"/>
      <c r="O133" s="515">
        <f t="shared" si="28"/>
        <v>0</v>
      </c>
      <c r="P133" s="515">
        <f t="shared" si="29"/>
        <v>0</v>
      </c>
    </row>
    <row r="134" spans="2:16" ht="12.5">
      <c r="B134" s="195" t="str">
        <f t="shared" si="20"/>
        <v/>
      </c>
      <c r="C134" s="508">
        <f>IF(D93="","-",+C133+1)</f>
        <v>2045</v>
      </c>
      <c r="D134" s="374">
        <f>IF(F133+SUM(E$99:E133)=D$92,F133,D$92-SUM(E$99:E133))</f>
        <v>48626.942912843566</v>
      </c>
      <c r="E134" s="523">
        <f t="shared" si="22"/>
        <v>3727.8139534883721</v>
      </c>
      <c r="F134" s="524">
        <f t="shared" si="23"/>
        <v>44899.128959355192</v>
      </c>
      <c r="G134" s="524">
        <f t="shared" si="24"/>
        <v>46763.035936099375</v>
      </c>
      <c r="H134" s="527">
        <f t="shared" si="25"/>
        <v>8733.3548780545207</v>
      </c>
      <c r="I134" s="578">
        <f t="shared" si="26"/>
        <v>8733.3548780545207</v>
      </c>
      <c r="J134" s="515">
        <f t="shared" si="21"/>
        <v>0</v>
      </c>
      <c r="K134" s="515"/>
      <c r="L134" s="526"/>
      <c r="M134" s="515">
        <f t="shared" si="27"/>
        <v>0</v>
      </c>
      <c r="N134" s="526"/>
      <c r="O134" s="515">
        <f t="shared" si="28"/>
        <v>0</v>
      </c>
      <c r="P134" s="515">
        <f t="shared" si="29"/>
        <v>0</v>
      </c>
    </row>
    <row r="135" spans="2:16" ht="12.5">
      <c r="B135" s="195" t="str">
        <f t="shared" si="20"/>
        <v/>
      </c>
      <c r="C135" s="508">
        <f>IF(D93="","-",+C134+1)</f>
        <v>2046</v>
      </c>
      <c r="D135" s="374">
        <f>IF(F134+SUM(E$99:E134)=D$92,F134,D$92-SUM(E$99:E134))</f>
        <v>44899.128959355192</v>
      </c>
      <c r="E135" s="523">
        <f t="shared" si="22"/>
        <v>3727.8139534883721</v>
      </c>
      <c r="F135" s="524">
        <f t="shared" si="23"/>
        <v>41171.315005866818</v>
      </c>
      <c r="G135" s="524">
        <f t="shared" si="24"/>
        <v>43035.221982611009</v>
      </c>
      <c r="H135" s="527">
        <f t="shared" si="25"/>
        <v>8334.3276350660017</v>
      </c>
      <c r="I135" s="578">
        <f t="shared" si="26"/>
        <v>8334.3276350660017</v>
      </c>
      <c r="J135" s="515">
        <f t="shared" si="21"/>
        <v>0</v>
      </c>
      <c r="K135" s="515"/>
      <c r="L135" s="526"/>
      <c r="M135" s="515">
        <f t="shared" si="27"/>
        <v>0</v>
      </c>
      <c r="N135" s="526"/>
      <c r="O135" s="515">
        <f t="shared" si="28"/>
        <v>0</v>
      </c>
      <c r="P135" s="515">
        <f t="shared" si="29"/>
        <v>0</v>
      </c>
    </row>
    <row r="136" spans="2:16" ht="12.5">
      <c r="B136" s="195" t="str">
        <f t="shared" si="20"/>
        <v/>
      </c>
      <c r="C136" s="508">
        <f>IF(D93="","-",+C135+1)</f>
        <v>2047</v>
      </c>
      <c r="D136" s="374">
        <f>IF(F135+SUM(E$99:E135)=D$92,F135,D$92-SUM(E$99:E135))</f>
        <v>41171.315005866818</v>
      </c>
      <c r="E136" s="523">
        <f t="shared" si="22"/>
        <v>3727.8139534883721</v>
      </c>
      <c r="F136" s="524">
        <f t="shared" si="23"/>
        <v>37443.501052378444</v>
      </c>
      <c r="G136" s="524">
        <f t="shared" si="24"/>
        <v>39307.408029122627</v>
      </c>
      <c r="H136" s="527">
        <f t="shared" si="25"/>
        <v>7935.3003920774818</v>
      </c>
      <c r="I136" s="578">
        <f t="shared" si="26"/>
        <v>7935.3003920774818</v>
      </c>
      <c r="J136" s="515">
        <f t="shared" si="21"/>
        <v>0</v>
      </c>
      <c r="K136" s="515"/>
      <c r="L136" s="526"/>
      <c r="M136" s="515">
        <f t="shared" si="27"/>
        <v>0</v>
      </c>
      <c r="N136" s="526"/>
      <c r="O136" s="515">
        <f t="shared" si="28"/>
        <v>0</v>
      </c>
      <c r="P136" s="515">
        <f t="shared" si="29"/>
        <v>0</v>
      </c>
    </row>
    <row r="137" spans="2:16" ht="12.5">
      <c r="B137" s="195" t="str">
        <f t="shared" si="20"/>
        <v/>
      </c>
      <c r="C137" s="508">
        <f>IF(D93="","-",+C136+1)</f>
        <v>2048</v>
      </c>
      <c r="D137" s="374">
        <f>IF(F136+SUM(E$99:E136)=D$92,F136,D$92-SUM(E$99:E136))</f>
        <v>37443.501052378444</v>
      </c>
      <c r="E137" s="523">
        <f t="shared" si="22"/>
        <v>3727.8139534883721</v>
      </c>
      <c r="F137" s="524">
        <f t="shared" si="23"/>
        <v>33715.68709889007</v>
      </c>
      <c r="G137" s="524">
        <f t="shared" si="24"/>
        <v>35579.594075634261</v>
      </c>
      <c r="H137" s="527">
        <f t="shared" si="25"/>
        <v>7536.2731490889628</v>
      </c>
      <c r="I137" s="578">
        <f t="shared" si="26"/>
        <v>7536.2731490889628</v>
      </c>
      <c r="J137" s="515">
        <f t="shared" si="21"/>
        <v>0</v>
      </c>
      <c r="K137" s="515"/>
      <c r="L137" s="526"/>
      <c r="M137" s="515">
        <f t="shared" si="27"/>
        <v>0</v>
      </c>
      <c r="N137" s="526"/>
      <c r="O137" s="515">
        <f t="shared" si="28"/>
        <v>0</v>
      </c>
      <c r="P137" s="515">
        <f t="shared" si="29"/>
        <v>0</v>
      </c>
    </row>
    <row r="138" spans="2:16" ht="12.5">
      <c r="B138" s="195" t="str">
        <f t="shared" si="20"/>
        <v/>
      </c>
      <c r="C138" s="508">
        <f>IF(D93="","-",+C137+1)</f>
        <v>2049</v>
      </c>
      <c r="D138" s="374">
        <f>IF(F137+SUM(E$99:E137)=D$92,F137,D$92-SUM(E$99:E137))</f>
        <v>33715.68709889007</v>
      </c>
      <c r="E138" s="523">
        <f t="shared" si="22"/>
        <v>3727.8139534883721</v>
      </c>
      <c r="F138" s="524">
        <f t="shared" si="23"/>
        <v>29987.873145401696</v>
      </c>
      <c r="G138" s="524">
        <f t="shared" si="24"/>
        <v>31851.780122145883</v>
      </c>
      <c r="H138" s="527">
        <f t="shared" si="25"/>
        <v>7137.2459061004429</v>
      </c>
      <c r="I138" s="578">
        <f t="shared" si="26"/>
        <v>7137.2459061004429</v>
      </c>
      <c r="J138" s="515">
        <f t="shared" si="21"/>
        <v>0</v>
      </c>
      <c r="K138" s="515"/>
      <c r="L138" s="526"/>
      <c r="M138" s="515">
        <f t="shared" si="27"/>
        <v>0</v>
      </c>
      <c r="N138" s="526"/>
      <c r="O138" s="515">
        <f t="shared" si="28"/>
        <v>0</v>
      </c>
      <c r="P138" s="515">
        <f t="shared" si="29"/>
        <v>0</v>
      </c>
    </row>
    <row r="139" spans="2:16" ht="12.5">
      <c r="B139" s="195" t="str">
        <f t="shared" si="20"/>
        <v/>
      </c>
      <c r="C139" s="508">
        <f>IF(D93="","-",+C138+1)</f>
        <v>2050</v>
      </c>
      <c r="D139" s="374">
        <f>IF(F138+SUM(E$99:E138)=D$92,F138,D$92-SUM(E$99:E138))</f>
        <v>29987.873145401696</v>
      </c>
      <c r="E139" s="523">
        <f t="shared" si="22"/>
        <v>3727.8139534883721</v>
      </c>
      <c r="F139" s="524">
        <f t="shared" si="23"/>
        <v>26260.059191913322</v>
      </c>
      <c r="G139" s="524">
        <f t="shared" si="24"/>
        <v>28123.966168657509</v>
      </c>
      <c r="H139" s="527">
        <f t="shared" si="25"/>
        <v>6738.2186631119239</v>
      </c>
      <c r="I139" s="578">
        <f t="shared" si="26"/>
        <v>6738.2186631119239</v>
      </c>
      <c r="J139" s="515">
        <f t="shared" si="21"/>
        <v>0</v>
      </c>
      <c r="K139" s="515"/>
      <c r="L139" s="526"/>
      <c r="M139" s="515">
        <f t="shared" si="27"/>
        <v>0</v>
      </c>
      <c r="N139" s="526"/>
      <c r="O139" s="515">
        <f t="shared" si="28"/>
        <v>0</v>
      </c>
      <c r="P139" s="515">
        <f t="shared" si="29"/>
        <v>0</v>
      </c>
    </row>
    <row r="140" spans="2:16" ht="12.5">
      <c r="B140" s="195" t="str">
        <f t="shared" si="20"/>
        <v/>
      </c>
      <c r="C140" s="508">
        <f>IF(D93="","-",+C139+1)</f>
        <v>2051</v>
      </c>
      <c r="D140" s="374">
        <f>IF(F139+SUM(E$99:E139)=D$92,F139,D$92-SUM(E$99:E139))</f>
        <v>26260.059191913322</v>
      </c>
      <c r="E140" s="523">
        <f t="shared" si="22"/>
        <v>3727.8139534883721</v>
      </c>
      <c r="F140" s="524">
        <f t="shared" si="23"/>
        <v>22532.245238424948</v>
      </c>
      <c r="G140" s="524">
        <f t="shared" si="24"/>
        <v>24396.152215169135</v>
      </c>
      <c r="H140" s="527">
        <f t="shared" si="25"/>
        <v>6339.1914201234049</v>
      </c>
      <c r="I140" s="578">
        <f t="shared" si="26"/>
        <v>6339.1914201234049</v>
      </c>
      <c r="J140" s="515">
        <f t="shared" si="21"/>
        <v>0</v>
      </c>
      <c r="K140" s="515"/>
      <c r="L140" s="526"/>
      <c r="M140" s="515">
        <f t="shared" si="27"/>
        <v>0</v>
      </c>
      <c r="N140" s="526"/>
      <c r="O140" s="515">
        <f t="shared" si="28"/>
        <v>0</v>
      </c>
      <c r="P140" s="515">
        <f t="shared" si="29"/>
        <v>0</v>
      </c>
    </row>
    <row r="141" spans="2:16" ht="12.5">
      <c r="B141" s="195" t="str">
        <f t="shared" si="20"/>
        <v/>
      </c>
      <c r="C141" s="508">
        <f>IF(D93="","-",+C140+1)</f>
        <v>2052</v>
      </c>
      <c r="D141" s="374">
        <f>IF(F140+SUM(E$99:E140)=D$92,F140,D$92-SUM(E$99:E140))</f>
        <v>22532.245238424948</v>
      </c>
      <c r="E141" s="523">
        <f t="shared" si="22"/>
        <v>3727.8139534883721</v>
      </c>
      <c r="F141" s="524">
        <f t="shared" si="23"/>
        <v>18804.431284936574</v>
      </c>
      <c r="G141" s="524">
        <f t="shared" si="24"/>
        <v>20668.338261680761</v>
      </c>
      <c r="H141" s="527">
        <f t="shared" si="25"/>
        <v>5940.1641771348859</v>
      </c>
      <c r="I141" s="578">
        <f t="shared" si="26"/>
        <v>5940.1641771348859</v>
      </c>
      <c r="J141" s="515">
        <f t="shared" si="21"/>
        <v>0</v>
      </c>
      <c r="K141" s="515"/>
      <c r="L141" s="526"/>
      <c r="M141" s="515">
        <f t="shared" si="27"/>
        <v>0</v>
      </c>
      <c r="N141" s="526"/>
      <c r="O141" s="515">
        <f t="shared" si="28"/>
        <v>0</v>
      </c>
      <c r="P141" s="515">
        <f t="shared" si="29"/>
        <v>0</v>
      </c>
    </row>
    <row r="142" spans="2:16" ht="12.5">
      <c r="B142" s="195" t="str">
        <f t="shared" si="20"/>
        <v/>
      </c>
      <c r="C142" s="508">
        <f>IF(D93="","-",+C141+1)</f>
        <v>2053</v>
      </c>
      <c r="D142" s="374">
        <f>IF(F141+SUM(E$99:E141)=D$92,F141,D$92-SUM(E$99:E141))</f>
        <v>18804.431284936574</v>
      </c>
      <c r="E142" s="523">
        <f t="shared" si="22"/>
        <v>3727.8139534883721</v>
      </c>
      <c r="F142" s="524">
        <f t="shared" si="23"/>
        <v>15076.617331448202</v>
      </c>
      <c r="G142" s="524">
        <f t="shared" si="24"/>
        <v>16940.524308192387</v>
      </c>
      <c r="H142" s="527">
        <f t="shared" si="25"/>
        <v>5541.1369341463669</v>
      </c>
      <c r="I142" s="578">
        <f t="shared" si="26"/>
        <v>5541.1369341463669</v>
      </c>
      <c r="J142" s="515">
        <f t="shared" si="21"/>
        <v>0</v>
      </c>
      <c r="K142" s="515"/>
      <c r="L142" s="526"/>
      <c r="M142" s="515">
        <f t="shared" si="27"/>
        <v>0</v>
      </c>
      <c r="N142" s="526"/>
      <c r="O142" s="515">
        <f t="shared" si="28"/>
        <v>0</v>
      </c>
      <c r="P142" s="515">
        <f t="shared" si="29"/>
        <v>0</v>
      </c>
    </row>
    <row r="143" spans="2:16" ht="12.5">
      <c r="B143" s="195" t="str">
        <f t="shared" si="20"/>
        <v/>
      </c>
      <c r="C143" s="508">
        <f>IF(D93="","-",+C142+1)</f>
        <v>2054</v>
      </c>
      <c r="D143" s="374">
        <f>IF(F142+SUM(E$99:E142)=D$92,F142,D$92-SUM(E$99:E142))</f>
        <v>15076.617331448202</v>
      </c>
      <c r="E143" s="523">
        <f t="shared" si="22"/>
        <v>3727.8139534883721</v>
      </c>
      <c r="F143" s="524">
        <f t="shared" si="23"/>
        <v>11348.80337795983</v>
      </c>
      <c r="G143" s="524">
        <f t="shared" si="24"/>
        <v>13212.710354704017</v>
      </c>
      <c r="H143" s="527">
        <f t="shared" si="25"/>
        <v>5142.1096911578479</v>
      </c>
      <c r="I143" s="578">
        <f t="shared" si="26"/>
        <v>5142.1096911578479</v>
      </c>
      <c r="J143" s="515">
        <f t="shared" si="21"/>
        <v>0</v>
      </c>
      <c r="K143" s="515"/>
      <c r="L143" s="526"/>
      <c r="M143" s="515">
        <f t="shared" si="27"/>
        <v>0</v>
      </c>
      <c r="N143" s="526"/>
      <c r="O143" s="515">
        <f t="shared" si="28"/>
        <v>0</v>
      </c>
      <c r="P143" s="515">
        <f t="shared" si="29"/>
        <v>0</v>
      </c>
    </row>
    <row r="144" spans="2:16" ht="12.5">
      <c r="B144" s="195" t="str">
        <f t="shared" si="20"/>
        <v/>
      </c>
      <c r="C144" s="508">
        <f>IF(D93="","-",+C143+1)</f>
        <v>2055</v>
      </c>
      <c r="D144" s="374">
        <f>IF(F143+SUM(E$99:E143)=D$92,F143,D$92-SUM(E$99:E143))</f>
        <v>11348.80337795983</v>
      </c>
      <c r="E144" s="523">
        <f t="shared" si="22"/>
        <v>3727.8139534883721</v>
      </c>
      <c r="F144" s="524">
        <f t="shared" si="23"/>
        <v>7620.9894244714578</v>
      </c>
      <c r="G144" s="524">
        <f t="shared" si="24"/>
        <v>9484.896401215643</v>
      </c>
      <c r="H144" s="527">
        <f t="shared" si="25"/>
        <v>4743.0824481693289</v>
      </c>
      <c r="I144" s="578">
        <f t="shared" si="26"/>
        <v>4743.0824481693289</v>
      </c>
      <c r="J144" s="515">
        <f t="shared" si="21"/>
        <v>0</v>
      </c>
      <c r="K144" s="515"/>
      <c r="L144" s="526"/>
      <c r="M144" s="515">
        <f t="shared" si="27"/>
        <v>0</v>
      </c>
      <c r="N144" s="526"/>
      <c r="O144" s="515">
        <f t="shared" si="28"/>
        <v>0</v>
      </c>
      <c r="P144" s="515">
        <f t="shared" si="29"/>
        <v>0</v>
      </c>
    </row>
    <row r="145" spans="2:16" ht="12.5">
      <c r="B145" s="195" t="str">
        <f t="shared" si="20"/>
        <v/>
      </c>
      <c r="C145" s="508">
        <f>IF(D93="","-",+C144+1)</f>
        <v>2056</v>
      </c>
      <c r="D145" s="374">
        <f>IF(F144+SUM(E$99:E144)=D$92,F144,D$92-SUM(E$99:E144))</f>
        <v>7620.9894244714578</v>
      </c>
      <c r="E145" s="523">
        <f t="shared" si="22"/>
        <v>3727.8139534883721</v>
      </c>
      <c r="F145" s="524">
        <f t="shared" si="23"/>
        <v>3893.1754709830857</v>
      </c>
      <c r="G145" s="524">
        <f t="shared" si="24"/>
        <v>5757.0824477272718</v>
      </c>
      <c r="H145" s="527">
        <f t="shared" si="25"/>
        <v>4344.0552051808099</v>
      </c>
      <c r="I145" s="578">
        <f t="shared" si="26"/>
        <v>4344.0552051808099</v>
      </c>
      <c r="J145" s="515">
        <f t="shared" si="21"/>
        <v>0</v>
      </c>
      <c r="K145" s="515"/>
      <c r="L145" s="526"/>
      <c r="M145" s="515">
        <f t="shared" si="27"/>
        <v>0</v>
      </c>
      <c r="N145" s="526"/>
      <c r="O145" s="515">
        <f t="shared" si="28"/>
        <v>0</v>
      </c>
      <c r="P145" s="515">
        <f t="shared" si="29"/>
        <v>0</v>
      </c>
    </row>
    <row r="146" spans="2:16" ht="12.5">
      <c r="B146" s="195" t="str">
        <f t="shared" si="20"/>
        <v/>
      </c>
      <c r="C146" s="508">
        <f>IF(D93="","-",+C145+1)</f>
        <v>2057</v>
      </c>
      <c r="D146" s="374">
        <f>IF(F145+SUM(E$99:E145)=D$92,F145,D$92-SUM(E$99:E145))</f>
        <v>3893.1754709830857</v>
      </c>
      <c r="E146" s="523">
        <f t="shared" si="22"/>
        <v>3727.8139534883721</v>
      </c>
      <c r="F146" s="524">
        <f t="shared" si="23"/>
        <v>165.36151749471355</v>
      </c>
      <c r="G146" s="524">
        <f t="shared" si="24"/>
        <v>2029.2684942388996</v>
      </c>
      <c r="H146" s="527">
        <f t="shared" si="25"/>
        <v>3945.0279621922905</v>
      </c>
      <c r="I146" s="578">
        <f t="shared" si="26"/>
        <v>3945.0279621922905</v>
      </c>
      <c r="J146" s="515">
        <f t="shared" si="21"/>
        <v>0</v>
      </c>
      <c r="K146" s="515"/>
      <c r="L146" s="526"/>
      <c r="M146" s="515">
        <f t="shared" si="27"/>
        <v>0</v>
      </c>
      <c r="N146" s="526"/>
      <c r="O146" s="515">
        <f t="shared" si="28"/>
        <v>0</v>
      </c>
      <c r="P146" s="515">
        <f t="shared" si="29"/>
        <v>0</v>
      </c>
    </row>
    <row r="147" spans="2:16" ht="12.5">
      <c r="B147" s="195" t="str">
        <f t="shared" si="20"/>
        <v/>
      </c>
      <c r="C147" s="508">
        <f>IF(D93="","-",+C146+1)</f>
        <v>2058</v>
      </c>
      <c r="D147" s="374">
        <f>IF(F146+SUM(E$99:E146)=D$92,F146,D$92-SUM(E$99:E146))</f>
        <v>165.36151749471355</v>
      </c>
      <c r="E147" s="523">
        <f t="shared" si="22"/>
        <v>165.36151749471355</v>
      </c>
      <c r="F147" s="524">
        <f t="shared" si="23"/>
        <v>0</v>
      </c>
      <c r="G147" s="524">
        <f t="shared" si="24"/>
        <v>82.680758747356776</v>
      </c>
      <c r="H147" s="527">
        <f t="shared" si="25"/>
        <v>174.21171109954298</v>
      </c>
      <c r="I147" s="578">
        <f t="shared" si="26"/>
        <v>174.21171109954298</v>
      </c>
      <c r="J147" s="515">
        <f t="shared" si="21"/>
        <v>0</v>
      </c>
      <c r="K147" s="515"/>
      <c r="L147" s="526"/>
      <c r="M147" s="515">
        <f t="shared" si="27"/>
        <v>0</v>
      </c>
      <c r="N147" s="526"/>
      <c r="O147" s="515">
        <f t="shared" si="28"/>
        <v>0</v>
      </c>
      <c r="P147" s="515">
        <f t="shared" si="29"/>
        <v>0</v>
      </c>
    </row>
    <row r="148" spans="2:16" ht="12.5">
      <c r="B148" s="195" t="str">
        <f t="shared" si="20"/>
        <v/>
      </c>
      <c r="C148" s="508">
        <f>IF(D93="","-",+C147+1)</f>
        <v>2059</v>
      </c>
      <c r="D148" s="374">
        <f>IF(F147+SUM(E$99:E147)=D$92,F147,D$92-SUM(E$99:E147))</f>
        <v>0</v>
      </c>
      <c r="E148" s="523">
        <f t="shared" si="22"/>
        <v>0</v>
      </c>
      <c r="F148" s="524">
        <f t="shared" si="23"/>
        <v>0</v>
      </c>
      <c r="G148" s="524">
        <f t="shared" si="24"/>
        <v>0</v>
      </c>
      <c r="H148" s="527">
        <f t="shared" si="25"/>
        <v>0</v>
      </c>
      <c r="I148" s="578">
        <f t="shared" si="26"/>
        <v>0</v>
      </c>
      <c r="J148" s="515">
        <f t="shared" si="21"/>
        <v>0</v>
      </c>
      <c r="K148" s="515"/>
      <c r="L148" s="526"/>
      <c r="M148" s="515">
        <f t="shared" si="27"/>
        <v>0</v>
      </c>
      <c r="N148" s="526"/>
      <c r="O148" s="515">
        <f t="shared" si="28"/>
        <v>0</v>
      </c>
      <c r="P148" s="515">
        <f t="shared" si="29"/>
        <v>0</v>
      </c>
    </row>
    <row r="149" spans="2:16" ht="12.5">
      <c r="B149" s="195" t="str">
        <f t="shared" si="20"/>
        <v/>
      </c>
      <c r="C149" s="508">
        <f>IF(D93="","-",+C148+1)</f>
        <v>2060</v>
      </c>
      <c r="D149" s="374">
        <f>IF(F148+SUM(E$99:E148)=D$92,F148,D$92-SUM(E$99:E148))</f>
        <v>0</v>
      </c>
      <c r="E149" s="523">
        <f t="shared" si="22"/>
        <v>0</v>
      </c>
      <c r="F149" s="524">
        <f t="shared" si="23"/>
        <v>0</v>
      </c>
      <c r="G149" s="524">
        <f t="shared" si="24"/>
        <v>0</v>
      </c>
      <c r="H149" s="527">
        <f t="shared" si="25"/>
        <v>0</v>
      </c>
      <c r="I149" s="578">
        <f t="shared" si="26"/>
        <v>0</v>
      </c>
      <c r="J149" s="515">
        <f t="shared" si="21"/>
        <v>0</v>
      </c>
      <c r="K149" s="515"/>
      <c r="L149" s="526"/>
      <c r="M149" s="515">
        <f t="shared" si="27"/>
        <v>0</v>
      </c>
      <c r="N149" s="526"/>
      <c r="O149" s="515">
        <f t="shared" si="28"/>
        <v>0</v>
      </c>
      <c r="P149" s="515">
        <f t="shared" si="29"/>
        <v>0</v>
      </c>
    </row>
    <row r="150" spans="2:16" ht="12.5">
      <c r="B150" s="195" t="str">
        <f t="shared" si="20"/>
        <v/>
      </c>
      <c r="C150" s="508">
        <f>IF(D93="","-",+C149+1)</f>
        <v>2061</v>
      </c>
      <c r="D150" s="374">
        <f>IF(F149+SUM(E$99:E149)=D$92,F149,D$92-SUM(E$99:E149))</f>
        <v>0</v>
      </c>
      <c r="E150" s="523">
        <f t="shared" si="22"/>
        <v>0</v>
      </c>
      <c r="F150" s="524">
        <f t="shared" si="23"/>
        <v>0</v>
      </c>
      <c r="G150" s="524">
        <f t="shared" si="24"/>
        <v>0</v>
      </c>
      <c r="H150" s="527">
        <f t="shared" si="25"/>
        <v>0</v>
      </c>
      <c r="I150" s="578">
        <f t="shared" si="26"/>
        <v>0</v>
      </c>
      <c r="J150" s="515">
        <f t="shared" si="21"/>
        <v>0</v>
      </c>
      <c r="K150" s="515"/>
      <c r="L150" s="526"/>
      <c r="M150" s="515">
        <f t="shared" si="27"/>
        <v>0</v>
      </c>
      <c r="N150" s="526"/>
      <c r="O150" s="515">
        <f t="shared" si="28"/>
        <v>0</v>
      </c>
      <c r="P150" s="515">
        <f t="shared" si="29"/>
        <v>0</v>
      </c>
    </row>
    <row r="151" spans="2:16" ht="12.5">
      <c r="B151" s="195" t="str">
        <f t="shared" si="20"/>
        <v/>
      </c>
      <c r="C151" s="508">
        <f>IF(D93="","-",+C150+1)</f>
        <v>2062</v>
      </c>
      <c r="D151" s="374">
        <f>IF(F150+SUM(E$99:E150)=D$92,F150,D$92-SUM(E$99:E150))</f>
        <v>0</v>
      </c>
      <c r="E151" s="523">
        <f t="shared" si="22"/>
        <v>0</v>
      </c>
      <c r="F151" s="524">
        <f t="shared" si="23"/>
        <v>0</v>
      </c>
      <c r="G151" s="524">
        <f t="shared" si="24"/>
        <v>0</v>
      </c>
      <c r="H151" s="527">
        <f t="shared" si="25"/>
        <v>0</v>
      </c>
      <c r="I151" s="578">
        <f t="shared" si="26"/>
        <v>0</v>
      </c>
      <c r="J151" s="515">
        <f t="shared" si="21"/>
        <v>0</v>
      </c>
      <c r="K151" s="515"/>
      <c r="L151" s="526"/>
      <c r="M151" s="515">
        <f t="shared" si="27"/>
        <v>0</v>
      </c>
      <c r="N151" s="526"/>
      <c r="O151" s="515">
        <f t="shared" si="28"/>
        <v>0</v>
      </c>
      <c r="P151" s="515">
        <f t="shared" si="29"/>
        <v>0</v>
      </c>
    </row>
    <row r="152" spans="2:16" ht="12.5">
      <c r="B152" s="195" t="str">
        <f t="shared" si="20"/>
        <v/>
      </c>
      <c r="C152" s="508">
        <f>IF(D93="","-",+C151+1)</f>
        <v>2063</v>
      </c>
      <c r="D152" s="374">
        <f>IF(F151+SUM(E$99:E151)=D$92,F151,D$92-SUM(E$99:E151))</f>
        <v>0</v>
      </c>
      <c r="E152" s="523">
        <f t="shared" si="22"/>
        <v>0</v>
      </c>
      <c r="F152" s="524">
        <f t="shared" si="23"/>
        <v>0</v>
      </c>
      <c r="G152" s="524">
        <f t="shared" si="24"/>
        <v>0</v>
      </c>
      <c r="H152" s="527">
        <f t="shared" si="25"/>
        <v>0</v>
      </c>
      <c r="I152" s="578">
        <f t="shared" si="26"/>
        <v>0</v>
      </c>
      <c r="J152" s="515">
        <f t="shared" si="21"/>
        <v>0</v>
      </c>
      <c r="K152" s="515"/>
      <c r="L152" s="526"/>
      <c r="M152" s="515">
        <f t="shared" si="27"/>
        <v>0</v>
      </c>
      <c r="N152" s="526"/>
      <c r="O152" s="515">
        <f t="shared" si="28"/>
        <v>0</v>
      </c>
      <c r="P152" s="515">
        <f t="shared" si="29"/>
        <v>0</v>
      </c>
    </row>
    <row r="153" spans="2:16" ht="12.5">
      <c r="B153" s="195" t="str">
        <f t="shared" si="20"/>
        <v/>
      </c>
      <c r="C153" s="508">
        <f>IF(D93="","-",+C152+1)</f>
        <v>2064</v>
      </c>
      <c r="D153" s="374">
        <f>IF(F152+SUM(E$99:E152)=D$92,F152,D$92-SUM(E$99:E152))</f>
        <v>0</v>
      </c>
      <c r="E153" s="523">
        <f t="shared" si="22"/>
        <v>0</v>
      </c>
      <c r="F153" s="524">
        <f t="shared" si="23"/>
        <v>0</v>
      </c>
      <c r="G153" s="524">
        <f t="shared" si="24"/>
        <v>0</v>
      </c>
      <c r="H153" s="527">
        <f t="shared" si="25"/>
        <v>0</v>
      </c>
      <c r="I153" s="578">
        <f t="shared" si="26"/>
        <v>0</v>
      </c>
      <c r="J153" s="515">
        <f t="shared" si="21"/>
        <v>0</v>
      </c>
      <c r="K153" s="515"/>
      <c r="L153" s="526"/>
      <c r="M153" s="515">
        <f t="shared" si="27"/>
        <v>0</v>
      </c>
      <c r="N153" s="526"/>
      <c r="O153" s="515">
        <f t="shared" si="28"/>
        <v>0</v>
      </c>
      <c r="P153" s="515">
        <f t="shared" si="29"/>
        <v>0</v>
      </c>
    </row>
    <row r="154" spans="2:16" ht="13" thickBot="1">
      <c r="B154" s="195" t="str">
        <f t="shared" si="20"/>
        <v/>
      </c>
      <c r="C154" s="528">
        <f>IF(D93="","-",+C153+1)</f>
        <v>2065</v>
      </c>
      <c r="D154" s="374">
        <f>IF(F153+SUM(E$99:E153)=D$92,F153,D$92-SUM(E$99:E153))</f>
        <v>0</v>
      </c>
      <c r="E154" s="523">
        <f t="shared" si="22"/>
        <v>0</v>
      </c>
      <c r="F154" s="524">
        <f t="shared" si="23"/>
        <v>0</v>
      </c>
      <c r="G154" s="524">
        <f t="shared" si="24"/>
        <v>0</v>
      </c>
      <c r="H154" s="527">
        <f t="shared" si="25"/>
        <v>0</v>
      </c>
      <c r="I154" s="578">
        <f t="shared" si="26"/>
        <v>0</v>
      </c>
      <c r="J154" s="515">
        <f t="shared" si="21"/>
        <v>0</v>
      </c>
      <c r="K154" s="515"/>
      <c r="L154" s="533"/>
      <c r="M154" s="534">
        <f t="shared" si="27"/>
        <v>0</v>
      </c>
      <c r="N154" s="533"/>
      <c r="O154" s="534">
        <f t="shared" si="28"/>
        <v>0</v>
      </c>
      <c r="P154" s="534">
        <f t="shared" si="29"/>
        <v>0</v>
      </c>
    </row>
    <row r="155" spans="2:16" ht="12.5">
      <c r="C155" s="374" t="s">
        <v>78</v>
      </c>
      <c r="D155" s="375"/>
      <c r="E155" s="375">
        <f>SUM(E99:E154)</f>
        <v>160296.00000000003</v>
      </c>
      <c r="F155" s="375"/>
      <c r="G155" s="375"/>
      <c r="H155" s="375">
        <f>SUM(H99:H154)</f>
        <v>536596.71145520173</v>
      </c>
      <c r="I155" s="375">
        <f>SUM(I99:I154)</f>
        <v>536596.71145520173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49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2373.4725090683469</v>
      </c>
      <c r="P5" s="269"/>
    </row>
    <row r="6" spans="1:16" ht="15.5">
      <c r="C6" s="274"/>
      <c r="D6" s="646" t="s">
        <v>358</v>
      </c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2373.4725090683469</v>
      </c>
      <c r="O6" s="269"/>
      <c r="P6" s="269"/>
    </row>
    <row r="7" spans="1:16" ht="13.5" thickBot="1">
      <c r="C7" s="468" t="s">
        <v>48</v>
      </c>
      <c r="D7" s="625" t="s">
        <v>341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>DOES NOT MEET SPP $100,000 MINIMUM INVESTMENT FOR REGIONAL BPU SHARING.</v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340</v>
      </c>
      <c r="E9" s="638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23215.78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2011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10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566.23853658536586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2011</v>
      </c>
      <c r="D17" s="630">
        <v>23215.78</v>
      </c>
      <c r="E17" s="639">
        <v>92.126111111111115</v>
      </c>
      <c r="F17" s="630">
        <v>23123.653888888886</v>
      </c>
      <c r="G17" s="639">
        <v>3211.7500098580754</v>
      </c>
      <c r="H17" s="640">
        <v>3211.7500098580754</v>
      </c>
      <c r="I17" s="512">
        <v>0</v>
      </c>
      <c r="J17" s="512"/>
      <c r="K17" s="513">
        <f t="shared" ref="K17:K22" si="0">G17</f>
        <v>3211.7500098580754</v>
      </c>
      <c r="L17" s="598">
        <f t="shared" ref="L17:L22" si="1">IF(K17&lt;&gt;0,+G17-K17,0)</f>
        <v>0</v>
      </c>
      <c r="M17" s="513">
        <f t="shared" ref="M17:M22" si="2">H17</f>
        <v>3211.7500098580754</v>
      </c>
      <c r="N17" s="514">
        <f t="shared" ref="N17:N22" si="3">IF(M17&lt;&gt;0,+H17-M17,0)</f>
        <v>0</v>
      </c>
      <c r="O17" s="515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2012</v>
      </c>
      <c r="D18" s="632">
        <v>23123.653888888886</v>
      </c>
      <c r="E18" s="631">
        <v>552.75666666666666</v>
      </c>
      <c r="F18" s="632">
        <v>22570.897222222218</v>
      </c>
      <c r="G18" s="631">
        <v>3597.8078825750581</v>
      </c>
      <c r="H18" s="640">
        <v>3597.8078825750581</v>
      </c>
      <c r="I18" s="512">
        <v>0</v>
      </c>
      <c r="J18" s="512"/>
      <c r="K18" s="519">
        <f t="shared" si="0"/>
        <v>3597.8078825750581</v>
      </c>
      <c r="L18" s="520">
        <f t="shared" si="1"/>
        <v>0</v>
      </c>
      <c r="M18" s="519">
        <f t="shared" si="2"/>
        <v>3597.8078825750581</v>
      </c>
      <c r="N18" s="515">
        <f t="shared" si="3"/>
        <v>0</v>
      </c>
      <c r="O18" s="515">
        <f t="shared" si="4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2013</v>
      </c>
      <c r="D19" s="632">
        <v>22570.897222222218</v>
      </c>
      <c r="E19" s="631">
        <v>552.75666666666666</v>
      </c>
      <c r="F19" s="632">
        <v>22018.14055555555</v>
      </c>
      <c r="G19" s="631">
        <v>3523.2351997364849</v>
      </c>
      <c r="H19" s="640">
        <v>3523.2351997364849</v>
      </c>
      <c r="I19" s="512">
        <v>0</v>
      </c>
      <c r="J19" s="512"/>
      <c r="K19" s="519">
        <f t="shared" si="0"/>
        <v>3523.2351997364849</v>
      </c>
      <c r="L19" s="520">
        <f t="shared" si="1"/>
        <v>0</v>
      </c>
      <c r="M19" s="519">
        <f t="shared" si="2"/>
        <v>3523.2351997364849</v>
      </c>
      <c r="N19" s="515">
        <f t="shared" si="3"/>
        <v>0</v>
      </c>
      <c r="O19" s="515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8">
        <f>IF(D11="","-",+C19+1)</f>
        <v>2014</v>
      </c>
      <c r="D20" s="632">
        <v>22018.14055555555</v>
      </c>
      <c r="E20" s="631">
        <v>552.75666666666666</v>
      </c>
      <c r="F20" s="632">
        <v>21465.383888888882</v>
      </c>
      <c r="G20" s="631">
        <v>3448.6625168979117</v>
      </c>
      <c r="H20" s="640">
        <v>3448.6625168979117</v>
      </c>
      <c r="I20" s="512">
        <v>0</v>
      </c>
      <c r="J20" s="512"/>
      <c r="K20" s="519">
        <f t="shared" si="0"/>
        <v>3448.6625168979117</v>
      </c>
      <c r="L20" s="520">
        <f t="shared" si="1"/>
        <v>0</v>
      </c>
      <c r="M20" s="519">
        <f t="shared" si="2"/>
        <v>3448.6625168979117</v>
      </c>
      <c r="N20" s="515">
        <f t="shared" si="3"/>
        <v>0</v>
      </c>
      <c r="O20" s="515">
        <f t="shared" si="4"/>
        <v>0</v>
      </c>
      <c r="P20" s="272"/>
    </row>
    <row r="21" spans="2:16" ht="12.5">
      <c r="B21" s="195" t="str">
        <f t="shared" si="5"/>
        <v/>
      </c>
      <c r="C21" s="508">
        <f>IF(D11="","-",+C20+1)</f>
        <v>2015</v>
      </c>
      <c r="D21" s="632">
        <v>21465.383888888882</v>
      </c>
      <c r="E21" s="631">
        <v>552.75666666666666</v>
      </c>
      <c r="F21" s="632">
        <v>20912.627222222214</v>
      </c>
      <c r="G21" s="631">
        <v>3307.050072836138</v>
      </c>
      <c r="H21" s="640">
        <v>3307.050072836138</v>
      </c>
      <c r="I21" s="512">
        <v>0</v>
      </c>
      <c r="J21" s="512"/>
      <c r="K21" s="519">
        <f t="shared" si="0"/>
        <v>3307.050072836138</v>
      </c>
      <c r="L21" s="520">
        <f t="shared" si="1"/>
        <v>0</v>
      </c>
      <c r="M21" s="519">
        <f t="shared" si="2"/>
        <v>3307.050072836138</v>
      </c>
      <c r="N21" s="515">
        <f t="shared" si="3"/>
        <v>0</v>
      </c>
      <c r="O21" s="515">
        <f t="shared" si="4"/>
        <v>0</v>
      </c>
      <c r="P21" s="272"/>
    </row>
    <row r="22" spans="2:16" ht="12.5">
      <c r="B22" s="195" t="str">
        <f t="shared" si="5"/>
        <v/>
      </c>
      <c r="C22" s="508">
        <f>IF(D11="","-",+C21+1)</f>
        <v>2016</v>
      </c>
      <c r="D22" s="632">
        <v>20912.627222222214</v>
      </c>
      <c r="E22" s="631">
        <v>552.75666666666666</v>
      </c>
      <c r="F22" s="632">
        <v>20359.870555555546</v>
      </c>
      <c r="G22" s="631">
        <v>3201.1681199217446</v>
      </c>
      <c r="H22" s="640">
        <v>3201.1681199217446</v>
      </c>
      <c r="I22" s="512">
        <f t="shared" ref="I22:I33" si="6">H22-G22</f>
        <v>0</v>
      </c>
      <c r="J22" s="512"/>
      <c r="K22" s="519">
        <f t="shared" si="0"/>
        <v>3201.1681199217446</v>
      </c>
      <c r="L22" s="520">
        <f t="shared" si="1"/>
        <v>0</v>
      </c>
      <c r="M22" s="519">
        <f t="shared" si="2"/>
        <v>3201.1681199217446</v>
      </c>
      <c r="N22" s="515">
        <f t="shared" si="3"/>
        <v>0</v>
      </c>
      <c r="O22" s="515">
        <f t="shared" si="4"/>
        <v>0</v>
      </c>
      <c r="P22" s="272"/>
    </row>
    <row r="23" spans="2:16" ht="12.5">
      <c r="B23" s="195" t="str">
        <f t="shared" si="5"/>
        <v/>
      </c>
      <c r="C23" s="508">
        <f>IF(D11="","-",+C22+1)</f>
        <v>2017</v>
      </c>
      <c r="D23" s="632">
        <v>20359.870555555546</v>
      </c>
      <c r="E23" s="631">
        <v>539.90186046511621</v>
      </c>
      <c r="F23" s="632">
        <v>19819.968695090429</v>
      </c>
      <c r="G23" s="631">
        <v>3028.8929029965175</v>
      </c>
      <c r="H23" s="640">
        <v>3028.8929029965175</v>
      </c>
      <c r="I23" s="512">
        <f t="shared" si="6"/>
        <v>0</v>
      </c>
      <c r="J23" s="512"/>
      <c r="K23" s="519">
        <f>G23</f>
        <v>3028.8929029965175</v>
      </c>
      <c r="L23" s="520">
        <f>IF(K23&lt;&gt;0,+G23-K23,0)</f>
        <v>0</v>
      </c>
      <c r="M23" s="519">
        <f>H23</f>
        <v>3028.8929029965175</v>
      </c>
      <c r="N23" s="515">
        <f>IF(M23&lt;&gt;0,+H23-M23,0)</f>
        <v>0</v>
      </c>
      <c r="O23" s="515">
        <f>+N23-L23</f>
        <v>0</v>
      </c>
      <c r="P23" s="272"/>
    </row>
    <row r="24" spans="2:16" ht="12.5">
      <c r="B24" s="195" t="str">
        <f t="shared" si="5"/>
        <v>IU</v>
      </c>
      <c r="C24" s="508">
        <f>IF(D11="","-",+C23+1)</f>
        <v>2018</v>
      </c>
      <c r="D24" s="632">
        <v>19253.730158505063</v>
      </c>
      <c r="E24" s="631">
        <v>566.23853658536586</v>
      </c>
      <c r="F24" s="632">
        <v>18687.491621919697</v>
      </c>
      <c r="G24" s="631">
        <v>2688.750349988074</v>
      </c>
      <c r="H24" s="640">
        <v>2688.750349988074</v>
      </c>
      <c r="I24" s="512">
        <f t="shared" si="6"/>
        <v>0</v>
      </c>
      <c r="J24" s="512"/>
      <c r="K24" s="519">
        <f>G24</f>
        <v>2688.750349988074</v>
      </c>
      <c r="L24" s="520">
        <f>IF(K24&lt;&gt;0,+G24-K24,0)</f>
        <v>0</v>
      </c>
      <c r="M24" s="519">
        <f>H24</f>
        <v>2688.750349988074</v>
      </c>
      <c r="N24" s="515">
        <f>IF(M24&lt;&gt;0,+H24-M24,0)</f>
        <v>0</v>
      </c>
      <c r="O24" s="515">
        <f>+N24-L24</f>
        <v>0</v>
      </c>
      <c r="P24" s="272"/>
    </row>
    <row r="25" spans="2:16" ht="12.5">
      <c r="B25" s="195" t="str">
        <f t="shared" si="5"/>
        <v/>
      </c>
      <c r="C25" s="508">
        <f>IF(D11="","-",+C24+1)</f>
        <v>2019</v>
      </c>
      <c r="D25" s="632">
        <v>18687.491621919697</v>
      </c>
      <c r="E25" s="631">
        <v>539.90186046511621</v>
      </c>
      <c r="F25" s="632">
        <v>18147.589761454579</v>
      </c>
      <c r="G25" s="631">
        <v>2373.4725090683469</v>
      </c>
      <c r="H25" s="640">
        <v>2373.4725090683469</v>
      </c>
      <c r="I25" s="512">
        <f t="shared" si="6"/>
        <v>0</v>
      </c>
      <c r="J25" s="512"/>
      <c r="K25" s="519">
        <f>G25</f>
        <v>2373.4725090683469</v>
      </c>
      <c r="L25" s="520">
        <f>IF(K25&lt;&gt;0,+G25-K25,0)</f>
        <v>0</v>
      </c>
      <c r="M25" s="519">
        <f>H25</f>
        <v>2373.4725090683469</v>
      </c>
      <c r="N25" s="515">
        <f t="shared" ref="N25:N72" si="7">IF(M25&lt;&gt;0,+H25-M25,0)</f>
        <v>0</v>
      </c>
      <c r="O25" s="515">
        <f t="shared" ref="O25:O72" si="8">+N25-L25</f>
        <v>0</v>
      </c>
      <c r="P25" s="272"/>
    </row>
    <row r="26" spans="2:16" ht="12.5">
      <c r="B26" s="195" t="str">
        <f t="shared" si="5"/>
        <v>IU</v>
      </c>
      <c r="C26" s="508">
        <f>IF(D11="","-",+C25+1)</f>
        <v>2020</v>
      </c>
      <c r="D26" s="524">
        <f>IF(F25+SUM(E$17:E25)=D$10,F25,D$10-SUM(E$17:E25))</f>
        <v>18713.828298039956</v>
      </c>
      <c r="E26" s="523">
        <f>IF(+I14&lt;F25,I14,D26)</f>
        <v>566.23853658536586</v>
      </c>
      <c r="F26" s="524">
        <f t="shared" ref="F26:F33" si="9">+D26-E26</f>
        <v>18147.58976145459</v>
      </c>
      <c r="G26" s="525">
        <f t="shared" ref="G26:G54" si="10">+I$12*((D26+F26)/2)+E26</f>
        <v>2908.6728933300292</v>
      </c>
      <c r="H26" s="492">
        <f t="shared" ref="H26:H54" si="11">+I$13*((D26+F26)/2)+E26</f>
        <v>2908.6728933300292</v>
      </c>
      <c r="I26" s="512">
        <f t="shared" si="6"/>
        <v>0</v>
      </c>
      <c r="J26" s="512"/>
      <c r="K26" s="526"/>
      <c r="L26" s="515">
        <f t="shared" ref="L26:L72" si="12">IF(K26&lt;&gt;0,+G26-K26,0)</f>
        <v>0</v>
      </c>
      <c r="M26" s="526"/>
      <c r="N26" s="515">
        <f t="shared" si="7"/>
        <v>0</v>
      </c>
      <c r="O26" s="515">
        <f t="shared" si="8"/>
        <v>0</v>
      </c>
      <c r="P26" s="272"/>
    </row>
    <row r="27" spans="2:16" ht="12.5">
      <c r="B27" s="195" t="str">
        <f t="shared" si="5"/>
        <v/>
      </c>
      <c r="C27" s="508">
        <f>IF(D11="","-",+C26+1)</f>
        <v>2021</v>
      </c>
      <c r="D27" s="524">
        <f>IF(F26+SUM(E$17:E26)=D$10,F26,D$10-SUM(E$17:E26))</f>
        <v>18147.58976145459</v>
      </c>
      <c r="E27" s="523">
        <f>IF(+I14&lt;F26,I14,D27)</f>
        <v>566.23853658536586</v>
      </c>
      <c r="F27" s="524">
        <f t="shared" si="9"/>
        <v>17581.351224869224</v>
      </c>
      <c r="G27" s="525">
        <f t="shared" si="10"/>
        <v>2836.7073167442559</v>
      </c>
      <c r="H27" s="492">
        <f t="shared" si="11"/>
        <v>2836.7073167442559</v>
      </c>
      <c r="I27" s="512">
        <f t="shared" si="6"/>
        <v>0</v>
      </c>
      <c r="J27" s="512"/>
      <c r="K27" s="526"/>
      <c r="L27" s="515">
        <f t="shared" si="12"/>
        <v>0</v>
      </c>
      <c r="M27" s="526"/>
      <c r="N27" s="515">
        <f t="shared" si="7"/>
        <v>0</v>
      </c>
      <c r="O27" s="515">
        <f t="shared" si="8"/>
        <v>0</v>
      </c>
      <c r="P27" s="272"/>
    </row>
    <row r="28" spans="2:16" ht="12.5">
      <c r="B28" s="195" t="str">
        <f t="shared" si="5"/>
        <v/>
      </c>
      <c r="C28" s="508">
        <f>IF(D11="","-",+C27+1)</f>
        <v>2022</v>
      </c>
      <c r="D28" s="524">
        <f>IF(F27+SUM(E$17:E27)=D$10,F27,D$10-SUM(E$17:E27))</f>
        <v>17581.351224869224</v>
      </c>
      <c r="E28" s="523">
        <f>IF(+I14&lt;F27,I14,D28)</f>
        <v>566.23853658536586</v>
      </c>
      <c r="F28" s="524">
        <f t="shared" si="9"/>
        <v>17015.112688283858</v>
      </c>
      <c r="G28" s="525">
        <f t="shared" si="10"/>
        <v>2764.7417401584826</v>
      </c>
      <c r="H28" s="492">
        <f t="shared" si="11"/>
        <v>2764.7417401584826</v>
      </c>
      <c r="I28" s="512">
        <f t="shared" si="6"/>
        <v>0</v>
      </c>
      <c r="J28" s="512"/>
      <c r="K28" s="526"/>
      <c r="L28" s="515">
        <f t="shared" si="12"/>
        <v>0</v>
      </c>
      <c r="M28" s="526"/>
      <c r="N28" s="515">
        <f t="shared" si="7"/>
        <v>0</v>
      </c>
      <c r="O28" s="515">
        <f t="shared" si="8"/>
        <v>0</v>
      </c>
      <c r="P28" s="272"/>
    </row>
    <row r="29" spans="2:16" ht="12.5">
      <c r="B29" s="195" t="str">
        <f t="shared" si="5"/>
        <v/>
      </c>
      <c r="C29" s="508">
        <f>IF(D11="","-",+C28+1)</f>
        <v>2023</v>
      </c>
      <c r="D29" s="524">
        <f>IF(F28+SUM(E$17:E28)=D$10,F28,D$10-SUM(E$17:E28))</f>
        <v>17015.112688283858</v>
      </c>
      <c r="E29" s="523">
        <f>IF(+I14&lt;F28,I14,D29)</f>
        <v>566.23853658536586</v>
      </c>
      <c r="F29" s="524">
        <f t="shared" si="9"/>
        <v>16448.874151698492</v>
      </c>
      <c r="G29" s="525">
        <f t="shared" si="10"/>
        <v>2692.7761635727093</v>
      </c>
      <c r="H29" s="492">
        <f t="shared" si="11"/>
        <v>2692.7761635727093</v>
      </c>
      <c r="I29" s="512">
        <f t="shared" si="6"/>
        <v>0</v>
      </c>
      <c r="J29" s="512"/>
      <c r="K29" s="526"/>
      <c r="L29" s="515">
        <f t="shared" si="12"/>
        <v>0</v>
      </c>
      <c r="M29" s="526"/>
      <c r="N29" s="515">
        <f t="shared" si="7"/>
        <v>0</v>
      </c>
      <c r="O29" s="515">
        <f t="shared" si="8"/>
        <v>0</v>
      </c>
      <c r="P29" s="272"/>
    </row>
    <row r="30" spans="2:16" ht="12.5">
      <c r="B30" s="195" t="str">
        <f t="shared" si="5"/>
        <v/>
      </c>
      <c r="C30" s="508">
        <f>IF(D11="","-",+C29+1)</f>
        <v>2024</v>
      </c>
      <c r="D30" s="524">
        <f>IF(F29+SUM(E$17:E29)=D$10,F29,D$10-SUM(E$17:E29))</f>
        <v>16448.874151698492</v>
      </c>
      <c r="E30" s="523">
        <f>IF(+I14&lt;F29,I14,D30)</f>
        <v>566.23853658536586</v>
      </c>
      <c r="F30" s="524">
        <f t="shared" si="9"/>
        <v>15882.635615113126</v>
      </c>
      <c r="G30" s="525">
        <f t="shared" si="10"/>
        <v>2620.810586986936</v>
      </c>
      <c r="H30" s="492">
        <f t="shared" si="11"/>
        <v>2620.810586986936</v>
      </c>
      <c r="I30" s="512">
        <f t="shared" si="6"/>
        <v>0</v>
      </c>
      <c r="J30" s="512"/>
      <c r="K30" s="526"/>
      <c r="L30" s="515">
        <f t="shared" si="12"/>
        <v>0</v>
      </c>
      <c r="M30" s="526"/>
      <c r="N30" s="515">
        <f t="shared" si="7"/>
        <v>0</v>
      </c>
      <c r="O30" s="515">
        <f t="shared" si="8"/>
        <v>0</v>
      </c>
      <c r="P30" s="272"/>
    </row>
    <row r="31" spans="2:16" ht="12.5">
      <c r="B31" s="195" t="str">
        <f t="shared" si="5"/>
        <v/>
      </c>
      <c r="C31" s="508">
        <f>IF(D11="","-",+C30+1)</f>
        <v>2025</v>
      </c>
      <c r="D31" s="524">
        <f>IF(F30+SUM(E$17:E30)=D$10,F30,D$10-SUM(E$17:E30))</f>
        <v>15882.635615113126</v>
      </c>
      <c r="E31" s="523">
        <f>IF(+I14&lt;F30,I14,D31)</f>
        <v>566.23853658536586</v>
      </c>
      <c r="F31" s="524">
        <f t="shared" si="9"/>
        <v>15316.39707852776</v>
      </c>
      <c r="G31" s="525">
        <f t="shared" si="10"/>
        <v>2548.8450104011627</v>
      </c>
      <c r="H31" s="492">
        <f t="shared" si="11"/>
        <v>2548.8450104011627</v>
      </c>
      <c r="I31" s="512">
        <f t="shared" si="6"/>
        <v>0</v>
      </c>
      <c r="J31" s="512"/>
      <c r="K31" s="526"/>
      <c r="L31" s="515">
        <f t="shared" si="12"/>
        <v>0</v>
      </c>
      <c r="M31" s="526"/>
      <c r="N31" s="515">
        <f t="shared" si="7"/>
        <v>0</v>
      </c>
      <c r="O31" s="515">
        <f t="shared" si="8"/>
        <v>0</v>
      </c>
      <c r="P31" s="272"/>
    </row>
    <row r="32" spans="2:16" ht="12.5">
      <c r="B32" s="195" t="str">
        <f t="shared" si="5"/>
        <v/>
      </c>
      <c r="C32" s="508">
        <f>IF(D11="","-",+C31+1)</f>
        <v>2026</v>
      </c>
      <c r="D32" s="524">
        <f>IF(F31+SUM(E$17:E31)=D$10,F31,D$10-SUM(E$17:E31))</f>
        <v>15316.39707852776</v>
      </c>
      <c r="E32" s="523">
        <f>IF(+I14&lt;F31,I14,D32)</f>
        <v>566.23853658536586</v>
      </c>
      <c r="F32" s="524">
        <f t="shared" si="9"/>
        <v>14750.158541942394</v>
      </c>
      <c r="G32" s="525">
        <f t="shared" si="10"/>
        <v>2476.8794338153893</v>
      </c>
      <c r="H32" s="492">
        <f t="shared" si="11"/>
        <v>2476.8794338153893</v>
      </c>
      <c r="I32" s="512">
        <f t="shared" si="6"/>
        <v>0</v>
      </c>
      <c r="J32" s="512"/>
      <c r="K32" s="526"/>
      <c r="L32" s="515">
        <f t="shared" si="12"/>
        <v>0</v>
      </c>
      <c r="M32" s="526"/>
      <c r="N32" s="515">
        <f t="shared" si="7"/>
        <v>0</v>
      </c>
      <c r="O32" s="515">
        <f t="shared" si="8"/>
        <v>0</v>
      </c>
      <c r="P32" s="272"/>
    </row>
    <row r="33" spans="2:16" ht="12.5">
      <c r="B33" s="195" t="str">
        <f t="shared" si="5"/>
        <v/>
      </c>
      <c r="C33" s="508">
        <f>IF(D11="","-",+C32+1)</f>
        <v>2027</v>
      </c>
      <c r="D33" s="524">
        <f>IF(F32+SUM(E$17:E32)=D$10,F32,D$10-SUM(E$17:E32))</f>
        <v>14750.158541942394</v>
      </c>
      <c r="E33" s="523">
        <f>IF(+I14&lt;F32,I14,D33)</f>
        <v>566.23853658536586</v>
      </c>
      <c r="F33" s="524">
        <f t="shared" si="9"/>
        <v>14183.920005357028</v>
      </c>
      <c r="G33" s="525">
        <f t="shared" si="10"/>
        <v>2404.913857229616</v>
      </c>
      <c r="H33" s="492">
        <f t="shared" si="11"/>
        <v>2404.913857229616</v>
      </c>
      <c r="I33" s="512">
        <f t="shared" si="6"/>
        <v>0</v>
      </c>
      <c r="J33" s="512"/>
      <c r="K33" s="526"/>
      <c r="L33" s="515">
        <f t="shared" si="12"/>
        <v>0</v>
      </c>
      <c r="M33" s="526"/>
      <c r="N33" s="515">
        <f t="shared" si="7"/>
        <v>0</v>
      </c>
      <c r="O33" s="515">
        <f t="shared" si="8"/>
        <v>0</v>
      </c>
      <c r="P33" s="272"/>
    </row>
    <row r="34" spans="2:16" ht="12.5">
      <c r="B34" s="195" t="str">
        <f t="shared" si="5"/>
        <v/>
      </c>
      <c r="C34" s="508">
        <f>IF(D11="","-",+C33+1)</f>
        <v>2028</v>
      </c>
      <c r="D34" s="524">
        <f>IF(F33+SUM(E$17:E33)=D$10,F33,D$10-SUM(E$17:E33))</f>
        <v>14183.920005357028</v>
      </c>
      <c r="E34" s="523">
        <f>IF(+I14&lt;F33,I14,D34)</f>
        <v>566.23853658536586</v>
      </c>
      <c r="F34" s="524">
        <f t="shared" ref="F34:F72" si="13">+D34-E34</f>
        <v>13617.681468771661</v>
      </c>
      <c r="G34" s="525">
        <f t="shared" si="10"/>
        <v>2332.9482806438427</v>
      </c>
      <c r="H34" s="492">
        <f t="shared" si="11"/>
        <v>2332.9482806438427</v>
      </c>
      <c r="I34" s="512">
        <f t="shared" ref="I34:I72" si="14">H34-G34</f>
        <v>0</v>
      </c>
      <c r="J34" s="512"/>
      <c r="K34" s="526"/>
      <c r="L34" s="515">
        <f t="shared" si="12"/>
        <v>0</v>
      </c>
      <c r="M34" s="526"/>
      <c r="N34" s="515">
        <f t="shared" si="7"/>
        <v>0</v>
      </c>
      <c r="O34" s="515">
        <f t="shared" si="8"/>
        <v>0</v>
      </c>
      <c r="P34" s="272"/>
    </row>
    <row r="35" spans="2:16" ht="12.5">
      <c r="B35" s="195" t="str">
        <f t="shared" si="5"/>
        <v/>
      </c>
      <c r="C35" s="508">
        <f>IF(D11="","-",+C34+1)</f>
        <v>2029</v>
      </c>
      <c r="D35" s="524">
        <f>IF(F34+SUM(E$17:E34)=D$10,F34,D$10-SUM(E$17:E34))</f>
        <v>13617.681468771661</v>
      </c>
      <c r="E35" s="523">
        <f>IF(+I14&lt;F34,I14,D35)</f>
        <v>566.23853658536586</v>
      </c>
      <c r="F35" s="524">
        <f t="shared" si="13"/>
        <v>13051.442932186295</v>
      </c>
      <c r="G35" s="525">
        <f t="shared" si="10"/>
        <v>2260.9827040580694</v>
      </c>
      <c r="H35" s="492">
        <f t="shared" si="11"/>
        <v>2260.9827040580694</v>
      </c>
      <c r="I35" s="512">
        <f t="shared" si="14"/>
        <v>0</v>
      </c>
      <c r="J35" s="512"/>
      <c r="K35" s="526"/>
      <c r="L35" s="515">
        <f t="shared" si="12"/>
        <v>0</v>
      </c>
      <c r="M35" s="526"/>
      <c r="N35" s="515">
        <f t="shared" si="7"/>
        <v>0</v>
      </c>
      <c r="O35" s="515">
        <f t="shared" si="8"/>
        <v>0</v>
      </c>
      <c r="P35" s="272"/>
    </row>
    <row r="36" spans="2:16" ht="12.5">
      <c r="B36" s="195" t="str">
        <f t="shared" si="5"/>
        <v/>
      </c>
      <c r="C36" s="508">
        <f>IF(D11="","-",+C35+1)</f>
        <v>2030</v>
      </c>
      <c r="D36" s="524">
        <f>IF(F35+SUM(E$17:E35)=D$10,F35,D$10-SUM(E$17:E35))</f>
        <v>13051.442932186295</v>
      </c>
      <c r="E36" s="523">
        <f>IF(+I14&lt;F35,I14,D36)</f>
        <v>566.23853658536586</v>
      </c>
      <c r="F36" s="524">
        <f t="shared" si="13"/>
        <v>12485.204395600929</v>
      </c>
      <c r="G36" s="525">
        <f t="shared" si="10"/>
        <v>2189.0171274722961</v>
      </c>
      <c r="H36" s="492">
        <f t="shared" si="11"/>
        <v>2189.0171274722961</v>
      </c>
      <c r="I36" s="512">
        <f t="shared" si="14"/>
        <v>0</v>
      </c>
      <c r="J36" s="512"/>
      <c r="K36" s="526"/>
      <c r="L36" s="515">
        <f t="shared" si="12"/>
        <v>0</v>
      </c>
      <c r="M36" s="526"/>
      <c r="N36" s="515">
        <f t="shared" si="7"/>
        <v>0</v>
      </c>
      <c r="O36" s="515">
        <f t="shared" si="8"/>
        <v>0</v>
      </c>
      <c r="P36" s="272"/>
    </row>
    <row r="37" spans="2:16" ht="12.5">
      <c r="B37" s="195" t="str">
        <f t="shared" si="5"/>
        <v/>
      </c>
      <c r="C37" s="508">
        <f>IF(D11="","-",+C36+1)</f>
        <v>2031</v>
      </c>
      <c r="D37" s="524">
        <f>IF(F36+SUM(E$17:E36)=D$10,F36,D$10-SUM(E$17:E36))</f>
        <v>12485.204395600929</v>
      </c>
      <c r="E37" s="523">
        <f>IF(+I14&lt;F36,I14,D37)</f>
        <v>566.23853658536586</v>
      </c>
      <c r="F37" s="524">
        <f t="shared" si="13"/>
        <v>11918.965859015563</v>
      </c>
      <c r="G37" s="525">
        <f t="shared" si="10"/>
        <v>2117.0515508865228</v>
      </c>
      <c r="H37" s="492">
        <f t="shared" si="11"/>
        <v>2117.0515508865228</v>
      </c>
      <c r="I37" s="512">
        <f t="shared" si="14"/>
        <v>0</v>
      </c>
      <c r="J37" s="512"/>
      <c r="K37" s="526"/>
      <c r="L37" s="515">
        <f t="shared" si="12"/>
        <v>0</v>
      </c>
      <c r="M37" s="526"/>
      <c r="N37" s="515">
        <f t="shared" si="7"/>
        <v>0</v>
      </c>
      <c r="O37" s="515">
        <f t="shared" si="8"/>
        <v>0</v>
      </c>
      <c r="P37" s="272"/>
    </row>
    <row r="38" spans="2:16" ht="12.5">
      <c r="B38" s="195" t="str">
        <f t="shared" si="5"/>
        <v/>
      </c>
      <c r="C38" s="508">
        <f>IF(D11="","-",+C37+1)</f>
        <v>2032</v>
      </c>
      <c r="D38" s="524">
        <f>IF(F37+SUM(E$17:E37)=D$10,F37,D$10-SUM(E$17:E37))</f>
        <v>11918.965859015563</v>
      </c>
      <c r="E38" s="523">
        <f>IF(+I14&lt;F37,I14,D38)</f>
        <v>566.23853658536586</v>
      </c>
      <c r="F38" s="524">
        <f t="shared" si="13"/>
        <v>11352.727322430197</v>
      </c>
      <c r="G38" s="525">
        <f t="shared" si="10"/>
        <v>2045.0859743007491</v>
      </c>
      <c r="H38" s="492">
        <f t="shared" si="11"/>
        <v>2045.0859743007491</v>
      </c>
      <c r="I38" s="512">
        <f t="shared" si="14"/>
        <v>0</v>
      </c>
      <c r="J38" s="512"/>
      <c r="K38" s="526"/>
      <c r="L38" s="515">
        <f t="shared" si="12"/>
        <v>0</v>
      </c>
      <c r="M38" s="526"/>
      <c r="N38" s="515">
        <f t="shared" si="7"/>
        <v>0</v>
      </c>
      <c r="O38" s="515">
        <f t="shared" si="8"/>
        <v>0</v>
      </c>
      <c r="P38" s="272"/>
    </row>
    <row r="39" spans="2:16" ht="12.5">
      <c r="B39" s="195" t="str">
        <f t="shared" si="5"/>
        <v/>
      </c>
      <c r="C39" s="508">
        <f>IF(D11="","-",+C38+1)</f>
        <v>2033</v>
      </c>
      <c r="D39" s="524">
        <f>IF(F38+SUM(E$17:E38)=D$10,F38,D$10-SUM(E$17:E38))</f>
        <v>11352.727322430197</v>
      </c>
      <c r="E39" s="523">
        <f>IF(+I14&lt;F38,I14,D39)</f>
        <v>566.23853658536586</v>
      </c>
      <c r="F39" s="524">
        <f t="shared" si="13"/>
        <v>10786.488785844831</v>
      </c>
      <c r="G39" s="525">
        <f t="shared" si="10"/>
        <v>1973.1203977149758</v>
      </c>
      <c r="H39" s="492">
        <f t="shared" si="11"/>
        <v>1973.1203977149758</v>
      </c>
      <c r="I39" s="512">
        <f t="shared" si="14"/>
        <v>0</v>
      </c>
      <c r="J39" s="512"/>
      <c r="K39" s="526"/>
      <c r="L39" s="515">
        <f t="shared" si="12"/>
        <v>0</v>
      </c>
      <c r="M39" s="526"/>
      <c r="N39" s="515">
        <f t="shared" si="7"/>
        <v>0</v>
      </c>
      <c r="O39" s="515">
        <f t="shared" si="8"/>
        <v>0</v>
      </c>
      <c r="P39" s="272"/>
    </row>
    <row r="40" spans="2:16" ht="12.5">
      <c r="B40" s="195" t="str">
        <f t="shared" si="5"/>
        <v/>
      </c>
      <c r="C40" s="508">
        <f>IF(D11="","-",+C39+1)</f>
        <v>2034</v>
      </c>
      <c r="D40" s="524">
        <f>IF(F39+SUM(E$17:E39)=D$10,F39,D$10-SUM(E$17:E39))</f>
        <v>10786.488785844831</v>
      </c>
      <c r="E40" s="523">
        <f>IF(+I14&lt;F39,I14,D40)</f>
        <v>566.23853658536586</v>
      </c>
      <c r="F40" s="524">
        <f t="shared" si="13"/>
        <v>10220.250249259465</v>
      </c>
      <c r="G40" s="525">
        <f t="shared" si="10"/>
        <v>1901.1548211292024</v>
      </c>
      <c r="H40" s="492">
        <f t="shared" si="11"/>
        <v>1901.1548211292024</v>
      </c>
      <c r="I40" s="512">
        <f t="shared" si="14"/>
        <v>0</v>
      </c>
      <c r="J40" s="512"/>
      <c r="K40" s="526"/>
      <c r="L40" s="515">
        <f t="shared" si="12"/>
        <v>0</v>
      </c>
      <c r="M40" s="526"/>
      <c r="N40" s="515">
        <f t="shared" si="7"/>
        <v>0</v>
      </c>
      <c r="O40" s="515">
        <f t="shared" si="8"/>
        <v>0</v>
      </c>
      <c r="P40" s="272"/>
    </row>
    <row r="41" spans="2:16" ht="12.5">
      <c r="B41" s="195" t="str">
        <f t="shared" si="5"/>
        <v/>
      </c>
      <c r="C41" s="508">
        <f>IF(D11="","-",+C40+1)</f>
        <v>2035</v>
      </c>
      <c r="D41" s="524">
        <f>IF(F40+SUM(E$17:E40)=D$10,F40,D$10-SUM(E$17:E40))</f>
        <v>10220.250249259465</v>
      </c>
      <c r="E41" s="523">
        <f>IF(+I14&lt;F40,I14,D41)</f>
        <v>566.23853658536586</v>
      </c>
      <c r="F41" s="524">
        <f t="shared" si="13"/>
        <v>9654.0117126740988</v>
      </c>
      <c r="G41" s="525">
        <f t="shared" si="10"/>
        <v>1829.1892445434291</v>
      </c>
      <c r="H41" s="492">
        <f t="shared" si="11"/>
        <v>1829.1892445434291</v>
      </c>
      <c r="I41" s="512">
        <f t="shared" si="14"/>
        <v>0</v>
      </c>
      <c r="J41" s="512"/>
      <c r="K41" s="526"/>
      <c r="L41" s="515">
        <f t="shared" si="12"/>
        <v>0</v>
      </c>
      <c r="M41" s="526"/>
      <c r="N41" s="515">
        <f t="shared" si="7"/>
        <v>0</v>
      </c>
      <c r="O41" s="515">
        <f t="shared" si="8"/>
        <v>0</v>
      </c>
      <c r="P41" s="272"/>
    </row>
    <row r="42" spans="2:16" ht="12.5">
      <c r="B42" s="195" t="str">
        <f t="shared" si="5"/>
        <v/>
      </c>
      <c r="C42" s="508">
        <f>IF(D11="","-",+C41+1)</f>
        <v>2036</v>
      </c>
      <c r="D42" s="524">
        <f>IF(F41+SUM(E$17:E41)=D$10,F41,D$10-SUM(E$17:E41))</f>
        <v>9654.0117126740988</v>
      </c>
      <c r="E42" s="523">
        <f>IF(+I14&lt;F41,I14,D42)</f>
        <v>566.23853658536586</v>
      </c>
      <c r="F42" s="524">
        <f t="shared" si="13"/>
        <v>9087.7731760887327</v>
      </c>
      <c r="G42" s="525">
        <f t="shared" si="10"/>
        <v>1757.2236679576558</v>
      </c>
      <c r="H42" s="492">
        <f t="shared" si="11"/>
        <v>1757.2236679576558</v>
      </c>
      <c r="I42" s="512">
        <f t="shared" si="14"/>
        <v>0</v>
      </c>
      <c r="J42" s="512"/>
      <c r="K42" s="526"/>
      <c r="L42" s="515">
        <f t="shared" si="12"/>
        <v>0</v>
      </c>
      <c r="M42" s="526"/>
      <c r="N42" s="515">
        <f t="shared" si="7"/>
        <v>0</v>
      </c>
      <c r="O42" s="515">
        <f t="shared" si="8"/>
        <v>0</v>
      </c>
      <c r="P42" s="272"/>
    </row>
    <row r="43" spans="2:16" ht="12.5">
      <c r="B43" s="195" t="str">
        <f t="shared" si="5"/>
        <v/>
      </c>
      <c r="C43" s="508">
        <f>IF(D11="","-",+C42+1)</f>
        <v>2037</v>
      </c>
      <c r="D43" s="524">
        <f>IF(F42+SUM(E$17:E42)=D$10,F42,D$10-SUM(E$17:E42))</f>
        <v>9087.7731760887327</v>
      </c>
      <c r="E43" s="523">
        <f>IF(+I14&lt;F42,I14,D43)</f>
        <v>566.23853658536586</v>
      </c>
      <c r="F43" s="524">
        <f t="shared" si="13"/>
        <v>8521.5346395033666</v>
      </c>
      <c r="G43" s="525">
        <f t="shared" si="10"/>
        <v>1685.2580913718825</v>
      </c>
      <c r="H43" s="492">
        <f t="shared" si="11"/>
        <v>1685.2580913718825</v>
      </c>
      <c r="I43" s="512">
        <f t="shared" si="14"/>
        <v>0</v>
      </c>
      <c r="J43" s="512"/>
      <c r="K43" s="526"/>
      <c r="L43" s="515">
        <f t="shared" si="12"/>
        <v>0</v>
      </c>
      <c r="M43" s="526"/>
      <c r="N43" s="515">
        <f t="shared" si="7"/>
        <v>0</v>
      </c>
      <c r="O43" s="515">
        <f t="shared" si="8"/>
        <v>0</v>
      </c>
      <c r="P43" s="272"/>
    </row>
    <row r="44" spans="2:16" ht="12.5">
      <c r="B44" s="195" t="str">
        <f t="shared" si="5"/>
        <v/>
      </c>
      <c r="C44" s="508">
        <f>IF(D11="","-",+C43+1)</f>
        <v>2038</v>
      </c>
      <c r="D44" s="524">
        <f>IF(F43+SUM(E$17:E43)=D$10,F43,D$10-SUM(E$17:E43))</f>
        <v>8521.5346395033666</v>
      </c>
      <c r="E44" s="523">
        <f>IF(+I14&lt;F43,I14,D44)</f>
        <v>566.23853658536586</v>
      </c>
      <c r="F44" s="524">
        <f t="shared" si="13"/>
        <v>7955.2961029180005</v>
      </c>
      <c r="G44" s="525">
        <f t="shared" si="10"/>
        <v>1613.2925147861092</v>
      </c>
      <c r="H44" s="492">
        <f t="shared" si="11"/>
        <v>1613.2925147861092</v>
      </c>
      <c r="I44" s="512">
        <f t="shared" si="14"/>
        <v>0</v>
      </c>
      <c r="J44" s="512"/>
      <c r="K44" s="526"/>
      <c r="L44" s="515">
        <f t="shared" si="12"/>
        <v>0</v>
      </c>
      <c r="M44" s="526"/>
      <c r="N44" s="515">
        <f t="shared" si="7"/>
        <v>0</v>
      </c>
      <c r="O44" s="515">
        <f t="shared" si="8"/>
        <v>0</v>
      </c>
      <c r="P44" s="272"/>
    </row>
    <row r="45" spans="2:16" ht="12.5">
      <c r="B45" s="195" t="str">
        <f t="shared" si="5"/>
        <v/>
      </c>
      <c r="C45" s="508">
        <f>IF(D11="","-",+C44+1)</f>
        <v>2039</v>
      </c>
      <c r="D45" s="524">
        <f>IF(F44+SUM(E$17:E44)=D$10,F44,D$10-SUM(E$17:E44))</f>
        <v>7955.2961029180005</v>
      </c>
      <c r="E45" s="523">
        <f>IF(+I14&lt;F44,I14,D45)</f>
        <v>566.23853658536586</v>
      </c>
      <c r="F45" s="524">
        <f t="shared" si="13"/>
        <v>7389.0575663326345</v>
      </c>
      <c r="G45" s="525">
        <f t="shared" si="10"/>
        <v>1541.3269382003359</v>
      </c>
      <c r="H45" s="492">
        <f t="shared" si="11"/>
        <v>1541.3269382003359</v>
      </c>
      <c r="I45" s="512">
        <f t="shared" si="14"/>
        <v>0</v>
      </c>
      <c r="J45" s="512"/>
      <c r="K45" s="526"/>
      <c r="L45" s="515">
        <f t="shared" si="12"/>
        <v>0</v>
      </c>
      <c r="M45" s="526"/>
      <c r="N45" s="515">
        <f t="shared" si="7"/>
        <v>0</v>
      </c>
      <c r="O45" s="515">
        <f t="shared" si="8"/>
        <v>0</v>
      </c>
      <c r="P45" s="272"/>
    </row>
    <row r="46" spans="2:16" ht="12.5">
      <c r="B46" s="195" t="str">
        <f t="shared" si="5"/>
        <v/>
      </c>
      <c r="C46" s="508">
        <f>IF(D11="","-",+C45+1)</f>
        <v>2040</v>
      </c>
      <c r="D46" s="524">
        <f>IF(F45+SUM(E$17:E45)=D$10,F45,D$10-SUM(E$17:E45))</f>
        <v>7389.0575663326345</v>
      </c>
      <c r="E46" s="523">
        <f>IF(+I14&lt;F45,I14,D46)</f>
        <v>566.23853658536586</v>
      </c>
      <c r="F46" s="524">
        <f t="shared" si="13"/>
        <v>6822.8190297472684</v>
      </c>
      <c r="G46" s="525">
        <f t="shared" si="10"/>
        <v>1469.3613616145626</v>
      </c>
      <c r="H46" s="492">
        <f t="shared" si="11"/>
        <v>1469.3613616145626</v>
      </c>
      <c r="I46" s="512">
        <f t="shared" si="14"/>
        <v>0</v>
      </c>
      <c r="J46" s="512"/>
      <c r="K46" s="526"/>
      <c r="L46" s="515">
        <f t="shared" si="12"/>
        <v>0</v>
      </c>
      <c r="M46" s="526"/>
      <c r="N46" s="515">
        <f t="shared" si="7"/>
        <v>0</v>
      </c>
      <c r="O46" s="515">
        <f t="shared" si="8"/>
        <v>0</v>
      </c>
      <c r="P46" s="272"/>
    </row>
    <row r="47" spans="2:16" ht="12.5">
      <c r="B47" s="195" t="str">
        <f t="shared" si="5"/>
        <v/>
      </c>
      <c r="C47" s="508">
        <f>IF(D11="","-",+C46+1)</f>
        <v>2041</v>
      </c>
      <c r="D47" s="524">
        <f>IF(F46+SUM(E$17:E46)=D$10,F46,D$10-SUM(E$17:E46))</f>
        <v>6822.8190297472684</v>
      </c>
      <c r="E47" s="523">
        <f>IF(+I14&lt;F46,I14,D47)</f>
        <v>566.23853658536586</v>
      </c>
      <c r="F47" s="524">
        <f t="shared" si="13"/>
        <v>6256.5804931619023</v>
      </c>
      <c r="G47" s="525">
        <f t="shared" si="10"/>
        <v>1397.3957850287893</v>
      </c>
      <c r="H47" s="492">
        <f t="shared" si="11"/>
        <v>1397.3957850287893</v>
      </c>
      <c r="I47" s="512">
        <f t="shared" si="14"/>
        <v>0</v>
      </c>
      <c r="J47" s="512"/>
      <c r="K47" s="526"/>
      <c r="L47" s="515">
        <f t="shared" si="12"/>
        <v>0</v>
      </c>
      <c r="M47" s="526"/>
      <c r="N47" s="515">
        <f t="shared" si="7"/>
        <v>0</v>
      </c>
      <c r="O47" s="515">
        <f t="shared" si="8"/>
        <v>0</v>
      </c>
      <c r="P47" s="272"/>
    </row>
    <row r="48" spans="2:16" ht="12.5">
      <c r="B48" s="195" t="str">
        <f t="shared" si="5"/>
        <v/>
      </c>
      <c r="C48" s="508">
        <f>IF(D11="","-",+C47+1)</f>
        <v>2042</v>
      </c>
      <c r="D48" s="524">
        <f>IF(F47+SUM(E$17:E47)=D$10,F47,D$10-SUM(E$17:E47))</f>
        <v>6256.5804931619023</v>
      </c>
      <c r="E48" s="523">
        <f>IF(+I14&lt;F47,I14,D48)</f>
        <v>566.23853658536586</v>
      </c>
      <c r="F48" s="524">
        <f t="shared" si="13"/>
        <v>5690.3419565765362</v>
      </c>
      <c r="G48" s="525">
        <f t="shared" si="10"/>
        <v>1325.430208443016</v>
      </c>
      <c r="H48" s="492">
        <f t="shared" si="11"/>
        <v>1325.430208443016</v>
      </c>
      <c r="I48" s="512">
        <f t="shared" si="14"/>
        <v>0</v>
      </c>
      <c r="J48" s="512"/>
      <c r="K48" s="526"/>
      <c r="L48" s="515">
        <f t="shared" si="12"/>
        <v>0</v>
      </c>
      <c r="M48" s="526"/>
      <c r="N48" s="515">
        <f t="shared" si="7"/>
        <v>0</v>
      </c>
      <c r="O48" s="515">
        <f t="shared" si="8"/>
        <v>0</v>
      </c>
      <c r="P48" s="272"/>
    </row>
    <row r="49" spans="2:16" ht="12.5">
      <c r="B49" s="195" t="str">
        <f t="shared" si="5"/>
        <v/>
      </c>
      <c r="C49" s="508">
        <f>IF(D11="","-",+C48+1)</f>
        <v>2043</v>
      </c>
      <c r="D49" s="524">
        <f>IF(F48+SUM(E$17:E48)=D$10,F48,D$10-SUM(E$17:E48))</f>
        <v>5690.3419565765362</v>
      </c>
      <c r="E49" s="523">
        <f>IF(+I14&lt;F48,I14,D49)</f>
        <v>566.23853658536586</v>
      </c>
      <c r="F49" s="524">
        <f t="shared" si="13"/>
        <v>5124.1034199911701</v>
      </c>
      <c r="G49" s="525">
        <f t="shared" si="10"/>
        <v>1253.4646318572425</v>
      </c>
      <c r="H49" s="492">
        <f t="shared" si="11"/>
        <v>1253.4646318572425</v>
      </c>
      <c r="I49" s="512">
        <f t="shared" si="14"/>
        <v>0</v>
      </c>
      <c r="J49" s="512"/>
      <c r="K49" s="526"/>
      <c r="L49" s="515">
        <f t="shared" si="12"/>
        <v>0</v>
      </c>
      <c r="M49" s="526"/>
      <c r="N49" s="515">
        <f t="shared" si="7"/>
        <v>0</v>
      </c>
      <c r="O49" s="515">
        <f t="shared" si="8"/>
        <v>0</v>
      </c>
      <c r="P49" s="272"/>
    </row>
    <row r="50" spans="2:16" ht="12.5">
      <c r="B50" s="195" t="str">
        <f t="shared" si="5"/>
        <v/>
      </c>
      <c r="C50" s="508">
        <f>IF(D11="","-",+C49+1)</f>
        <v>2044</v>
      </c>
      <c r="D50" s="524">
        <f>IF(F49+SUM(E$17:E49)=D$10,F49,D$10-SUM(E$17:E49))</f>
        <v>5124.1034199911701</v>
      </c>
      <c r="E50" s="523">
        <f>IF(+I14&lt;F49,I14,D50)</f>
        <v>566.23853658536586</v>
      </c>
      <c r="F50" s="524">
        <f t="shared" si="13"/>
        <v>4557.864883405804</v>
      </c>
      <c r="G50" s="525">
        <f t="shared" si="10"/>
        <v>1181.4990552714692</v>
      </c>
      <c r="H50" s="492">
        <f t="shared" si="11"/>
        <v>1181.4990552714692</v>
      </c>
      <c r="I50" s="512">
        <f t="shared" si="14"/>
        <v>0</v>
      </c>
      <c r="J50" s="512"/>
      <c r="K50" s="526"/>
      <c r="L50" s="515">
        <f t="shared" si="12"/>
        <v>0</v>
      </c>
      <c r="M50" s="526"/>
      <c r="N50" s="515">
        <f t="shared" si="7"/>
        <v>0</v>
      </c>
      <c r="O50" s="515">
        <f t="shared" si="8"/>
        <v>0</v>
      </c>
      <c r="P50" s="272"/>
    </row>
    <row r="51" spans="2:16" ht="12.5">
      <c r="B51" s="195" t="str">
        <f t="shared" si="5"/>
        <v/>
      </c>
      <c r="C51" s="508">
        <f>IF(D11="","-",+C50+1)</f>
        <v>2045</v>
      </c>
      <c r="D51" s="524">
        <f>IF(F50+SUM(E$17:E50)=D$10,F50,D$10-SUM(E$17:E50))</f>
        <v>4557.864883405804</v>
      </c>
      <c r="E51" s="523">
        <f>IF(+I14&lt;F50,I14,D51)</f>
        <v>566.23853658536586</v>
      </c>
      <c r="F51" s="524">
        <f t="shared" si="13"/>
        <v>3991.6263468204379</v>
      </c>
      <c r="G51" s="525">
        <f t="shared" si="10"/>
        <v>1109.5334786856959</v>
      </c>
      <c r="H51" s="492">
        <f t="shared" si="11"/>
        <v>1109.5334786856959</v>
      </c>
      <c r="I51" s="512">
        <f t="shared" si="14"/>
        <v>0</v>
      </c>
      <c r="J51" s="512"/>
      <c r="K51" s="526"/>
      <c r="L51" s="515">
        <f t="shared" si="12"/>
        <v>0</v>
      </c>
      <c r="M51" s="526"/>
      <c r="N51" s="515">
        <f t="shared" si="7"/>
        <v>0</v>
      </c>
      <c r="O51" s="515">
        <f t="shared" si="8"/>
        <v>0</v>
      </c>
      <c r="P51" s="272"/>
    </row>
    <row r="52" spans="2:16" ht="12.5">
      <c r="B52" s="195" t="str">
        <f t="shared" si="5"/>
        <v/>
      </c>
      <c r="C52" s="508">
        <f>IF(D11="","-",+C51+1)</f>
        <v>2046</v>
      </c>
      <c r="D52" s="524">
        <f>IF(F51+SUM(E$17:E51)=D$10,F51,D$10-SUM(E$17:E51))</f>
        <v>3991.6263468204379</v>
      </c>
      <c r="E52" s="523">
        <f>IF(+I14&lt;F51,I14,D52)</f>
        <v>566.23853658536586</v>
      </c>
      <c r="F52" s="524">
        <f t="shared" si="13"/>
        <v>3425.3878102350718</v>
      </c>
      <c r="G52" s="525">
        <f t="shared" si="10"/>
        <v>1037.5679020999225</v>
      </c>
      <c r="H52" s="492">
        <f t="shared" si="11"/>
        <v>1037.5679020999225</v>
      </c>
      <c r="I52" s="512">
        <f t="shared" si="14"/>
        <v>0</v>
      </c>
      <c r="J52" s="512"/>
      <c r="K52" s="526"/>
      <c r="L52" s="515">
        <f t="shared" si="12"/>
        <v>0</v>
      </c>
      <c r="M52" s="526"/>
      <c r="N52" s="515">
        <f t="shared" si="7"/>
        <v>0</v>
      </c>
      <c r="O52" s="515">
        <f t="shared" si="8"/>
        <v>0</v>
      </c>
      <c r="P52" s="272"/>
    </row>
    <row r="53" spans="2:16" ht="12.5">
      <c r="B53" s="195" t="str">
        <f t="shared" si="5"/>
        <v/>
      </c>
      <c r="C53" s="508">
        <f>IF(D11="","-",+C52+1)</f>
        <v>2047</v>
      </c>
      <c r="D53" s="524">
        <f>IF(F52+SUM(E$17:E52)=D$10,F52,D$10-SUM(E$17:E52))</f>
        <v>3425.3878102350718</v>
      </c>
      <c r="E53" s="523">
        <f>IF(+I14&lt;F52,I14,D53)</f>
        <v>566.23853658536586</v>
      </c>
      <c r="F53" s="524">
        <f t="shared" si="13"/>
        <v>2859.1492736497057</v>
      </c>
      <c r="G53" s="525">
        <f t="shared" si="10"/>
        <v>965.60232551414924</v>
      </c>
      <c r="H53" s="492">
        <f t="shared" si="11"/>
        <v>965.60232551414924</v>
      </c>
      <c r="I53" s="512">
        <f t="shared" si="14"/>
        <v>0</v>
      </c>
      <c r="J53" s="512"/>
      <c r="K53" s="526"/>
      <c r="L53" s="515">
        <f t="shared" si="12"/>
        <v>0</v>
      </c>
      <c r="M53" s="526"/>
      <c r="N53" s="515">
        <f t="shared" si="7"/>
        <v>0</v>
      </c>
      <c r="O53" s="515">
        <f t="shared" si="8"/>
        <v>0</v>
      </c>
      <c r="P53" s="272"/>
    </row>
    <row r="54" spans="2:16" ht="12.5">
      <c r="B54" s="195" t="str">
        <f t="shared" si="5"/>
        <v/>
      </c>
      <c r="C54" s="508">
        <f>IF(D11="","-",+C53+1)</f>
        <v>2048</v>
      </c>
      <c r="D54" s="524">
        <f>IF(F53+SUM(E$17:E53)=D$10,F53,D$10-SUM(E$17:E53))</f>
        <v>2859.1492736497057</v>
      </c>
      <c r="E54" s="523">
        <f>IF(+I14&lt;F53,I14,D54)</f>
        <v>566.23853658536586</v>
      </c>
      <c r="F54" s="524">
        <f t="shared" si="13"/>
        <v>2292.9107370643396</v>
      </c>
      <c r="G54" s="525">
        <f t="shared" si="10"/>
        <v>893.63674892837582</v>
      </c>
      <c r="H54" s="492">
        <f t="shared" si="11"/>
        <v>893.63674892837582</v>
      </c>
      <c r="I54" s="512">
        <f t="shared" si="14"/>
        <v>0</v>
      </c>
      <c r="J54" s="512"/>
      <c r="K54" s="526"/>
      <c r="L54" s="515">
        <f t="shared" si="12"/>
        <v>0</v>
      </c>
      <c r="M54" s="526"/>
      <c r="N54" s="515">
        <f t="shared" si="7"/>
        <v>0</v>
      </c>
      <c r="O54" s="515">
        <f t="shared" si="8"/>
        <v>0</v>
      </c>
      <c r="P54" s="272"/>
    </row>
    <row r="55" spans="2:16" ht="12.5">
      <c r="B55" s="195" t="str">
        <f t="shared" si="5"/>
        <v/>
      </c>
      <c r="C55" s="508">
        <f>IF(D11="","-",+C54+1)</f>
        <v>2049</v>
      </c>
      <c r="D55" s="524">
        <f>IF(F54+SUM(E$17:E54)=D$10,F54,D$10-SUM(E$17:E54))</f>
        <v>2292.9107370643396</v>
      </c>
      <c r="E55" s="523">
        <f>IF(+I14&lt;F54,I14,D55)</f>
        <v>566.23853658536586</v>
      </c>
      <c r="F55" s="524">
        <f t="shared" si="13"/>
        <v>1726.6722004789738</v>
      </c>
      <c r="G55" s="525">
        <f t="shared" ref="G55:G72" si="15">+I$12*((D55+F55)/2)+E55</f>
        <v>821.67117234260252</v>
      </c>
      <c r="H55" s="492">
        <f t="shared" ref="H55:H72" si="16">+I$13*((D55+F55)/2)+E55</f>
        <v>821.67117234260252</v>
      </c>
      <c r="I55" s="512">
        <f t="shared" si="14"/>
        <v>0</v>
      </c>
      <c r="J55" s="512"/>
      <c r="K55" s="526"/>
      <c r="L55" s="515">
        <f t="shared" si="12"/>
        <v>0</v>
      </c>
      <c r="M55" s="526"/>
      <c r="N55" s="515">
        <f t="shared" si="7"/>
        <v>0</v>
      </c>
      <c r="O55" s="515">
        <f t="shared" si="8"/>
        <v>0</v>
      </c>
      <c r="P55" s="272"/>
    </row>
    <row r="56" spans="2:16" ht="12.5">
      <c r="B56" s="195" t="str">
        <f t="shared" si="5"/>
        <v/>
      </c>
      <c r="C56" s="508">
        <f>IF(D11="","-",+C55+1)</f>
        <v>2050</v>
      </c>
      <c r="D56" s="524">
        <f>IF(F55+SUM(E$17:E55)=D$10,F55,D$10-SUM(E$17:E55))</f>
        <v>1726.6722004789738</v>
      </c>
      <c r="E56" s="523">
        <f>IF(+I14&lt;F55,I14,D56)</f>
        <v>566.23853658536586</v>
      </c>
      <c r="F56" s="524">
        <f t="shared" si="13"/>
        <v>1160.4336638936079</v>
      </c>
      <c r="G56" s="525">
        <f t="shared" si="15"/>
        <v>749.70559575682921</v>
      </c>
      <c r="H56" s="492">
        <f t="shared" si="16"/>
        <v>749.70559575682921</v>
      </c>
      <c r="I56" s="512">
        <f t="shared" si="14"/>
        <v>0</v>
      </c>
      <c r="J56" s="512"/>
      <c r="K56" s="526"/>
      <c r="L56" s="515">
        <f t="shared" si="12"/>
        <v>0</v>
      </c>
      <c r="M56" s="526"/>
      <c r="N56" s="515">
        <f t="shared" si="7"/>
        <v>0</v>
      </c>
      <c r="O56" s="515">
        <f t="shared" si="8"/>
        <v>0</v>
      </c>
      <c r="P56" s="272"/>
    </row>
    <row r="57" spans="2:16" ht="12.5">
      <c r="B57" s="195" t="str">
        <f t="shared" si="5"/>
        <v/>
      </c>
      <c r="C57" s="508">
        <f>IF(D11="","-",+C56+1)</f>
        <v>2051</v>
      </c>
      <c r="D57" s="524">
        <f>IF(F56+SUM(E$17:E56)=D$10,F56,D$10-SUM(E$17:E56))</f>
        <v>1160.4336638936079</v>
      </c>
      <c r="E57" s="523">
        <f>IF(+I14&lt;F56,I14,D57)</f>
        <v>566.23853658536586</v>
      </c>
      <c r="F57" s="524">
        <f t="shared" si="13"/>
        <v>594.19512730824204</v>
      </c>
      <c r="G57" s="525">
        <f t="shared" si="15"/>
        <v>677.74001917105591</v>
      </c>
      <c r="H57" s="492">
        <f t="shared" si="16"/>
        <v>677.74001917105591</v>
      </c>
      <c r="I57" s="512">
        <f t="shared" si="14"/>
        <v>0</v>
      </c>
      <c r="J57" s="512"/>
      <c r="K57" s="526"/>
      <c r="L57" s="515">
        <f t="shared" si="12"/>
        <v>0</v>
      </c>
      <c r="M57" s="526"/>
      <c r="N57" s="515">
        <f t="shared" si="7"/>
        <v>0</v>
      </c>
      <c r="O57" s="515">
        <f t="shared" si="8"/>
        <v>0</v>
      </c>
      <c r="P57" s="272"/>
    </row>
    <row r="58" spans="2:16" ht="12.5">
      <c r="B58" s="195" t="str">
        <f t="shared" si="5"/>
        <v/>
      </c>
      <c r="C58" s="508">
        <f>IF(D11="","-",+C57+1)</f>
        <v>2052</v>
      </c>
      <c r="D58" s="524">
        <f>IF(F57+SUM(E$17:E57)=D$10,F57,D$10-SUM(E$17:E57))</f>
        <v>594.19512730824204</v>
      </c>
      <c r="E58" s="523">
        <f>IF(+I14&lt;F57,I14,D58)</f>
        <v>566.23853658536586</v>
      </c>
      <c r="F58" s="524">
        <f t="shared" si="13"/>
        <v>27.956590722876172</v>
      </c>
      <c r="G58" s="525">
        <f t="shared" si="15"/>
        <v>605.7744425852826</v>
      </c>
      <c r="H58" s="492">
        <f t="shared" si="16"/>
        <v>605.7744425852826</v>
      </c>
      <c r="I58" s="512">
        <f t="shared" si="14"/>
        <v>0</v>
      </c>
      <c r="J58" s="512"/>
      <c r="K58" s="526"/>
      <c r="L58" s="515">
        <f t="shared" si="12"/>
        <v>0</v>
      </c>
      <c r="M58" s="526"/>
      <c r="N58" s="515">
        <f t="shared" si="7"/>
        <v>0</v>
      </c>
      <c r="O58" s="515">
        <f t="shared" si="8"/>
        <v>0</v>
      </c>
      <c r="P58" s="272"/>
    </row>
    <row r="59" spans="2:16" ht="12.5">
      <c r="B59" s="195" t="str">
        <f t="shared" si="5"/>
        <v/>
      </c>
      <c r="C59" s="508">
        <f>IF(D11="","-",+C58+1)</f>
        <v>2053</v>
      </c>
      <c r="D59" s="524">
        <f>IF(F58+SUM(E$17:E58)=D$10,F58,D$10-SUM(E$17:E58))</f>
        <v>27.956590722876172</v>
      </c>
      <c r="E59" s="523">
        <f>IF(+I14&lt;F58,I14,D59)</f>
        <v>27.956590722876172</v>
      </c>
      <c r="F59" s="524">
        <f t="shared" si="13"/>
        <v>0</v>
      </c>
      <c r="G59" s="525">
        <f t="shared" si="15"/>
        <v>29.733149576391213</v>
      </c>
      <c r="H59" s="492">
        <f t="shared" si="16"/>
        <v>29.733149576391213</v>
      </c>
      <c r="I59" s="512">
        <f t="shared" si="14"/>
        <v>0</v>
      </c>
      <c r="J59" s="512"/>
      <c r="K59" s="526"/>
      <c r="L59" s="515">
        <f t="shared" si="12"/>
        <v>0</v>
      </c>
      <c r="M59" s="526"/>
      <c r="N59" s="515">
        <f t="shared" si="7"/>
        <v>0</v>
      </c>
      <c r="O59" s="515">
        <f t="shared" si="8"/>
        <v>0</v>
      </c>
      <c r="P59" s="272"/>
    </row>
    <row r="60" spans="2:16" ht="12.5">
      <c r="B60" s="195" t="str">
        <f t="shared" si="5"/>
        <v/>
      </c>
      <c r="C60" s="508">
        <f>IF(D11="","-",+C59+1)</f>
        <v>2054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3"/>
        <v>0</v>
      </c>
      <c r="G60" s="525">
        <f t="shared" si="15"/>
        <v>0</v>
      </c>
      <c r="H60" s="492">
        <f t="shared" si="16"/>
        <v>0</v>
      </c>
      <c r="I60" s="512">
        <f t="shared" si="14"/>
        <v>0</v>
      </c>
      <c r="J60" s="512"/>
      <c r="K60" s="526"/>
      <c r="L60" s="515">
        <f t="shared" si="12"/>
        <v>0</v>
      </c>
      <c r="M60" s="526"/>
      <c r="N60" s="515">
        <f t="shared" si="7"/>
        <v>0</v>
      </c>
      <c r="O60" s="515">
        <f t="shared" si="8"/>
        <v>0</v>
      </c>
      <c r="P60" s="272"/>
    </row>
    <row r="61" spans="2:16" ht="12.5">
      <c r="B61" s="195" t="str">
        <f t="shared" si="5"/>
        <v/>
      </c>
      <c r="C61" s="508">
        <f>IF(D11="","-",+C60+1)</f>
        <v>2055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7">
        <f t="shared" si="15"/>
        <v>0</v>
      </c>
      <c r="H61" s="492">
        <f t="shared" si="16"/>
        <v>0</v>
      </c>
      <c r="I61" s="512">
        <f t="shared" si="14"/>
        <v>0</v>
      </c>
      <c r="J61" s="512"/>
      <c r="K61" s="526"/>
      <c r="L61" s="515">
        <f t="shared" si="12"/>
        <v>0</v>
      </c>
      <c r="M61" s="526"/>
      <c r="N61" s="515">
        <f t="shared" si="7"/>
        <v>0</v>
      </c>
      <c r="O61" s="515">
        <f t="shared" si="8"/>
        <v>0</v>
      </c>
      <c r="P61" s="272"/>
    </row>
    <row r="62" spans="2:16" ht="12.5">
      <c r="B62" s="195" t="str">
        <f t="shared" si="5"/>
        <v/>
      </c>
      <c r="C62" s="508">
        <f>IF(D11="","-",+C61+1)</f>
        <v>2056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7">
        <f t="shared" si="15"/>
        <v>0</v>
      </c>
      <c r="H62" s="492">
        <f t="shared" si="16"/>
        <v>0</v>
      </c>
      <c r="I62" s="512">
        <f t="shared" si="14"/>
        <v>0</v>
      </c>
      <c r="J62" s="512"/>
      <c r="K62" s="526"/>
      <c r="L62" s="515">
        <f t="shared" si="12"/>
        <v>0</v>
      </c>
      <c r="M62" s="526"/>
      <c r="N62" s="515">
        <f t="shared" si="7"/>
        <v>0</v>
      </c>
      <c r="O62" s="515">
        <f t="shared" si="8"/>
        <v>0</v>
      </c>
      <c r="P62" s="272"/>
    </row>
    <row r="63" spans="2:16" ht="12.5">
      <c r="B63" s="195" t="str">
        <f t="shared" si="5"/>
        <v/>
      </c>
      <c r="C63" s="508">
        <f>IF(D11="","-",+C62+1)</f>
        <v>2057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7">
        <f t="shared" si="15"/>
        <v>0</v>
      </c>
      <c r="H63" s="492">
        <f t="shared" si="16"/>
        <v>0</v>
      </c>
      <c r="I63" s="512">
        <f t="shared" si="14"/>
        <v>0</v>
      </c>
      <c r="J63" s="512"/>
      <c r="K63" s="526"/>
      <c r="L63" s="515">
        <f t="shared" si="12"/>
        <v>0</v>
      </c>
      <c r="M63" s="526"/>
      <c r="N63" s="515">
        <f t="shared" si="7"/>
        <v>0</v>
      </c>
      <c r="O63" s="515">
        <f t="shared" si="8"/>
        <v>0</v>
      </c>
      <c r="P63" s="272"/>
    </row>
    <row r="64" spans="2:16" ht="12.5">
      <c r="B64" s="195" t="str">
        <f t="shared" si="5"/>
        <v/>
      </c>
      <c r="C64" s="508">
        <f>IF(D11="","-",+C63+1)</f>
        <v>2058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7">
        <f t="shared" si="15"/>
        <v>0</v>
      </c>
      <c r="H64" s="492">
        <f t="shared" si="16"/>
        <v>0</v>
      </c>
      <c r="I64" s="512">
        <f t="shared" si="14"/>
        <v>0</v>
      </c>
      <c r="J64" s="512"/>
      <c r="K64" s="526"/>
      <c r="L64" s="515">
        <f t="shared" si="12"/>
        <v>0</v>
      </c>
      <c r="M64" s="526"/>
      <c r="N64" s="515">
        <f t="shared" si="7"/>
        <v>0</v>
      </c>
      <c r="O64" s="515">
        <f t="shared" si="8"/>
        <v>0</v>
      </c>
      <c r="P64" s="272"/>
    </row>
    <row r="65" spans="2:16" ht="12.5">
      <c r="B65" s="195" t="str">
        <f t="shared" si="5"/>
        <v/>
      </c>
      <c r="C65" s="508">
        <f>IF(D11="","-",+C64+1)</f>
        <v>2059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7">
        <f t="shared" si="15"/>
        <v>0</v>
      </c>
      <c r="H65" s="492">
        <f t="shared" si="16"/>
        <v>0</v>
      </c>
      <c r="I65" s="512">
        <f t="shared" si="14"/>
        <v>0</v>
      </c>
      <c r="J65" s="512"/>
      <c r="K65" s="526"/>
      <c r="L65" s="515">
        <f t="shared" si="12"/>
        <v>0</v>
      </c>
      <c r="M65" s="526"/>
      <c r="N65" s="515">
        <f t="shared" si="7"/>
        <v>0</v>
      </c>
      <c r="O65" s="515">
        <f t="shared" si="8"/>
        <v>0</v>
      </c>
      <c r="P65" s="272"/>
    </row>
    <row r="66" spans="2:16" ht="12.5">
      <c r="B66" s="195" t="str">
        <f t="shared" si="5"/>
        <v/>
      </c>
      <c r="C66" s="508">
        <f>IF(D11="","-",+C65+1)</f>
        <v>2060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7">
        <f t="shared" si="15"/>
        <v>0</v>
      </c>
      <c r="H66" s="492">
        <f t="shared" si="16"/>
        <v>0</v>
      </c>
      <c r="I66" s="512">
        <f t="shared" si="14"/>
        <v>0</v>
      </c>
      <c r="J66" s="512"/>
      <c r="K66" s="526"/>
      <c r="L66" s="515">
        <f t="shared" si="12"/>
        <v>0</v>
      </c>
      <c r="M66" s="526"/>
      <c r="N66" s="515">
        <f t="shared" si="7"/>
        <v>0</v>
      </c>
      <c r="O66" s="515">
        <f t="shared" si="8"/>
        <v>0</v>
      </c>
      <c r="P66" s="272"/>
    </row>
    <row r="67" spans="2:16" ht="12.5">
      <c r="B67" s="195" t="str">
        <f t="shared" si="5"/>
        <v/>
      </c>
      <c r="C67" s="508">
        <f>IF(D11="","-",+C66+1)</f>
        <v>2061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7">
        <f t="shared" si="15"/>
        <v>0</v>
      </c>
      <c r="H67" s="492">
        <f t="shared" si="16"/>
        <v>0</v>
      </c>
      <c r="I67" s="512">
        <f t="shared" si="14"/>
        <v>0</v>
      </c>
      <c r="J67" s="512"/>
      <c r="K67" s="526"/>
      <c r="L67" s="515">
        <f t="shared" si="12"/>
        <v>0</v>
      </c>
      <c r="M67" s="526"/>
      <c r="N67" s="515">
        <f t="shared" si="7"/>
        <v>0</v>
      </c>
      <c r="O67" s="515">
        <f t="shared" si="8"/>
        <v>0</v>
      </c>
      <c r="P67" s="272"/>
    </row>
    <row r="68" spans="2:16" ht="12.5">
      <c r="B68" s="195" t="str">
        <f t="shared" si="5"/>
        <v/>
      </c>
      <c r="C68" s="508">
        <f>IF(D11="","-",+C67+1)</f>
        <v>2062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7">
        <f t="shared" si="15"/>
        <v>0</v>
      </c>
      <c r="H68" s="492">
        <f t="shared" si="16"/>
        <v>0</v>
      </c>
      <c r="I68" s="512">
        <f t="shared" si="14"/>
        <v>0</v>
      </c>
      <c r="J68" s="512"/>
      <c r="K68" s="526"/>
      <c r="L68" s="515">
        <f t="shared" si="12"/>
        <v>0</v>
      </c>
      <c r="M68" s="526"/>
      <c r="N68" s="515">
        <f t="shared" si="7"/>
        <v>0</v>
      </c>
      <c r="O68" s="515">
        <f t="shared" si="8"/>
        <v>0</v>
      </c>
      <c r="P68" s="272"/>
    </row>
    <row r="69" spans="2:16" ht="12.5">
      <c r="B69" s="195" t="str">
        <f t="shared" si="5"/>
        <v/>
      </c>
      <c r="C69" s="508">
        <f>IF(D11="","-",+C68+1)</f>
        <v>2063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7">
        <f t="shared" si="15"/>
        <v>0</v>
      </c>
      <c r="H69" s="492">
        <f t="shared" si="16"/>
        <v>0</v>
      </c>
      <c r="I69" s="512">
        <f t="shared" si="14"/>
        <v>0</v>
      </c>
      <c r="J69" s="512"/>
      <c r="K69" s="526"/>
      <c r="L69" s="515">
        <f t="shared" si="12"/>
        <v>0</v>
      </c>
      <c r="M69" s="526"/>
      <c r="N69" s="515">
        <f t="shared" si="7"/>
        <v>0</v>
      </c>
      <c r="O69" s="515">
        <f t="shared" si="8"/>
        <v>0</v>
      </c>
      <c r="P69" s="272"/>
    </row>
    <row r="70" spans="2:16" ht="12.5">
      <c r="B70" s="195" t="str">
        <f t="shared" si="5"/>
        <v/>
      </c>
      <c r="C70" s="508">
        <f>IF(D11="","-",+C69+1)</f>
        <v>2064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7">
        <f t="shared" si="15"/>
        <v>0</v>
      </c>
      <c r="H70" s="492">
        <f t="shared" si="16"/>
        <v>0</v>
      </c>
      <c r="I70" s="512">
        <f t="shared" si="14"/>
        <v>0</v>
      </c>
      <c r="J70" s="512"/>
      <c r="K70" s="526"/>
      <c r="L70" s="515">
        <f t="shared" si="12"/>
        <v>0</v>
      </c>
      <c r="M70" s="526"/>
      <c r="N70" s="515">
        <f t="shared" si="7"/>
        <v>0</v>
      </c>
      <c r="O70" s="515">
        <f t="shared" si="8"/>
        <v>0</v>
      </c>
      <c r="P70" s="272"/>
    </row>
    <row r="71" spans="2:16" ht="12.5">
      <c r="B71" s="195" t="str">
        <f t="shared" si="5"/>
        <v/>
      </c>
      <c r="C71" s="508">
        <f>IF(D11="","-",+C70+1)</f>
        <v>2065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7">
        <f t="shared" si="15"/>
        <v>0</v>
      </c>
      <c r="H71" s="492">
        <f t="shared" si="16"/>
        <v>0</v>
      </c>
      <c r="I71" s="512">
        <f t="shared" si="14"/>
        <v>0</v>
      </c>
      <c r="J71" s="512"/>
      <c r="K71" s="526"/>
      <c r="L71" s="515">
        <f t="shared" si="12"/>
        <v>0</v>
      </c>
      <c r="M71" s="526"/>
      <c r="N71" s="515">
        <f t="shared" si="7"/>
        <v>0</v>
      </c>
      <c r="O71" s="515">
        <f t="shared" si="8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2066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31">
        <f t="shared" si="15"/>
        <v>0</v>
      </c>
      <c r="H72" s="472">
        <f t="shared" si="16"/>
        <v>0</v>
      </c>
      <c r="I72" s="532">
        <f t="shared" si="14"/>
        <v>0</v>
      </c>
      <c r="J72" s="512"/>
      <c r="K72" s="533"/>
      <c r="L72" s="534">
        <f t="shared" si="12"/>
        <v>0</v>
      </c>
      <c r="M72" s="533"/>
      <c r="N72" s="534">
        <f t="shared" si="7"/>
        <v>0</v>
      </c>
      <c r="O72" s="534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23215.78</v>
      </c>
      <c r="F73" s="375"/>
      <c r="G73" s="375">
        <f>SUM(G17:G72)</f>
        <v>86398.903756057392</v>
      </c>
      <c r="H73" s="375">
        <f>SUM(H17:H72)</f>
        <v>86398.903756057392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49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2373.4725090683469</v>
      </c>
      <c r="N87" s="547">
        <f>IF(J92&lt;D11,0,VLOOKUP(J92,C17:O72,11))</f>
        <v>2373.4725090683469</v>
      </c>
      <c r="O87" s="548">
        <f>+N87-M87</f>
        <v>0</v>
      </c>
      <c r="P87" s="269"/>
    </row>
    <row r="88" spans="1:16" ht="15.5">
      <c r="C88" s="274"/>
      <c r="D88" s="538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2765.2301822595773</v>
      </c>
      <c r="N88" s="551">
        <f>IF(J92&lt;D11,0,VLOOKUP(J92,C99:P154,7))</f>
        <v>2765.2301822595773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391.75767319123042</v>
      </c>
      <c r="N89" s="556">
        <f>+N88-N87</f>
        <v>391.75767319123042</v>
      </c>
      <c r="O89" s="557">
        <f>+O88-O87</f>
        <v>0</v>
      </c>
      <c r="P89" s="269"/>
    </row>
    <row r="90" spans="1:16" ht="13.5" thickBot="1">
      <c r="C90" s="535"/>
      <c r="D90" s="558" t="str">
        <f>D8</f>
        <v>DOES NOT MEET SPP $100,000 MINIMUM INVESTMENT FOR REGIONAL BPU SHARING.</v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TP2004032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23216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D11</f>
        <v>2011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4">
        <f>D12</f>
        <v>10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539.90697674418607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2011</v>
      </c>
      <c r="D99" s="374"/>
      <c r="E99" s="525"/>
      <c r="F99" s="524"/>
      <c r="G99" s="604"/>
      <c r="H99" s="605"/>
      <c r="I99" s="606"/>
      <c r="J99" s="515"/>
      <c r="K99" s="515"/>
      <c r="L99" s="513"/>
      <c r="M99" s="514">
        <f t="shared" ref="M99:M130" si="17">IF(L99&lt;&gt;0,+H99-L99,0)</f>
        <v>0</v>
      </c>
      <c r="N99" s="513"/>
      <c r="O99" s="514">
        <f t="shared" ref="O99:O130" si="18">IF(N99&lt;&gt;0,+I99-N99,0)</f>
        <v>0</v>
      </c>
      <c r="P99" s="514">
        <f t="shared" ref="P99:P130" si="19">+O99-M99</f>
        <v>0</v>
      </c>
    </row>
    <row r="100" spans="1:16" ht="12.5">
      <c r="B100" s="195" t="str">
        <f>IF(D100=F99,"","IU")</f>
        <v/>
      </c>
      <c r="C100" s="508">
        <f>IF(D93="","-",+C99+1)</f>
        <v>2012</v>
      </c>
      <c r="D100" s="374"/>
      <c r="E100" s="523"/>
      <c r="F100" s="524"/>
      <c r="G100" s="524"/>
      <c r="H100" s="527"/>
      <c r="I100" s="578"/>
      <c r="J100" s="515"/>
      <c r="K100" s="515"/>
      <c r="L100" s="519"/>
      <c r="M100" s="515">
        <f t="shared" si="17"/>
        <v>0</v>
      </c>
      <c r="N100" s="519"/>
      <c r="O100" s="515">
        <f t="shared" si="18"/>
        <v>0</v>
      </c>
      <c r="P100" s="515">
        <f t="shared" si="19"/>
        <v>0</v>
      </c>
    </row>
    <row r="101" spans="1:16" ht="12.5">
      <c r="B101" s="195" t="str">
        <f t="shared" ref="B101:B154" si="20">IF(D101=F100,"","IU")</f>
        <v/>
      </c>
      <c r="C101" s="508">
        <f>IF(D93="","-",+C100+1)</f>
        <v>2013</v>
      </c>
      <c r="D101" s="374"/>
      <c r="E101" s="523"/>
      <c r="F101" s="524"/>
      <c r="G101" s="524"/>
      <c r="H101" s="527"/>
      <c r="I101" s="578"/>
      <c r="J101" s="515"/>
      <c r="K101" s="515"/>
      <c r="L101" s="519"/>
      <c r="M101" s="515">
        <f t="shared" si="17"/>
        <v>0</v>
      </c>
      <c r="N101" s="519"/>
      <c r="O101" s="515">
        <f t="shared" si="18"/>
        <v>0</v>
      </c>
      <c r="P101" s="515">
        <f t="shared" si="19"/>
        <v>0</v>
      </c>
    </row>
    <row r="102" spans="1:16" ht="12.5">
      <c r="B102" s="195" t="str">
        <f t="shared" si="20"/>
        <v/>
      </c>
      <c r="C102" s="508">
        <f>IF(D93="","-",+C101+1)</f>
        <v>2014</v>
      </c>
      <c r="D102" s="374"/>
      <c r="E102" s="523"/>
      <c r="F102" s="524"/>
      <c r="G102" s="524"/>
      <c r="H102" s="527"/>
      <c r="I102" s="578"/>
      <c r="J102" s="515"/>
      <c r="K102" s="515"/>
      <c r="L102" s="519"/>
      <c r="M102" s="515">
        <f t="shared" si="17"/>
        <v>0</v>
      </c>
      <c r="N102" s="519"/>
      <c r="O102" s="515">
        <f t="shared" si="18"/>
        <v>0</v>
      </c>
      <c r="P102" s="515">
        <f t="shared" si="19"/>
        <v>0</v>
      </c>
    </row>
    <row r="103" spans="1:16" ht="12.5">
      <c r="B103" s="195" t="str">
        <f t="shared" si="20"/>
        <v>IU</v>
      </c>
      <c r="C103" s="508">
        <f>IF(D93="","-",+C102+1)</f>
        <v>2015</v>
      </c>
      <c r="D103" s="630">
        <v>21465.383888888882</v>
      </c>
      <c r="E103" s="631">
        <v>511.0805687830686</v>
      </c>
      <c r="F103" s="632">
        <v>20954.303320105813</v>
      </c>
      <c r="G103" s="632">
        <v>21209.84360449735</v>
      </c>
      <c r="H103" s="634">
        <v>3305.8778604517456</v>
      </c>
      <c r="I103" s="635">
        <v>3305.8778604517456</v>
      </c>
      <c r="J103" s="515">
        <f>+I103-H103</f>
        <v>0</v>
      </c>
      <c r="K103" s="515"/>
      <c r="L103" s="519">
        <f>+H103</f>
        <v>3305.8778604517456</v>
      </c>
      <c r="M103" s="515">
        <f t="shared" si="17"/>
        <v>0</v>
      </c>
      <c r="N103" s="519">
        <f>+I103</f>
        <v>3305.8778604517456</v>
      </c>
      <c r="O103" s="515">
        <f t="shared" si="18"/>
        <v>0</v>
      </c>
      <c r="P103" s="515">
        <f t="shared" si="19"/>
        <v>0</v>
      </c>
    </row>
    <row r="104" spans="1:16" ht="12.5">
      <c r="B104" s="195" t="str">
        <f t="shared" si="20"/>
        <v>IU</v>
      </c>
      <c r="C104" s="508">
        <f>IF(D93="","-",+C103+1)</f>
        <v>2016</v>
      </c>
      <c r="D104" s="630">
        <v>22704.919431216931</v>
      </c>
      <c r="E104" s="631">
        <v>539.90697674418607</v>
      </c>
      <c r="F104" s="632">
        <v>22165.012454472744</v>
      </c>
      <c r="G104" s="632">
        <v>22434.965942844836</v>
      </c>
      <c r="H104" s="634">
        <v>3388.0256404381366</v>
      </c>
      <c r="I104" s="635">
        <v>3388.0256404381366</v>
      </c>
      <c r="J104" s="515">
        <f>+I104-H104</f>
        <v>0</v>
      </c>
      <c r="K104" s="515"/>
      <c r="L104" s="519">
        <f>+H104</f>
        <v>3388.0256404381366</v>
      </c>
      <c r="M104" s="515">
        <f>IF(L104&lt;&gt;0,+H104-L104,0)</f>
        <v>0</v>
      </c>
      <c r="N104" s="519">
        <f>+I104</f>
        <v>3388.0256404381366</v>
      </c>
      <c r="O104" s="515">
        <f>IF(N104&lt;&gt;0,+I104-N104,0)</f>
        <v>0</v>
      </c>
      <c r="P104" s="515">
        <f>+O104-M104</f>
        <v>0</v>
      </c>
    </row>
    <row r="105" spans="1:16" ht="12.5">
      <c r="B105" s="195" t="str">
        <f t="shared" si="20"/>
        <v/>
      </c>
      <c r="C105" s="508">
        <f>IF(D93="","-",+C104+1)</f>
        <v>2017</v>
      </c>
      <c r="D105" s="630">
        <v>22165.012454472744</v>
      </c>
      <c r="E105" s="631">
        <v>552.76190476190482</v>
      </c>
      <c r="F105" s="632">
        <v>21612.25054971084</v>
      </c>
      <c r="G105" s="632">
        <v>21888.63150209179</v>
      </c>
      <c r="H105" s="634">
        <v>3211.6058800285246</v>
      </c>
      <c r="I105" s="635">
        <v>3211.6058800285246</v>
      </c>
      <c r="J105" s="515">
        <f t="shared" ref="J105:J154" si="21">+I105-H105</f>
        <v>0</v>
      </c>
      <c r="K105" s="515"/>
      <c r="L105" s="519">
        <f>+H105</f>
        <v>3211.6058800285246</v>
      </c>
      <c r="M105" s="515">
        <f>IF(L105&lt;&gt;0,+H105-L105,0)</f>
        <v>0</v>
      </c>
      <c r="N105" s="519">
        <f>+I105</f>
        <v>3211.6058800285246</v>
      </c>
      <c r="O105" s="515">
        <f>IF(N105&lt;&gt;0,+I105-N105,0)</f>
        <v>0</v>
      </c>
      <c r="P105" s="515">
        <f>+O105-M105</f>
        <v>0</v>
      </c>
    </row>
    <row r="106" spans="1:16" ht="12.5">
      <c r="B106" s="195" t="str">
        <f t="shared" si="20"/>
        <v/>
      </c>
      <c r="C106" s="508">
        <f>IF(D93="","-",+C105+1)</f>
        <v>2018</v>
      </c>
      <c r="D106" s="630">
        <v>21612.25054971084</v>
      </c>
      <c r="E106" s="631">
        <v>552.76190476190482</v>
      </c>
      <c r="F106" s="632">
        <v>21059.488644948935</v>
      </c>
      <c r="G106" s="632">
        <v>21335.869597329889</v>
      </c>
      <c r="H106" s="634">
        <v>2805.9275766929632</v>
      </c>
      <c r="I106" s="635">
        <v>2805.9275766929632</v>
      </c>
      <c r="J106" s="515">
        <f t="shared" si="21"/>
        <v>0</v>
      </c>
      <c r="K106" s="515"/>
      <c r="L106" s="519">
        <f>+H106</f>
        <v>2805.9275766929632</v>
      </c>
      <c r="M106" s="515">
        <f>IF(L106&lt;&gt;0,+H106-L106,0)</f>
        <v>0</v>
      </c>
      <c r="N106" s="519">
        <f>+I106</f>
        <v>2805.9275766929632</v>
      </c>
      <c r="O106" s="515">
        <f>IF(N106&lt;&gt;0,+I106-N106,0)</f>
        <v>0</v>
      </c>
      <c r="P106" s="515">
        <f t="shared" si="19"/>
        <v>0</v>
      </c>
    </row>
    <row r="107" spans="1:16" ht="12.5">
      <c r="B107" s="195" t="str">
        <f t="shared" si="20"/>
        <v/>
      </c>
      <c r="C107" s="508">
        <f>IF(D93="","-",+C106+1)</f>
        <v>2019</v>
      </c>
      <c r="D107" s="374">
        <f>IF(F106+SUM(E$99:E106)=D$92,F106,D$92-SUM(E$99:E106))</f>
        <v>21059.488644948935</v>
      </c>
      <c r="E107" s="523">
        <f t="shared" ref="E107:E154" si="22">IF(+$J$96&lt;F106,$J$96,D107)</f>
        <v>539.90697674418607</v>
      </c>
      <c r="F107" s="524">
        <f t="shared" ref="F107:F154" si="23">+D107-E107</f>
        <v>20519.581668204748</v>
      </c>
      <c r="G107" s="524">
        <f t="shared" ref="G107:G154" si="24">+(F107+D107)/2</f>
        <v>20789.535156576843</v>
      </c>
      <c r="H107" s="527">
        <f t="shared" ref="H107:H154" si="25">+J$94*G107+E107</f>
        <v>2765.2301822595773</v>
      </c>
      <c r="I107" s="578">
        <f t="shared" ref="I107:I154" si="26">+J$95*G107+E107</f>
        <v>2765.2301822595773</v>
      </c>
      <c r="J107" s="515">
        <f t="shared" si="21"/>
        <v>0</v>
      </c>
      <c r="K107" s="515"/>
      <c r="L107" s="526"/>
      <c r="M107" s="515">
        <f t="shared" si="17"/>
        <v>0</v>
      </c>
      <c r="N107" s="526"/>
      <c r="O107" s="515">
        <f t="shared" si="18"/>
        <v>0</v>
      </c>
      <c r="P107" s="515">
        <f t="shared" si="19"/>
        <v>0</v>
      </c>
    </row>
    <row r="108" spans="1:16" ht="12.5">
      <c r="B108" s="195" t="str">
        <f t="shared" si="20"/>
        <v/>
      </c>
      <c r="C108" s="508">
        <f>IF(D93="","-",+C107+1)</f>
        <v>2020</v>
      </c>
      <c r="D108" s="374">
        <f>IF(F107+SUM(E$99:E107)=D$92,F107,D$92-SUM(E$99:E107))</f>
        <v>20519.581668204748</v>
      </c>
      <c r="E108" s="523">
        <f t="shared" si="22"/>
        <v>539.90697674418607</v>
      </c>
      <c r="F108" s="524">
        <f t="shared" si="23"/>
        <v>19979.674691460561</v>
      </c>
      <c r="G108" s="524">
        <f t="shared" si="24"/>
        <v>20249.628179832653</v>
      </c>
      <c r="H108" s="527">
        <f t="shared" si="25"/>
        <v>2707.4382443870068</v>
      </c>
      <c r="I108" s="578">
        <f t="shared" si="26"/>
        <v>2707.4382443870068</v>
      </c>
      <c r="J108" s="515">
        <f t="shared" si="21"/>
        <v>0</v>
      </c>
      <c r="K108" s="515"/>
      <c r="L108" s="526"/>
      <c r="M108" s="515">
        <f t="shared" si="17"/>
        <v>0</v>
      </c>
      <c r="N108" s="526"/>
      <c r="O108" s="515">
        <f t="shared" si="18"/>
        <v>0</v>
      </c>
      <c r="P108" s="515">
        <f t="shared" si="19"/>
        <v>0</v>
      </c>
    </row>
    <row r="109" spans="1:16" ht="12.5">
      <c r="B109" s="195" t="str">
        <f t="shared" si="20"/>
        <v/>
      </c>
      <c r="C109" s="508">
        <f>IF(D93="","-",+C108+1)</f>
        <v>2021</v>
      </c>
      <c r="D109" s="374">
        <f>IF(F108+SUM(E$99:E108)=D$92,F108,D$92-SUM(E$99:E108))</f>
        <v>19979.674691460561</v>
      </c>
      <c r="E109" s="523">
        <f t="shared" si="22"/>
        <v>539.90697674418607</v>
      </c>
      <c r="F109" s="524">
        <f t="shared" si="23"/>
        <v>19439.767714716374</v>
      </c>
      <c r="G109" s="524">
        <f t="shared" si="24"/>
        <v>19709.721203088469</v>
      </c>
      <c r="H109" s="527">
        <f t="shared" si="25"/>
        <v>2649.6463065144371</v>
      </c>
      <c r="I109" s="578">
        <f t="shared" si="26"/>
        <v>2649.6463065144371</v>
      </c>
      <c r="J109" s="515">
        <f t="shared" si="21"/>
        <v>0</v>
      </c>
      <c r="K109" s="515"/>
      <c r="L109" s="526"/>
      <c r="M109" s="515">
        <f t="shared" si="17"/>
        <v>0</v>
      </c>
      <c r="N109" s="526"/>
      <c r="O109" s="515">
        <f t="shared" si="18"/>
        <v>0</v>
      </c>
      <c r="P109" s="515">
        <f t="shared" si="19"/>
        <v>0</v>
      </c>
    </row>
    <row r="110" spans="1:16" ht="12.5">
      <c r="B110" s="195" t="str">
        <f t="shared" si="20"/>
        <v/>
      </c>
      <c r="C110" s="508">
        <f>IF(D93="","-",+C109+1)</f>
        <v>2022</v>
      </c>
      <c r="D110" s="374">
        <f>IF(F109+SUM(E$99:E109)=D$92,F109,D$92-SUM(E$99:E109))</f>
        <v>19439.767714716374</v>
      </c>
      <c r="E110" s="523">
        <f t="shared" si="22"/>
        <v>539.90697674418607</v>
      </c>
      <c r="F110" s="524">
        <f t="shared" si="23"/>
        <v>18899.860737972187</v>
      </c>
      <c r="G110" s="524">
        <f t="shared" si="24"/>
        <v>19169.814226344279</v>
      </c>
      <c r="H110" s="527">
        <f t="shared" si="25"/>
        <v>2591.854368641867</v>
      </c>
      <c r="I110" s="578">
        <f t="shared" si="26"/>
        <v>2591.854368641867</v>
      </c>
      <c r="J110" s="515">
        <f t="shared" si="21"/>
        <v>0</v>
      </c>
      <c r="K110" s="515"/>
      <c r="L110" s="526"/>
      <c r="M110" s="515">
        <f t="shared" si="17"/>
        <v>0</v>
      </c>
      <c r="N110" s="526"/>
      <c r="O110" s="515">
        <f t="shared" si="18"/>
        <v>0</v>
      </c>
      <c r="P110" s="515">
        <f t="shared" si="19"/>
        <v>0</v>
      </c>
    </row>
    <row r="111" spans="1:16" ht="12.5">
      <c r="B111" s="195" t="str">
        <f t="shared" si="20"/>
        <v/>
      </c>
      <c r="C111" s="508">
        <f>IF(D93="","-",+C110+1)</f>
        <v>2023</v>
      </c>
      <c r="D111" s="374">
        <f>IF(F110+SUM(E$99:E110)=D$92,F110,D$92-SUM(E$99:E110))</f>
        <v>18899.860737972187</v>
      </c>
      <c r="E111" s="523">
        <f t="shared" si="22"/>
        <v>539.90697674418607</v>
      </c>
      <c r="F111" s="524">
        <f t="shared" si="23"/>
        <v>18359.953761228</v>
      </c>
      <c r="G111" s="524">
        <f t="shared" si="24"/>
        <v>18629.907249600095</v>
      </c>
      <c r="H111" s="527">
        <f t="shared" si="25"/>
        <v>2534.062430769297</v>
      </c>
      <c r="I111" s="578">
        <f t="shared" si="26"/>
        <v>2534.062430769297</v>
      </c>
      <c r="J111" s="515">
        <f t="shared" si="21"/>
        <v>0</v>
      </c>
      <c r="K111" s="515"/>
      <c r="L111" s="526"/>
      <c r="M111" s="515">
        <f t="shared" si="17"/>
        <v>0</v>
      </c>
      <c r="N111" s="526"/>
      <c r="O111" s="515">
        <f t="shared" si="18"/>
        <v>0</v>
      </c>
      <c r="P111" s="515">
        <f t="shared" si="19"/>
        <v>0</v>
      </c>
    </row>
    <row r="112" spans="1:16" ht="12.5">
      <c r="B112" s="195" t="str">
        <f t="shared" si="20"/>
        <v/>
      </c>
      <c r="C112" s="508">
        <f>IF(D93="","-",+C111+1)</f>
        <v>2024</v>
      </c>
      <c r="D112" s="374">
        <f>IF(F111+SUM(E$99:E111)=D$92,F111,D$92-SUM(E$99:E111))</f>
        <v>18359.953761228</v>
      </c>
      <c r="E112" s="523">
        <f t="shared" si="22"/>
        <v>539.90697674418607</v>
      </c>
      <c r="F112" s="524">
        <f t="shared" si="23"/>
        <v>17820.046784483813</v>
      </c>
      <c r="G112" s="524">
        <f t="shared" si="24"/>
        <v>18090.000272855905</v>
      </c>
      <c r="H112" s="527">
        <f t="shared" si="25"/>
        <v>2476.2704928967269</v>
      </c>
      <c r="I112" s="578">
        <f t="shared" si="26"/>
        <v>2476.2704928967269</v>
      </c>
      <c r="J112" s="515">
        <f t="shared" si="21"/>
        <v>0</v>
      </c>
      <c r="K112" s="515"/>
      <c r="L112" s="526"/>
      <c r="M112" s="515">
        <f t="shared" si="17"/>
        <v>0</v>
      </c>
      <c r="N112" s="526"/>
      <c r="O112" s="515">
        <f t="shared" si="18"/>
        <v>0</v>
      </c>
      <c r="P112" s="515">
        <f t="shared" si="19"/>
        <v>0</v>
      </c>
    </row>
    <row r="113" spans="2:16" ht="12.5">
      <c r="B113" s="195" t="str">
        <f t="shared" si="20"/>
        <v/>
      </c>
      <c r="C113" s="508">
        <f>IF(D93="","-",+C112+1)</f>
        <v>2025</v>
      </c>
      <c r="D113" s="374">
        <f>IF(F112+SUM(E$99:E112)=D$92,F112,D$92-SUM(E$99:E112))</f>
        <v>17820.046784483813</v>
      </c>
      <c r="E113" s="523">
        <f t="shared" si="22"/>
        <v>539.90697674418607</v>
      </c>
      <c r="F113" s="524">
        <f t="shared" si="23"/>
        <v>17280.139807739626</v>
      </c>
      <c r="G113" s="524">
        <f t="shared" si="24"/>
        <v>17550.093296111721</v>
      </c>
      <c r="H113" s="527">
        <f t="shared" si="25"/>
        <v>2418.4785550241577</v>
      </c>
      <c r="I113" s="578">
        <f t="shared" si="26"/>
        <v>2418.4785550241577</v>
      </c>
      <c r="J113" s="515">
        <f t="shared" si="21"/>
        <v>0</v>
      </c>
      <c r="K113" s="515"/>
      <c r="L113" s="526"/>
      <c r="M113" s="515">
        <f t="shared" si="17"/>
        <v>0</v>
      </c>
      <c r="N113" s="526"/>
      <c r="O113" s="515">
        <f t="shared" si="18"/>
        <v>0</v>
      </c>
      <c r="P113" s="515">
        <f t="shared" si="19"/>
        <v>0</v>
      </c>
    </row>
    <row r="114" spans="2:16" ht="12.5">
      <c r="B114" s="195" t="str">
        <f t="shared" si="20"/>
        <v/>
      </c>
      <c r="C114" s="508">
        <f>IF(D93="","-",+C113+1)</f>
        <v>2026</v>
      </c>
      <c r="D114" s="374">
        <f>IF(F113+SUM(E$99:E113)=D$92,F113,D$92-SUM(E$99:E113))</f>
        <v>17280.139807739626</v>
      </c>
      <c r="E114" s="523">
        <f t="shared" si="22"/>
        <v>539.90697674418607</v>
      </c>
      <c r="F114" s="524">
        <f t="shared" si="23"/>
        <v>16740.232830995439</v>
      </c>
      <c r="G114" s="524">
        <f t="shared" si="24"/>
        <v>17010.186319367531</v>
      </c>
      <c r="H114" s="527">
        <f t="shared" si="25"/>
        <v>2360.6866171515867</v>
      </c>
      <c r="I114" s="578">
        <f t="shared" si="26"/>
        <v>2360.6866171515867</v>
      </c>
      <c r="J114" s="515">
        <f t="shared" si="21"/>
        <v>0</v>
      </c>
      <c r="K114" s="515"/>
      <c r="L114" s="526"/>
      <c r="M114" s="515">
        <f t="shared" si="17"/>
        <v>0</v>
      </c>
      <c r="N114" s="526"/>
      <c r="O114" s="515">
        <f t="shared" si="18"/>
        <v>0</v>
      </c>
      <c r="P114" s="515">
        <f t="shared" si="19"/>
        <v>0</v>
      </c>
    </row>
    <row r="115" spans="2:16" ht="12.5">
      <c r="B115" s="195" t="str">
        <f t="shared" si="20"/>
        <v/>
      </c>
      <c r="C115" s="508">
        <f>IF(D93="","-",+C114+1)</f>
        <v>2027</v>
      </c>
      <c r="D115" s="374">
        <f>IF(F114+SUM(E$99:E114)=D$92,F114,D$92-SUM(E$99:E114))</f>
        <v>16740.232830995439</v>
      </c>
      <c r="E115" s="523">
        <f t="shared" si="22"/>
        <v>539.90697674418607</v>
      </c>
      <c r="F115" s="524">
        <f t="shared" si="23"/>
        <v>16200.325854251252</v>
      </c>
      <c r="G115" s="524">
        <f t="shared" si="24"/>
        <v>16470.279342623347</v>
      </c>
      <c r="H115" s="527">
        <f t="shared" si="25"/>
        <v>2302.8946792790175</v>
      </c>
      <c r="I115" s="578">
        <f t="shared" si="26"/>
        <v>2302.8946792790175</v>
      </c>
      <c r="J115" s="515">
        <f t="shared" si="21"/>
        <v>0</v>
      </c>
      <c r="K115" s="515"/>
      <c r="L115" s="526"/>
      <c r="M115" s="515">
        <f t="shared" si="17"/>
        <v>0</v>
      </c>
      <c r="N115" s="526"/>
      <c r="O115" s="515">
        <f t="shared" si="18"/>
        <v>0</v>
      </c>
      <c r="P115" s="515">
        <f t="shared" si="19"/>
        <v>0</v>
      </c>
    </row>
    <row r="116" spans="2:16" ht="12.5">
      <c r="B116" s="195" t="str">
        <f t="shared" si="20"/>
        <v/>
      </c>
      <c r="C116" s="508">
        <f>IF(D93="","-",+C115+1)</f>
        <v>2028</v>
      </c>
      <c r="D116" s="374">
        <f>IF(F115+SUM(E$99:E115)=D$92,F115,D$92-SUM(E$99:E115))</f>
        <v>16200.325854251252</v>
      </c>
      <c r="E116" s="523">
        <f t="shared" si="22"/>
        <v>539.90697674418607</v>
      </c>
      <c r="F116" s="524">
        <f t="shared" si="23"/>
        <v>15660.418877507065</v>
      </c>
      <c r="G116" s="524">
        <f t="shared" si="24"/>
        <v>15930.372365879159</v>
      </c>
      <c r="H116" s="527">
        <f t="shared" si="25"/>
        <v>2245.1027414064474</v>
      </c>
      <c r="I116" s="578">
        <f t="shared" si="26"/>
        <v>2245.1027414064474</v>
      </c>
      <c r="J116" s="515">
        <f t="shared" si="21"/>
        <v>0</v>
      </c>
      <c r="K116" s="515"/>
      <c r="L116" s="526"/>
      <c r="M116" s="515">
        <f t="shared" si="17"/>
        <v>0</v>
      </c>
      <c r="N116" s="526"/>
      <c r="O116" s="515">
        <f t="shared" si="18"/>
        <v>0</v>
      </c>
      <c r="P116" s="515">
        <f t="shared" si="19"/>
        <v>0</v>
      </c>
    </row>
    <row r="117" spans="2:16" ht="12.5">
      <c r="B117" s="195" t="str">
        <f t="shared" si="20"/>
        <v/>
      </c>
      <c r="C117" s="508">
        <f>IF(D93="","-",+C116+1)</f>
        <v>2029</v>
      </c>
      <c r="D117" s="374">
        <f>IF(F116+SUM(E$99:E116)=D$92,F116,D$92-SUM(E$99:E116))</f>
        <v>15660.418877507065</v>
      </c>
      <c r="E117" s="523">
        <f t="shared" si="22"/>
        <v>539.90697674418607</v>
      </c>
      <c r="F117" s="524">
        <f t="shared" si="23"/>
        <v>15120.511900762878</v>
      </c>
      <c r="G117" s="524">
        <f t="shared" si="24"/>
        <v>15390.465389134972</v>
      </c>
      <c r="H117" s="527">
        <f t="shared" si="25"/>
        <v>2187.3108035338773</v>
      </c>
      <c r="I117" s="578">
        <f t="shared" si="26"/>
        <v>2187.3108035338773</v>
      </c>
      <c r="J117" s="515">
        <f t="shared" si="21"/>
        <v>0</v>
      </c>
      <c r="K117" s="515"/>
      <c r="L117" s="526"/>
      <c r="M117" s="515">
        <f t="shared" si="17"/>
        <v>0</v>
      </c>
      <c r="N117" s="526"/>
      <c r="O117" s="515">
        <f t="shared" si="18"/>
        <v>0</v>
      </c>
      <c r="P117" s="515">
        <f t="shared" si="19"/>
        <v>0</v>
      </c>
    </row>
    <row r="118" spans="2:16" ht="12.5">
      <c r="B118" s="195" t="str">
        <f t="shared" si="20"/>
        <v/>
      </c>
      <c r="C118" s="508">
        <f>IF(D93="","-",+C117+1)</f>
        <v>2030</v>
      </c>
      <c r="D118" s="374">
        <f>IF(F117+SUM(E$99:E117)=D$92,F117,D$92-SUM(E$99:E117))</f>
        <v>15120.511900762878</v>
      </c>
      <c r="E118" s="523">
        <f t="shared" si="22"/>
        <v>539.90697674418607</v>
      </c>
      <c r="F118" s="524">
        <f t="shared" si="23"/>
        <v>14580.604924018691</v>
      </c>
      <c r="G118" s="524">
        <f t="shared" si="24"/>
        <v>14850.558412390785</v>
      </c>
      <c r="H118" s="527">
        <f t="shared" si="25"/>
        <v>2129.5188656613072</v>
      </c>
      <c r="I118" s="578">
        <f t="shared" si="26"/>
        <v>2129.5188656613072</v>
      </c>
      <c r="J118" s="515">
        <f t="shared" si="21"/>
        <v>0</v>
      </c>
      <c r="K118" s="515"/>
      <c r="L118" s="526"/>
      <c r="M118" s="515">
        <f t="shared" si="17"/>
        <v>0</v>
      </c>
      <c r="N118" s="526"/>
      <c r="O118" s="515">
        <f t="shared" si="18"/>
        <v>0</v>
      </c>
      <c r="P118" s="515">
        <f t="shared" si="19"/>
        <v>0</v>
      </c>
    </row>
    <row r="119" spans="2:16" ht="12.5">
      <c r="B119" s="195" t="str">
        <f t="shared" si="20"/>
        <v/>
      </c>
      <c r="C119" s="508">
        <f>IF(D93="","-",+C118+1)</f>
        <v>2031</v>
      </c>
      <c r="D119" s="374">
        <f>IF(F118+SUM(E$99:E118)=D$92,F118,D$92-SUM(E$99:E118))</f>
        <v>14580.604924018691</v>
      </c>
      <c r="E119" s="523">
        <f t="shared" si="22"/>
        <v>539.90697674418607</v>
      </c>
      <c r="F119" s="524">
        <f t="shared" si="23"/>
        <v>14040.697947274504</v>
      </c>
      <c r="G119" s="524">
        <f t="shared" si="24"/>
        <v>14310.651435646598</v>
      </c>
      <c r="H119" s="527">
        <f t="shared" si="25"/>
        <v>2071.7269277887372</v>
      </c>
      <c r="I119" s="578">
        <f t="shared" si="26"/>
        <v>2071.7269277887372</v>
      </c>
      <c r="J119" s="515">
        <f t="shared" si="21"/>
        <v>0</v>
      </c>
      <c r="K119" s="515"/>
      <c r="L119" s="526"/>
      <c r="M119" s="515">
        <f t="shared" si="17"/>
        <v>0</v>
      </c>
      <c r="N119" s="526"/>
      <c r="O119" s="515">
        <f t="shared" si="18"/>
        <v>0</v>
      </c>
      <c r="P119" s="515">
        <f t="shared" si="19"/>
        <v>0</v>
      </c>
    </row>
    <row r="120" spans="2:16" ht="12.5">
      <c r="B120" s="195" t="str">
        <f t="shared" si="20"/>
        <v/>
      </c>
      <c r="C120" s="508">
        <f>IF(D93="","-",+C119+1)</f>
        <v>2032</v>
      </c>
      <c r="D120" s="374">
        <f>IF(F119+SUM(E$99:E119)=D$92,F119,D$92-SUM(E$99:E119))</f>
        <v>14040.697947274504</v>
      </c>
      <c r="E120" s="523">
        <f t="shared" si="22"/>
        <v>539.90697674418607</v>
      </c>
      <c r="F120" s="524">
        <f t="shared" si="23"/>
        <v>13500.790970530317</v>
      </c>
      <c r="G120" s="524">
        <f t="shared" si="24"/>
        <v>13770.744458902411</v>
      </c>
      <c r="H120" s="527">
        <f t="shared" si="25"/>
        <v>2013.9349899161675</v>
      </c>
      <c r="I120" s="578">
        <f t="shared" si="26"/>
        <v>2013.9349899161675</v>
      </c>
      <c r="J120" s="515">
        <f t="shared" si="21"/>
        <v>0</v>
      </c>
      <c r="K120" s="515"/>
      <c r="L120" s="526"/>
      <c r="M120" s="515">
        <f t="shared" si="17"/>
        <v>0</v>
      </c>
      <c r="N120" s="526"/>
      <c r="O120" s="515">
        <f t="shared" si="18"/>
        <v>0</v>
      </c>
      <c r="P120" s="515">
        <f t="shared" si="19"/>
        <v>0</v>
      </c>
    </row>
    <row r="121" spans="2:16" ht="12.5">
      <c r="B121" s="195" t="str">
        <f t="shared" si="20"/>
        <v/>
      </c>
      <c r="C121" s="508">
        <f>IF(D93="","-",+C120+1)</f>
        <v>2033</v>
      </c>
      <c r="D121" s="374">
        <f>IF(F120+SUM(E$99:E120)=D$92,F120,D$92-SUM(E$99:E120))</f>
        <v>13500.790970530317</v>
      </c>
      <c r="E121" s="523">
        <f t="shared" si="22"/>
        <v>539.90697674418607</v>
      </c>
      <c r="F121" s="524">
        <f t="shared" si="23"/>
        <v>12960.88399378613</v>
      </c>
      <c r="G121" s="524">
        <f t="shared" si="24"/>
        <v>13230.837482158224</v>
      </c>
      <c r="H121" s="527">
        <f t="shared" si="25"/>
        <v>1956.1430520435974</v>
      </c>
      <c r="I121" s="578">
        <f t="shared" si="26"/>
        <v>1956.1430520435974</v>
      </c>
      <c r="J121" s="515">
        <f t="shared" si="21"/>
        <v>0</v>
      </c>
      <c r="K121" s="515"/>
      <c r="L121" s="526"/>
      <c r="M121" s="515">
        <f t="shared" si="17"/>
        <v>0</v>
      </c>
      <c r="N121" s="526"/>
      <c r="O121" s="515">
        <f t="shared" si="18"/>
        <v>0</v>
      </c>
      <c r="P121" s="515">
        <f t="shared" si="19"/>
        <v>0</v>
      </c>
    </row>
    <row r="122" spans="2:16" ht="12.5">
      <c r="B122" s="195" t="str">
        <f t="shared" si="20"/>
        <v/>
      </c>
      <c r="C122" s="508">
        <f>IF(D93="","-",+C121+1)</f>
        <v>2034</v>
      </c>
      <c r="D122" s="374">
        <f>IF(F121+SUM(E$99:E121)=D$92,F121,D$92-SUM(E$99:E121))</f>
        <v>12960.88399378613</v>
      </c>
      <c r="E122" s="523">
        <f t="shared" si="22"/>
        <v>539.90697674418607</v>
      </c>
      <c r="F122" s="524">
        <f t="shared" si="23"/>
        <v>12420.977017041943</v>
      </c>
      <c r="G122" s="524">
        <f t="shared" si="24"/>
        <v>12690.930505414037</v>
      </c>
      <c r="H122" s="527">
        <f t="shared" si="25"/>
        <v>1898.3511141710276</v>
      </c>
      <c r="I122" s="578">
        <f t="shared" si="26"/>
        <v>1898.3511141710276</v>
      </c>
      <c r="J122" s="515">
        <f t="shared" si="21"/>
        <v>0</v>
      </c>
      <c r="K122" s="515"/>
      <c r="L122" s="526"/>
      <c r="M122" s="515">
        <f t="shared" si="17"/>
        <v>0</v>
      </c>
      <c r="N122" s="526"/>
      <c r="O122" s="515">
        <f t="shared" si="18"/>
        <v>0</v>
      </c>
      <c r="P122" s="515">
        <f t="shared" si="19"/>
        <v>0</v>
      </c>
    </row>
    <row r="123" spans="2:16" ht="12.5">
      <c r="B123" s="195" t="str">
        <f t="shared" si="20"/>
        <v/>
      </c>
      <c r="C123" s="508">
        <f>IF(D93="","-",+C122+1)</f>
        <v>2035</v>
      </c>
      <c r="D123" s="374">
        <f>IF(F122+SUM(E$99:E122)=D$92,F122,D$92-SUM(E$99:E122))</f>
        <v>12420.977017041943</v>
      </c>
      <c r="E123" s="523">
        <f t="shared" si="22"/>
        <v>539.90697674418607</v>
      </c>
      <c r="F123" s="524">
        <f t="shared" si="23"/>
        <v>11881.070040297756</v>
      </c>
      <c r="G123" s="524">
        <f t="shared" si="24"/>
        <v>12151.02352866985</v>
      </c>
      <c r="H123" s="527">
        <f t="shared" si="25"/>
        <v>1840.5591762984575</v>
      </c>
      <c r="I123" s="578">
        <f t="shared" si="26"/>
        <v>1840.5591762984575</v>
      </c>
      <c r="J123" s="515">
        <f t="shared" si="21"/>
        <v>0</v>
      </c>
      <c r="K123" s="515"/>
      <c r="L123" s="526"/>
      <c r="M123" s="515">
        <f t="shared" si="17"/>
        <v>0</v>
      </c>
      <c r="N123" s="526"/>
      <c r="O123" s="515">
        <f t="shared" si="18"/>
        <v>0</v>
      </c>
      <c r="P123" s="515">
        <f t="shared" si="19"/>
        <v>0</v>
      </c>
    </row>
    <row r="124" spans="2:16" ht="12.5">
      <c r="B124" s="195" t="str">
        <f t="shared" si="20"/>
        <v/>
      </c>
      <c r="C124" s="508">
        <f>IF(D93="","-",+C123+1)</f>
        <v>2036</v>
      </c>
      <c r="D124" s="374">
        <f>IF(F123+SUM(E$99:E123)=D$92,F123,D$92-SUM(E$99:E123))</f>
        <v>11881.070040297756</v>
      </c>
      <c r="E124" s="523">
        <f t="shared" si="22"/>
        <v>539.90697674418607</v>
      </c>
      <c r="F124" s="524">
        <f t="shared" si="23"/>
        <v>11341.163063553569</v>
      </c>
      <c r="G124" s="524">
        <f t="shared" si="24"/>
        <v>11611.116551925663</v>
      </c>
      <c r="H124" s="527">
        <f t="shared" si="25"/>
        <v>1782.7672384258876</v>
      </c>
      <c r="I124" s="578">
        <f t="shared" si="26"/>
        <v>1782.7672384258876</v>
      </c>
      <c r="J124" s="515">
        <f t="shared" si="21"/>
        <v>0</v>
      </c>
      <c r="K124" s="515"/>
      <c r="L124" s="526"/>
      <c r="M124" s="515">
        <f t="shared" si="17"/>
        <v>0</v>
      </c>
      <c r="N124" s="526"/>
      <c r="O124" s="515">
        <f t="shared" si="18"/>
        <v>0</v>
      </c>
      <c r="P124" s="515">
        <f t="shared" si="19"/>
        <v>0</v>
      </c>
    </row>
    <row r="125" spans="2:16" ht="12.5">
      <c r="B125" s="195" t="str">
        <f t="shared" si="20"/>
        <v/>
      </c>
      <c r="C125" s="508">
        <f>IF(D93="","-",+C124+1)</f>
        <v>2037</v>
      </c>
      <c r="D125" s="374">
        <f>IF(F124+SUM(E$99:E124)=D$92,F124,D$92-SUM(E$99:E124))</f>
        <v>11341.163063553569</v>
      </c>
      <c r="E125" s="523">
        <f t="shared" si="22"/>
        <v>539.90697674418607</v>
      </c>
      <c r="F125" s="524">
        <f t="shared" si="23"/>
        <v>10801.256086809382</v>
      </c>
      <c r="G125" s="524">
        <f t="shared" si="24"/>
        <v>11071.209575181476</v>
      </c>
      <c r="H125" s="527">
        <f t="shared" si="25"/>
        <v>1724.9753005533178</v>
      </c>
      <c r="I125" s="578">
        <f t="shared" si="26"/>
        <v>1724.9753005533178</v>
      </c>
      <c r="J125" s="515">
        <f t="shared" si="21"/>
        <v>0</v>
      </c>
      <c r="K125" s="515"/>
      <c r="L125" s="526"/>
      <c r="M125" s="515">
        <f t="shared" si="17"/>
        <v>0</v>
      </c>
      <c r="N125" s="526"/>
      <c r="O125" s="515">
        <f t="shared" si="18"/>
        <v>0</v>
      </c>
      <c r="P125" s="515">
        <f t="shared" si="19"/>
        <v>0</v>
      </c>
    </row>
    <row r="126" spans="2:16" ht="12.5">
      <c r="B126" s="195" t="str">
        <f t="shared" si="20"/>
        <v/>
      </c>
      <c r="C126" s="508">
        <f>IF(D93="","-",+C125+1)</f>
        <v>2038</v>
      </c>
      <c r="D126" s="374">
        <f>IF(F125+SUM(E$99:E125)=D$92,F125,D$92-SUM(E$99:E125))</f>
        <v>10801.256086809382</v>
      </c>
      <c r="E126" s="523">
        <f t="shared" si="22"/>
        <v>539.90697674418607</v>
      </c>
      <c r="F126" s="524">
        <f t="shared" si="23"/>
        <v>10261.349110065195</v>
      </c>
      <c r="G126" s="524">
        <f t="shared" si="24"/>
        <v>10531.302598437289</v>
      </c>
      <c r="H126" s="527">
        <f t="shared" si="25"/>
        <v>1667.1833626807477</v>
      </c>
      <c r="I126" s="578">
        <f t="shared" si="26"/>
        <v>1667.1833626807477</v>
      </c>
      <c r="J126" s="515">
        <f t="shared" si="21"/>
        <v>0</v>
      </c>
      <c r="K126" s="515"/>
      <c r="L126" s="526"/>
      <c r="M126" s="515">
        <f t="shared" si="17"/>
        <v>0</v>
      </c>
      <c r="N126" s="526"/>
      <c r="O126" s="515">
        <f t="shared" si="18"/>
        <v>0</v>
      </c>
      <c r="P126" s="515">
        <f t="shared" si="19"/>
        <v>0</v>
      </c>
    </row>
    <row r="127" spans="2:16" ht="12.5">
      <c r="B127" s="195" t="str">
        <f t="shared" si="20"/>
        <v/>
      </c>
      <c r="C127" s="508">
        <f>IF(D93="","-",+C126+1)</f>
        <v>2039</v>
      </c>
      <c r="D127" s="374">
        <f>IF(F126+SUM(E$99:E126)=D$92,F126,D$92-SUM(E$99:E126))</f>
        <v>10261.349110065195</v>
      </c>
      <c r="E127" s="523">
        <f t="shared" si="22"/>
        <v>539.90697674418607</v>
      </c>
      <c r="F127" s="524">
        <f t="shared" si="23"/>
        <v>9721.4421333210084</v>
      </c>
      <c r="G127" s="524">
        <f t="shared" si="24"/>
        <v>9991.3956216931019</v>
      </c>
      <c r="H127" s="527">
        <f t="shared" si="25"/>
        <v>1609.3914248081778</v>
      </c>
      <c r="I127" s="578">
        <f t="shared" si="26"/>
        <v>1609.3914248081778</v>
      </c>
      <c r="J127" s="515">
        <f t="shared" si="21"/>
        <v>0</v>
      </c>
      <c r="K127" s="515"/>
      <c r="L127" s="526"/>
      <c r="M127" s="515">
        <f t="shared" si="17"/>
        <v>0</v>
      </c>
      <c r="N127" s="526"/>
      <c r="O127" s="515">
        <f t="shared" si="18"/>
        <v>0</v>
      </c>
      <c r="P127" s="515">
        <f t="shared" si="19"/>
        <v>0</v>
      </c>
    </row>
    <row r="128" spans="2:16" ht="12.5">
      <c r="B128" s="195" t="str">
        <f t="shared" si="20"/>
        <v/>
      </c>
      <c r="C128" s="508">
        <f>IF(D93="","-",+C127+1)</f>
        <v>2040</v>
      </c>
      <c r="D128" s="374">
        <f>IF(F127+SUM(E$99:E127)=D$92,F127,D$92-SUM(E$99:E127))</f>
        <v>9721.4421333210084</v>
      </c>
      <c r="E128" s="523">
        <f t="shared" si="22"/>
        <v>539.90697674418607</v>
      </c>
      <c r="F128" s="524">
        <f t="shared" si="23"/>
        <v>9181.5351565768215</v>
      </c>
      <c r="G128" s="524">
        <f t="shared" si="24"/>
        <v>9451.488644948915</v>
      </c>
      <c r="H128" s="527">
        <f t="shared" si="25"/>
        <v>1551.5994869356077</v>
      </c>
      <c r="I128" s="578">
        <f t="shared" si="26"/>
        <v>1551.5994869356077</v>
      </c>
      <c r="J128" s="515">
        <f t="shared" si="21"/>
        <v>0</v>
      </c>
      <c r="K128" s="515"/>
      <c r="L128" s="526"/>
      <c r="M128" s="515">
        <f t="shared" si="17"/>
        <v>0</v>
      </c>
      <c r="N128" s="526"/>
      <c r="O128" s="515">
        <f t="shared" si="18"/>
        <v>0</v>
      </c>
      <c r="P128" s="515">
        <f t="shared" si="19"/>
        <v>0</v>
      </c>
    </row>
    <row r="129" spans="2:16" ht="12.5">
      <c r="B129" s="195" t="str">
        <f t="shared" si="20"/>
        <v/>
      </c>
      <c r="C129" s="508">
        <f>IF(D93="","-",+C128+1)</f>
        <v>2041</v>
      </c>
      <c r="D129" s="374">
        <f>IF(F128+SUM(E$99:E128)=D$92,F128,D$92-SUM(E$99:E128))</f>
        <v>9181.5351565768215</v>
      </c>
      <c r="E129" s="523">
        <f t="shared" si="22"/>
        <v>539.90697674418607</v>
      </c>
      <c r="F129" s="524">
        <f t="shared" si="23"/>
        <v>8641.6281798326345</v>
      </c>
      <c r="G129" s="524">
        <f t="shared" si="24"/>
        <v>8911.581668204728</v>
      </c>
      <c r="H129" s="527">
        <f t="shared" si="25"/>
        <v>1493.8075490630379</v>
      </c>
      <c r="I129" s="578">
        <f t="shared" si="26"/>
        <v>1493.8075490630379</v>
      </c>
      <c r="J129" s="515">
        <f t="shared" si="21"/>
        <v>0</v>
      </c>
      <c r="K129" s="515"/>
      <c r="L129" s="526"/>
      <c r="M129" s="515">
        <f t="shared" si="17"/>
        <v>0</v>
      </c>
      <c r="N129" s="526"/>
      <c r="O129" s="515">
        <f t="shared" si="18"/>
        <v>0</v>
      </c>
      <c r="P129" s="515">
        <f t="shared" si="19"/>
        <v>0</v>
      </c>
    </row>
    <row r="130" spans="2:16" ht="12.5">
      <c r="B130" s="195" t="str">
        <f t="shared" si="20"/>
        <v/>
      </c>
      <c r="C130" s="508">
        <f>IF(D93="","-",+C129+1)</f>
        <v>2042</v>
      </c>
      <c r="D130" s="374">
        <f>IF(F129+SUM(E$99:E129)=D$92,F129,D$92-SUM(E$99:E129))</f>
        <v>8641.6281798326345</v>
      </c>
      <c r="E130" s="523">
        <f t="shared" si="22"/>
        <v>539.90697674418607</v>
      </c>
      <c r="F130" s="524">
        <f t="shared" si="23"/>
        <v>8101.7212030884484</v>
      </c>
      <c r="G130" s="524">
        <f t="shared" si="24"/>
        <v>8371.674691460541</v>
      </c>
      <c r="H130" s="527">
        <f t="shared" si="25"/>
        <v>1436.015611190468</v>
      </c>
      <c r="I130" s="578">
        <f t="shared" si="26"/>
        <v>1436.015611190468</v>
      </c>
      <c r="J130" s="515">
        <f t="shared" si="21"/>
        <v>0</v>
      </c>
      <c r="K130" s="515"/>
      <c r="L130" s="526"/>
      <c r="M130" s="515">
        <f t="shared" si="17"/>
        <v>0</v>
      </c>
      <c r="N130" s="526"/>
      <c r="O130" s="515">
        <f t="shared" si="18"/>
        <v>0</v>
      </c>
      <c r="P130" s="515">
        <f t="shared" si="19"/>
        <v>0</v>
      </c>
    </row>
    <row r="131" spans="2:16" ht="12.5">
      <c r="B131" s="195" t="str">
        <f t="shared" si="20"/>
        <v/>
      </c>
      <c r="C131" s="508">
        <f>IF(D93="","-",+C130+1)</f>
        <v>2043</v>
      </c>
      <c r="D131" s="374">
        <f>IF(F130+SUM(E$99:E130)=D$92,F130,D$92-SUM(E$99:E130))</f>
        <v>8101.7212030884484</v>
      </c>
      <c r="E131" s="523">
        <f t="shared" si="22"/>
        <v>539.90697674418607</v>
      </c>
      <c r="F131" s="524">
        <f t="shared" si="23"/>
        <v>7561.8142263442624</v>
      </c>
      <c r="G131" s="524">
        <f t="shared" si="24"/>
        <v>7831.7677147163558</v>
      </c>
      <c r="H131" s="527">
        <f t="shared" si="25"/>
        <v>1378.2236733178981</v>
      </c>
      <c r="I131" s="578">
        <f t="shared" si="26"/>
        <v>1378.2236733178981</v>
      </c>
      <c r="J131" s="515">
        <f t="shared" si="21"/>
        <v>0</v>
      </c>
      <c r="K131" s="515"/>
      <c r="L131" s="526"/>
      <c r="M131" s="515">
        <f t="shared" ref="M131:M154" si="27">IF(L541&lt;&gt;0,+H541-L541,0)</f>
        <v>0</v>
      </c>
      <c r="N131" s="526"/>
      <c r="O131" s="515">
        <f t="shared" ref="O131:O154" si="28">IF(N541&lt;&gt;0,+I541-N541,0)</f>
        <v>0</v>
      </c>
      <c r="P131" s="515">
        <f t="shared" ref="P131:P154" si="29">+O541-M541</f>
        <v>0</v>
      </c>
    </row>
    <row r="132" spans="2:16" ht="12.5">
      <c r="B132" s="195" t="str">
        <f t="shared" si="20"/>
        <v/>
      </c>
      <c r="C132" s="508">
        <f>IF(D93="","-",+C131+1)</f>
        <v>2044</v>
      </c>
      <c r="D132" s="374">
        <f>IF(F131+SUM(E$99:E131)=D$92,F131,D$92-SUM(E$99:E131))</f>
        <v>7561.8142263442624</v>
      </c>
      <c r="E132" s="523">
        <f t="shared" si="22"/>
        <v>539.90697674418607</v>
      </c>
      <c r="F132" s="524">
        <f t="shared" si="23"/>
        <v>7021.9072496000763</v>
      </c>
      <c r="G132" s="524">
        <f t="shared" si="24"/>
        <v>7291.8607379721689</v>
      </c>
      <c r="H132" s="527">
        <f t="shared" si="25"/>
        <v>1320.4317354453283</v>
      </c>
      <c r="I132" s="578">
        <f t="shared" si="26"/>
        <v>1320.4317354453283</v>
      </c>
      <c r="J132" s="515">
        <f t="shared" si="21"/>
        <v>0</v>
      </c>
      <c r="K132" s="515"/>
      <c r="L132" s="526"/>
      <c r="M132" s="515">
        <f t="shared" si="27"/>
        <v>0</v>
      </c>
      <c r="N132" s="526"/>
      <c r="O132" s="515">
        <f t="shared" si="28"/>
        <v>0</v>
      </c>
      <c r="P132" s="515">
        <f t="shared" si="29"/>
        <v>0</v>
      </c>
    </row>
    <row r="133" spans="2:16" ht="12.5">
      <c r="B133" s="195" t="str">
        <f t="shared" si="20"/>
        <v/>
      </c>
      <c r="C133" s="508">
        <f>IF(D93="","-",+C132+1)</f>
        <v>2045</v>
      </c>
      <c r="D133" s="374">
        <f>IF(F132+SUM(E$99:E132)=D$92,F132,D$92-SUM(E$99:E132))</f>
        <v>7021.9072496000763</v>
      </c>
      <c r="E133" s="523">
        <f t="shared" si="22"/>
        <v>539.90697674418607</v>
      </c>
      <c r="F133" s="524">
        <f t="shared" si="23"/>
        <v>6482.0002728558902</v>
      </c>
      <c r="G133" s="524">
        <f t="shared" si="24"/>
        <v>6751.9537612279837</v>
      </c>
      <c r="H133" s="527">
        <f t="shared" si="25"/>
        <v>1262.6397975727584</v>
      </c>
      <c r="I133" s="578">
        <f t="shared" si="26"/>
        <v>1262.6397975727584</v>
      </c>
      <c r="J133" s="515">
        <f t="shared" si="21"/>
        <v>0</v>
      </c>
      <c r="K133" s="515"/>
      <c r="L133" s="526"/>
      <c r="M133" s="515">
        <f t="shared" si="27"/>
        <v>0</v>
      </c>
      <c r="N133" s="526"/>
      <c r="O133" s="515">
        <f t="shared" si="28"/>
        <v>0</v>
      </c>
      <c r="P133" s="515">
        <f t="shared" si="29"/>
        <v>0</v>
      </c>
    </row>
    <row r="134" spans="2:16" ht="12.5">
      <c r="B134" s="195" t="str">
        <f t="shared" si="20"/>
        <v/>
      </c>
      <c r="C134" s="508">
        <f>IF(D93="","-",+C133+1)</f>
        <v>2046</v>
      </c>
      <c r="D134" s="374">
        <f>IF(F133+SUM(E$99:E133)=D$92,F133,D$92-SUM(E$99:E133))</f>
        <v>6482.0002728558902</v>
      </c>
      <c r="E134" s="523">
        <f t="shared" si="22"/>
        <v>539.90697674418607</v>
      </c>
      <c r="F134" s="524">
        <f t="shared" si="23"/>
        <v>5942.0932961117041</v>
      </c>
      <c r="G134" s="524">
        <f t="shared" si="24"/>
        <v>6212.0467844837967</v>
      </c>
      <c r="H134" s="527">
        <f t="shared" si="25"/>
        <v>1204.8478597001886</v>
      </c>
      <c r="I134" s="578">
        <f t="shared" si="26"/>
        <v>1204.8478597001886</v>
      </c>
      <c r="J134" s="515">
        <f t="shared" si="21"/>
        <v>0</v>
      </c>
      <c r="K134" s="515"/>
      <c r="L134" s="526"/>
      <c r="M134" s="515">
        <f t="shared" si="27"/>
        <v>0</v>
      </c>
      <c r="N134" s="526"/>
      <c r="O134" s="515">
        <f t="shared" si="28"/>
        <v>0</v>
      </c>
      <c r="P134" s="515">
        <f t="shared" si="29"/>
        <v>0</v>
      </c>
    </row>
    <row r="135" spans="2:16" ht="12.5">
      <c r="B135" s="195" t="str">
        <f t="shared" si="20"/>
        <v/>
      </c>
      <c r="C135" s="508">
        <f>IF(D93="","-",+C134+1)</f>
        <v>2047</v>
      </c>
      <c r="D135" s="374">
        <f>IF(F134+SUM(E$99:E134)=D$92,F134,D$92-SUM(E$99:E134))</f>
        <v>5942.0932961117041</v>
      </c>
      <c r="E135" s="523">
        <f t="shared" si="22"/>
        <v>539.90697674418607</v>
      </c>
      <c r="F135" s="524">
        <f t="shared" si="23"/>
        <v>5402.1863193675181</v>
      </c>
      <c r="G135" s="524">
        <f t="shared" si="24"/>
        <v>5672.1398077396116</v>
      </c>
      <c r="H135" s="527">
        <f t="shared" si="25"/>
        <v>1147.0559218276187</v>
      </c>
      <c r="I135" s="578">
        <f t="shared" si="26"/>
        <v>1147.0559218276187</v>
      </c>
      <c r="J135" s="515">
        <f t="shared" si="21"/>
        <v>0</v>
      </c>
      <c r="K135" s="515"/>
      <c r="L135" s="526"/>
      <c r="M135" s="515">
        <f t="shared" si="27"/>
        <v>0</v>
      </c>
      <c r="N135" s="526"/>
      <c r="O135" s="515">
        <f t="shared" si="28"/>
        <v>0</v>
      </c>
      <c r="P135" s="515">
        <f t="shared" si="29"/>
        <v>0</v>
      </c>
    </row>
    <row r="136" spans="2:16" ht="12.5">
      <c r="B136" s="195" t="str">
        <f t="shared" si="20"/>
        <v/>
      </c>
      <c r="C136" s="508">
        <f>IF(D93="","-",+C135+1)</f>
        <v>2048</v>
      </c>
      <c r="D136" s="374">
        <f>IF(F135+SUM(E$99:E135)=D$92,F135,D$92-SUM(E$99:E135))</f>
        <v>5402.1863193675181</v>
      </c>
      <c r="E136" s="523">
        <f t="shared" si="22"/>
        <v>539.90697674418607</v>
      </c>
      <c r="F136" s="524">
        <f t="shared" si="23"/>
        <v>4862.279342623332</v>
      </c>
      <c r="G136" s="524">
        <f t="shared" si="24"/>
        <v>5132.2328309954246</v>
      </c>
      <c r="H136" s="527">
        <f t="shared" si="25"/>
        <v>1089.2639839550488</v>
      </c>
      <c r="I136" s="578">
        <f t="shared" si="26"/>
        <v>1089.2639839550488</v>
      </c>
      <c r="J136" s="515">
        <f t="shared" si="21"/>
        <v>0</v>
      </c>
      <c r="K136" s="515"/>
      <c r="L136" s="526"/>
      <c r="M136" s="515">
        <f t="shared" si="27"/>
        <v>0</v>
      </c>
      <c r="N136" s="526"/>
      <c r="O136" s="515">
        <f t="shared" si="28"/>
        <v>0</v>
      </c>
      <c r="P136" s="515">
        <f t="shared" si="29"/>
        <v>0</v>
      </c>
    </row>
    <row r="137" spans="2:16" ht="12.5">
      <c r="B137" s="195" t="str">
        <f t="shared" si="20"/>
        <v/>
      </c>
      <c r="C137" s="508">
        <f>IF(D93="","-",+C136+1)</f>
        <v>2049</v>
      </c>
      <c r="D137" s="374">
        <f>IF(F136+SUM(E$99:E136)=D$92,F136,D$92-SUM(E$99:E136))</f>
        <v>4862.279342623332</v>
      </c>
      <c r="E137" s="523">
        <f t="shared" si="22"/>
        <v>539.90697674418607</v>
      </c>
      <c r="F137" s="524">
        <f t="shared" si="23"/>
        <v>4322.3723658791459</v>
      </c>
      <c r="G137" s="524">
        <f t="shared" si="24"/>
        <v>4592.3258542512394</v>
      </c>
      <c r="H137" s="527">
        <f t="shared" si="25"/>
        <v>1031.472046082479</v>
      </c>
      <c r="I137" s="578">
        <f t="shared" si="26"/>
        <v>1031.472046082479</v>
      </c>
      <c r="J137" s="515">
        <f t="shared" si="21"/>
        <v>0</v>
      </c>
      <c r="K137" s="515"/>
      <c r="L137" s="526"/>
      <c r="M137" s="515">
        <f t="shared" si="27"/>
        <v>0</v>
      </c>
      <c r="N137" s="526"/>
      <c r="O137" s="515">
        <f t="shared" si="28"/>
        <v>0</v>
      </c>
      <c r="P137" s="515">
        <f t="shared" si="29"/>
        <v>0</v>
      </c>
    </row>
    <row r="138" spans="2:16" ht="12.5">
      <c r="B138" s="195" t="str">
        <f t="shared" si="20"/>
        <v/>
      </c>
      <c r="C138" s="508">
        <f>IF(D93="","-",+C137+1)</f>
        <v>2050</v>
      </c>
      <c r="D138" s="374">
        <f>IF(F137+SUM(E$99:E137)=D$92,F137,D$92-SUM(E$99:E137))</f>
        <v>4322.3723658791459</v>
      </c>
      <c r="E138" s="523">
        <f t="shared" si="22"/>
        <v>539.90697674418607</v>
      </c>
      <c r="F138" s="524">
        <f t="shared" si="23"/>
        <v>3782.4653891349599</v>
      </c>
      <c r="G138" s="524">
        <f t="shared" si="24"/>
        <v>4052.4188775070529</v>
      </c>
      <c r="H138" s="527">
        <f t="shared" si="25"/>
        <v>973.68010820990912</v>
      </c>
      <c r="I138" s="578">
        <f t="shared" si="26"/>
        <v>973.68010820990912</v>
      </c>
      <c r="J138" s="515">
        <f t="shared" si="21"/>
        <v>0</v>
      </c>
      <c r="K138" s="515"/>
      <c r="L138" s="526"/>
      <c r="M138" s="515">
        <f t="shared" si="27"/>
        <v>0</v>
      </c>
      <c r="N138" s="526"/>
      <c r="O138" s="515">
        <f t="shared" si="28"/>
        <v>0</v>
      </c>
      <c r="P138" s="515">
        <f t="shared" si="29"/>
        <v>0</v>
      </c>
    </row>
    <row r="139" spans="2:16" ht="12.5">
      <c r="B139" s="195" t="str">
        <f t="shared" si="20"/>
        <v/>
      </c>
      <c r="C139" s="508">
        <f>IF(D93="","-",+C138+1)</f>
        <v>2051</v>
      </c>
      <c r="D139" s="374">
        <f>IF(F138+SUM(E$99:E138)=D$92,F138,D$92-SUM(E$99:E138))</f>
        <v>3782.4653891349599</v>
      </c>
      <c r="E139" s="523">
        <f t="shared" si="22"/>
        <v>539.90697674418607</v>
      </c>
      <c r="F139" s="524">
        <f t="shared" si="23"/>
        <v>3242.5584123907738</v>
      </c>
      <c r="G139" s="524">
        <f t="shared" si="24"/>
        <v>3512.5119007628668</v>
      </c>
      <c r="H139" s="527">
        <f t="shared" si="25"/>
        <v>915.88817033733926</v>
      </c>
      <c r="I139" s="578">
        <f t="shared" si="26"/>
        <v>915.88817033733926</v>
      </c>
      <c r="J139" s="515">
        <f t="shared" si="21"/>
        <v>0</v>
      </c>
      <c r="K139" s="515"/>
      <c r="L139" s="526"/>
      <c r="M139" s="515">
        <f t="shared" si="27"/>
        <v>0</v>
      </c>
      <c r="N139" s="526"/>
      <c r="O139" s="515">
        <f t="shared" si="28"/>
        <v>0</v>
      </c>
      <c r="P139" s="515">
        <f t="shared" si="29"/>
        <v>0</v>
      </c>
    </row>
    <row r="140" spans="2:16" ht="12.5">
      <c r="B140" s="195" t="str">
        <f t="shared" si="20"/>
        <v/>
      </c>
      <c r="C140" s="508">
        <f>IF(D93="","-",+C139+1)</f>
        <v>2052</v>
      </c>
      <c r="D140" s="374">
        <f>IF(F139+SUM(E$99:E139)=D$92,F139,D$92-SUM(E$99:E139))</f>
        <v>3242.5584123907738</v>
      </c>
      <c r="E140" s="523">
        <f t="shared" si="22"/>
        <v>539.90697674418607</v>
      </c>
      <c r="F140" s="524">
        <f t="shared" si="23"/>
        <v>2702.6514356465877</v>
      </c>
      <c r="G140" s="524">
        <f t="shared" si="24"/>
        <v>2972.6049240186808</v>
      </c>
      <c r="H140" s="527">
        <f t="shared" si="25"/>
        <v>858.0962324647694</v>
      </c>
      <c r="I140" s="578">
        <f t="shared" si="26"/>
        <v>858.0962324647694</v>
      </c>
      <c r="J140" s="515">
        <f t="shared" si="21"/>
        <v>0</v>
      </c>
      <c r="K140" s="515"/>
      <c r="L140" s="526"/>
      <c r="M140" s="515">
        <f t="shared" si="27"/>
        <v>0</v>
      </c>
      <c r="N140" s="526"/>
      <c r="O140" s="515">
        <f t="shared" si="28"/>
        <v>0</v>
      </c>
      <c r="P140" s="515">
        <f t="shared" si="29"/>
        <v>0</v>
      </c>
    </row>
    <row r="141" spans="2:16" ht="12.5">
      <c r="B141" s="195" t="str">
        <f t="shared" si="20"/>
        <v/>
      </c>
      <c r="C141" s="508">
        <f>IF(D93="","-",+C140+1)</f>
        <v>2053</v>
      </c>
      <c r="D141" s="374">
        <f>IF(F140+SUM(E$99:E140)=D$92,F140,D$92-SUM(E$99:E140))</f>
        <v>2702.6514356465877</v>
      </c>
      <c r="E141" s="523">
        <f t="shared" si="22"/>
        <v>539.90697674418607</v>
      </c>
      <c r="F141" s="524">
        <f t="shared" si="23"/>
        <v>2162.7444589024017</v>
      </c>
      <c r="G141" s="524">
        <f t="shared" si="24"/>
        <v>2432.6979472744947</v>
      </c>
      <c r="H141" s="527">
        <f t="shared" si="25"/>
        <v>800.30429459219954</v>
      </c>
      <c r="I141" s="578">
        <f t="shared" si="26"/>
        <v>800.30429459219954</v>
      </c>
      <c r="J141" s="515">
        <f t="shared" si="21"/>
        <v>0</v>
      </c>
      <c r="K141" s="515"/>
      <c r="L141" s="526"/>
      <c r="M141" s="515">
        <f t="shared" si="27"/>
        <v>0</v>
      </c>
      <c r="N141" s="526"/>
      <c r="O141" s="515">
        <f t="shared" si="28"/>
        <v>0</v>
      </c>
      <c r="P141" s="515">
        <f t="shared" si="29"/>
        <v>0</v>
      </c>
    </row>
    <row r="142" spans="2:16" ht="12.5">
      <c r="B142" s="195" t="str">
        <f t="shared" si="20"/>
        <v/>
      </c>
      <c r="C142" s="508">
        <f>IF(D93="","-",+C141+1)</f>
        <v>2054</v>
      </c>
      <c r="D142" s="374">
        <f>IF(F141+SUM(E$99:E141)=D$92,F141,D$92-SUM(E$99:E141))</f>
        <v>2162.7444589024017</v>
      </c>
      <c r="E142" s="523">
        <f t="shared" si="22"/>
        <v>539.90697674418607</v>
      </c>
      <c r="F142" s="524">
        <f t="shared" si="23"/>
        <v>1622.8374821582156</v>
      </c>
      <c r="G142" s="524">
        <f t="shared" si="24"/>
        <v>1892.7909705303086</v>
      </c>
      <c r="H142" s="527">
        <f t="shared" si="25"/>
        <v>742.51235671962968</v>
      </c>
      <c r="I142" s="578">
        <f t="shared" si="26"/>
        <v>742.51235671962968</v>
      </c>
      <c r="J142" s="515">
        <f t="shared" si="21"/>
        <v>0</v>
      </c>
      <c r="K142" s="515"/>
      <c r="L142" s="526"/>
      <c r="M142" s="515">
        <f t="shared" si="27"/>
        <v>0</v>
      </c>
      <c r="N142" s="526"/>
      <c r="O142" s="515">
        <f t="shared" si="28"/>
        <v>0</v>
      </c>
      <c r="P142" s="515">
        <f t="shared" si="29"/>
        <v>0</v>
      </c>
    </row>
    <row r="143" spans="2:16" ht="12.5">
      <c r="B143" s="195" t="str">
        <f t="shared" si="20"/>
        <v/>
      </c>
      <c r="C143" s="508">
        <f>IF(D93="","-",+C142+1)</f>
        <v>2055</v>
      </c>
      <c r="D143" s="374">
        <f>IF(F142+SUM(E$99:E142)=D$92,F142,D$92-SUM(E$99:E142))</f>
        <v>1622.8374821582156</v>
      </c>
      <c r="E143" s="523">
        <f t="shared" si="22"/>
        <v>539.90697674418607</v>
      </c>
      <c r="F143" s="524">
        <f t="shared" si="23"/>
        <v>1082.9305054140295</v>
      </c>
      <c r="G143" s="524">
        <f t="shared" si="24"/>
        <v>1352.8839937861226</v>
      </c>
      <c r="H143" s="527">
        <f t="shared" si="25"/>
        <v>684.72041884705982</v>
      </c>
      <c r="I143" s="578">
        <f t="shared" si="26"/>
        <v>684.72041884705982</v>
      </c>
      <c r="J143" s="515">
        <f t="shared" si="21"/>
        <v>0</v>
      </c>
      <c r="K143" s="515"/>
      <c r="L143" s="526"/>
      <c r="M143" s="515">
        <f t="shared" si="27"/>
        <v>0</v>
      </c>
      <c r="N143" s="526"/>
      <c r="O143" s="515">
        <f t="shared" si="28"/>
        <v>0</v>
      </c>
      <c r="P143" s="515">
        <f t="shared" si="29"/>
        <v>0</v>
      </c>
    </row>
    <row r="144" spans="2:16" ht="12.5">
      <c r="B144" s="195" t="str">
        <f t="shared" si="20"/>
        <v/>
      </c>
      <c r="C144" s="508">
        <f>IF(D93="","-",+C143+1)</f>
        <v>2056</v>
      </c>
      <c r="D144" s="374">
        <f>IF(F143+SUM(E$99:E143)=D$92,F143,D$92-SUM(E$99:E143))</f>
        <v>1082.9305054140295</v>
      </c>
      <c r="E144" s="523">
        <f t="shared" si="22"/>
        <v>539.90697674418607</v>
      </c>
      <c r="F144" s="524">
        <f t="shared" si="23"/>
        <v>543.02352866984347</v>
      </c>
      <c r="G144" s="524">
        <f t="shared" si="24"/>
        <v>812.97701704193651</v>
      </c>
      <c r="H144" s="527">
        <f t="shared" si="25"/>
        <v>626.92848097448996</v>
      </c>
      <c r="I144" s="578">
        <f t="shared" si="26"/>
        <v>626.92848097448996</v>
      </c>
      <c r="J144" s="515">
        <f t="shared" si="21"/>
        <v>0</v>
      </c>
      <c r="K144" s="515"/>
      <c r="L144" s="526"/>
      <c r="M144" s="515">
        <f t="shared" si="27"/>
        <v>0</v>
      </c>
      <c r="N144" s="526"/>
      <c r="O144" s="515">
        <f t="shared" si="28"/>
        <v>0</v>
      </c>
      <c r="P144" s="515">
        <f t="shared" si="29"/>
        <v>0</v>
      </c>
    </row>
    <row r="145" spans="2:16" ht="12.5">
      <c r="B145" s="195" t="str">
        <f t="shared" si="20"/>
        <v/>
      </c>
      <c r="C145" s="508">
        <f>IF(D93="","-",+C144+1)</f>
        <v>2057</v>
      </c>
      <c r="D145" s="374">
        <f>IF(F144+SUM(E$99:E144)=D$92,F144,D$92-SUM(E$99:E144))</f>
        <v>543.02352866984347</v>
      </c>
      <c r="E145" s="523">
        <f t="shared" si="22"/>
        <v>539.90697674418607</v>
      </c>
      <c r="F145" s="524">
        <f t="shared" si="23"/>
        <v>3.1165519256574044</v>
      </c>
      <c r="G145" s="524">
        <f t="shared" si="24"/>
        <v>273.07004029775044</v>
      </c>
      <c r="H145" s="527">
        <f t="shared" si="25"/>
        <v>569.1365431019201</v>
      </c>
      <c r="I145" s="578">
        <f t="shared" si="26"/>
        <v>569.1365431019201</v>
      </c>
      <c r="J145" s="515">
        <f t="shared" si="21"/>
        <v>0</v>
      </c>
      <c r="K145" s="515"/>
      <c r="L145" s="526"/>
      <c r="M145" s="515">
        <f t="shared" si="27"/>
        <v>0</v>
      </c>
      <c r="N145" s="526"/>
      <c r="O145" s="515">
        <f t="shared" si="28"/>
        <v>0</v>
      </c>
      <c r="P145" s="515">
        <f t="shared" si="29"/>
        <v>0</v>
      </c>
    </row>
    <row r="146" spans="2:16" ht="12.5">
      <c r="B146" s="195" t="str">
        <f t="shared" si="20"/>
        <v/>
      </c>
      <c r="C146" s="508">
        <f>IF(D93="","-",+C145+1)</f>
        <v>2058</v>
      </c>
      <c r="D146" s="374">
        <f>IF(F145+SUM(E$99:E145)=D$92,F145,D$92-SUM(E$99:E145))</f>
        <v>3.1165519256574044</v>
      </c>
      <c r="E146" s="523">
        <f t="shared" si="22"/>
        <v>3.1165519256574044</v>
      </c>
      <c r="F146" s="524">
        <f t="shared" si="23"/>
        <v>0</v>
      </c>
      <c r="G146" s="524">
        <f t="shared" si="24"/>
        <v>1.5582759628287022</v>
      </c>
      <c r="H146" s="527">
        <f t="shared" si="25"/>
        <v>3.2833506363819458</v>
      </c>
      <c r="I146" s="578">
        <f t="shared" si="26"/>
        <v>3.2833506363819458</v>
      </c>
      <c r="J146" s="515">
        <f t="shared" si="21"/>
        <v>0</v>
      </c>
      <c r="K146" s="515"/>
      <c r="L146" s="526"/>
      <c r="M146" s="515">
        <f t="shared" si="27"/>
        <v>0</v>
      </c>
      <c r="N146" s="526"/>
      <c r="O146" s="515">
        <f t="shared" si="28"/>
        <v>0</v>
      </c>
      <c r="P146" s="515">
        <f t="shared" si="29"/>
        <v>0</v>
      </c>
    </row>
    <row r="147" spans="2:16" ht="12.5">
      <c r="B147" s="195" t="str">
        <f t="shared" si="20"/>
        <v/>
      </c>
      <c r="C147" s="508">
        <f>IF(D93="","-",+C146+1)</f>
        <v>2059</v>
      </c>
      <c r="D147" s="374">
        <f>IF(F146+SUM(E$99:E146)=D$92,F146,D$92-SUM(E$99:E146))</f>
        <v>0</v>
      </c>
      <c r="E147" s="523">
        <f t="shared" si="22"/>
        <v>0</v>
      </c>
      <c r="F147" s="524">
        <f t="shared" si="23"/>
        <v>0</v>
      </c>
      <c r="G147" s="524">
        <f t="shared" si="24"/>
        <v>0</v>
      </c>
      <c r="H147" s="527">
        <f t="shared" si="25"/>
        <v>0</v>
      </c>
      <c r="I147" s="578">
        <f t="shared" si="26"/>
        <v>0</v>
      </c>
      <c r="J147" s="515">
        <f t="shared" si="21"/>
        <v>0</v>
      </c>
      <c r="K147" s="515"/>
      <c r="L147" s="526"/>
      <c r="M147" s="515">
        <f t="shared" si="27"/>
        <v>0</v>
      </c>
      <c r="N147" s="526"/>
      <c r="O147" s="515">
        <f t="shared" si="28"/>
        <v>0</v>
      </c>
      <c r="P147" s="515">
        <f t="shared" si="29"/>
        <v>0</v>
      </c>
    </row>
    <row r="148" spans="2:16" ht="12.5">
      <c r="B148" s="195" t="str">
        <f t="shared" si="20"/>
        <v/>
      </c>
      <c r="C148" s="508">
        <f>IF(D93="","-",+C147+1)</f>
        <v>2060</v>
      </c>
      <c r="D148" s="374">
        <f>IF(F147+SUM(E$99:E147)=D$92,F147,D$92-SUM(E$99:E147))</f>
        <v>0</v>
      </c>
      <c r="E148" s="523">
        <f t="shared" si="22"/>
        <v>0</v>
      </c>
      <c r="F148" s="524">
        <f t="shared" si="23"/>
        <v>0</v>
      </c>
      <c r="G148" s="524">
        <f t="shared" si="24"/>
        <v>0</v>
      </c>
      <c r="H148" s="527">
        <f t="shared" si="25"/>
        <v>0</v>
      </c>
      <c r="I148" s="578">
        <f t="shared" si="26"/>
        <v>0</v>
      </c>
      <c r="J148" s="515">
        <f t="shared" si="21"/>
        <v>0</v>
      </c>
      <c r="K148" s="515"/>
      <c r="L148" s="526"/>
      <c r="M148" s="515">
        <f t="shared" si="27"/>
        <v>0</v>
      </c>
      <c r="N148" s="526"/>
      <c r="O148" s="515">
        <f t="shared" si="28"/>
        <v>0</v>
      </c>
      <c r="P148" s="515">
        <f t="shared" si="29"/>
        <v>0</v>
      </c>
    </row>
    <row r="149" spans="2:16" ht="12.5">
      <c r="B149" s="195" t="str">
        <f t="shared" si="20"/>
        <v/>
      </c>
      <c r="C149" s="508">
        <f>IF(D93="","-",+C148+1)</f>
        <v>2061</v>
      </c>
      <c r="D149" s="374">
        <f>IF(F148+SUM(E$99:E148)=D$92,F148,D$92-SUM(E$99:E148))</f>
        <v>0</v>
      </c>
      <c r="E149" s="523">
        <f t="shared" si="22"/>
        <v>0</v>
      </c>
      <c r="F149" s="524">
        <f t="shared" si="23"/>
        <v>0</v>
      </c>
      <c r="G149" s="524">
        <f t="shared" si="24"/>
        <v>0</v>
      </c>
      <c r="H149" s="527">
        <f t="shared" si="25"/>
        <v>0</v>
      </c>
      <c r="I149" s="578">
        <f t="shared" si="26"/>
        <v>0</v>
      </c>
      <c r="J149" s="515">
        <f t="shared" si="21"/>
        <v>0</v>
      </c>
      <c r="K149" s="515"/>
      <c r="L149" s="526"/>
      <c r="M149" s="515">
        <f t="shared" si="27"/>
        <v>0</v>
      </c>
      <c r="N149" s="526"/>
      <c r="O149" s="515">
        <f t="shared" si="28"/>
        <v>0</v>
      </c>
      <c r="P149" s="515">
        <f t="shared" si="29"/>
        <v>0</v>
      </c>
    </row>
    <row r="150" spans="2:16" ht="12.5">
      <c r="B150" s="195" t="str">
        <f t="shared" si="20"/>
        <v/>
      </c>
      <c r="C150" s="508">
        <f>IF(D93="","-",+C149+1)</f>
        <v>2062</v>
      </c>
      <c r="D150" s="374">
        <f>IF(F149+SUM(E$99:E149)=D$92,F149,D$92-SUM(E$99:E149))</f>
        <v>0</v>
      </c>
      <c r="E150" s="523">
        <f t="shared" si="22"/>
        <v>0</v>
      </c>
      <c r="F150" s="524">
        <f t="shared" si="23"/>
        <v>0</v>
      </c>
      <c r="G150" s="524">
        <f t="shared" si="24"/>
        <v>0</v>
      </c>
      <c r="H150" s="527">
        <f t="shared" si="25"/>
        <v>0</v>
      </c>
      <c r="I150" s="578">
        <f t="shared" si="26"/>
        <v>0</v>
      </c>
      <c r="J150" s="515">
        <f t="shared" si="21"/>
        <v>0</v>
      </c>
      <c r="K150" s="515"/>
      <c r="L150" s="526"/>
      <c r="M150" s="515">
        <f t="shared" si="27"/>
        <v>0</v>
      </c>
      <c r="N150" s="526"/>
      <c r="O150" s="515">
        <f t="shared" si="28"/>
        <v>0</v>
      </c>
      <c r="P150" s="515">
        <f t="shared" si="29"/>
        <v>0</v>
      </c>
    </row>
    <row r="151" spans="2:16" ht="12.5">
      <c r="B151" s="195" t="str">
        <f t="shared" si="20"/>
        <v/>
      </c>
      <c r="C151" s="508">
        <f>IF(D93="","-",+C150+1)</f>
        <v>2063</v>
      </c>
      <c r="D151" s="374">
        <f>IF(F150+SUM(E$99:E150)=D$92,F150,D$92-SUM(E$99:E150))</f>
        <v>0</v>
      </c>
      <c r="E151" s="523">
        <f t="shared" si="22"/>
        <v>0</v>
      </c>
      <c r="F151" s="524">
        <f t="shared" si="23"/>
        <v>0</v>
      </c>
      <c r="G151" s="524">
        <f t="shared" si="24"/>
        <v>0</v>
      </c>
      <c r="H151" s="527">
        <f t="shared" si="25"/>
        <v>0</v>
      </c>
      <c r="I151" s="578">
        <f t="shared" si="26"/>
        <v>0</v>
      </c>
      <c r="J151" s="515">
        <f t="shared" si="21"/>
        <v>0</v>
      </c>
      <c r="K151" s="515"/>
      <c r="L151" s="526"/>
      <c r="M151" s="515">
        <f t="shared" si="27"/>
        <v>0</v>
      </c>
      <c r="N151" s="526"/>
      <c r="O151" s="515">
        <f t="shared" si="28"/>
        <v>0</v>
      </c>
      <c r="P151" s="515">
        <f t="shared" si="29"/>
        <v>0</v>
      </c>
    </row>
    <row r="152" spans="2:16" ht="12.5">
      <c r="B152" s="195" t="str">
        <f t="shared" si="20"/>
        <v/>
      </c>
      <c r="C152" s="508">
        <f>IF(D93="","-",+C151+1)</f>
        <v>2064</v>
      </c>
      <c r="D152" s="374">
        <f>IF(F151+SUM(E$99:E151)=D$92,F151,D$92-SUM(E$99:E151))</f>
        <v>0</v>
      </c>
      <c r="E152" s="523">
        <f t="shared" si="22"/>
        <v>0</v>
      </c>
      <c r="F152" s="524">
        <f t="shared" si="23"/>
        <v>0</v>
      </c>
      <c r="G152" s="524">
        <f t="shared" si="24"/>
        <v>0</v>
      </c>
      <c r="H152" s="527">
        <f t="shared" si="25"/>
        <v>0</v>
      </c>
      <c r="I152" s="578">
        <f t="shared" si="26"/>
        <v>0</v>
      </c>
      <c r="J152" s="515">
        <f t="shared" si="21"/>
        <v>0</v>
      </c>
      <c r="K152" s="515"/>
      <c r="L152" s="526"/>
      <c r="M152" s="515">
        <f t="shared" si="27"/>
        <v>0</v>
      </c>
      <c r="N152" s="526"/>
      <c r="O152" s="515">
        <f t="shared" si="28"/>
        <v>0</v>
      </c>
      <c r="P152" s="515">
        <f t="shared" si="29"/>
        <v>0</v>
      </c>
    </row>
    <row r="153" spans="2:16" ht="12.5">
      <c r="B153" s="195" t="str">
        <f t="shared" si="20"/>
        <v/>
      </c>
      <c r="C153" s="508">
        <f>IF(D93="","-",+C152+1)</f>
        <v>2065</v>
      </c>
      <c r="D153" s="374">
        <f>IF(F152+SUM(E$99:E152)=D$92,F152,D$92-SUM(E$99:E152))</f>
        <v>0</v>
      </c>
      <c r="E153" s="523">
        <f t="shared" si="22"/>
        <v>0</v>
      </c>
      <c r="F153" s="524">
        <f t="shared" si="23"/>
        <v>0</v>
      </c>
      <c r="G153" s="524">
        <f t="shared" si="24"/>
        <v>0</v>
      </c>
      <c r="H153" s="527">
        <f t="shared" si="25"/>
        <v>0</v>
      </c>
      <c r="I153" s="578">
        <f t="shared" si="26"/>
        <v>0</v>
      </c>
      <c r="J153" s="515">
        <f t="shared" si="21"/>
        <v>0</v>
      </c>
      <c r="K153" s="515"/>
      <c r="L153" s="526"/>
      <c r="M153" s="515">
        <f t="shared" si="27"/>
        <v>0</v>
      </c>
      <c r="N153" s="526"/>
      <c r="O153" s="515">
        <f t="shared" si="28"/>
        <v>0</v>
      </c>
      <c r="P153" s="515">
        <f t="shared" si="29"/>
        <v>0</v>
      </c>
    </row>
    <row r="154" spans="2:16" ht="13" thickBot="1">
      <c r="B154" s="195" t="str">
        <f t="shared" si="20"/>
        <v/>
      </c>
      <c r="C154" s="528">
        <f>IF(D93="","-",+C153+1)</f>
        <v>2066</v>
      </c>
      <c r="D154" s="374">
        <f>IF(F153+SUM(E$99:E153)=D$92,F153,D$92-SUM(E$99:E153))</f>
        <v>0</v>
      </c>
      <c r="E154" s="523">
        <f t="shared" si="22"/>
        <v>0</v>
      </c>
      <c r="F154" s="524">
        <f t="shared" si="23"/>
        <v>0</v>
      </c>
      <c r="G154" s="524">
        <f t="shared" si="24"/>
        <v>0</v>
      </c>
      <c r="H154" s="527">
        <f t="shared" si="25"/>
        <v>0</v>
      </c>
      <c r="I154" s="578">
        <f t="shared" si="26"/>
        <v>0</v>
      </c>
      <c r="J154" s="515">
        <f t="shared" si="21"/>
        <v>0</v>
      </c>
      <c r="K154" s="515"/>
      <c r="L154" s="533"/>
      <c r="M154" s="534">
        <f t="shared" si="27"/>
        <v>0</v>
      </c>
      <c r="N154" s="533"/>
      <c r="O154" s="534">
        <f t="shared" si="28"/>
        <v>0</v>
      </c>
      <c r="P154" s="534">
        <f t="shared" si="29"/>
        <v>0</v>
      </c>
    </row>
    <row r="155" spans="2:16" ht="12.5">
      <c r="C155" s="374" t="s">
        <v>78</v>
      </c>
      <c r="D155" s="375"/>
      <c r="E155" s="375">
        <f>SUM(E99:E154)</f>
        <v>23216.000000000004</v>
      </c>
      <c r="F155" s="375"/>
      <c r="G155" s="375"/>
      <c r="H155" s="375">
        <f>SUM(H99:H154)</f>
        <v>77734.871452796928</v>
      </c>
      <c r="I155" s="375">
        <f>SUM(I99:I154)</f>
        <v>77734.871452796928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1814670.2891577268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1814670.2891577268</v>
      </c>
      <c r="O6" s="269"/>
      <c r="P6" s="269"/>
    </row>
    <row r="7" spans="1:16" ht="13.5" thickBot="1">
      <c r="C7" s="468" t="s">
        <v>48</v>
      </c>
      <c r="D7" s="625" t="s">
        <v>342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/>
      <c r="E9" s="638" t="s">
        <v>401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16209337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2015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395349.68292682926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2015</v>
      </c>
      <c r="D17" s="630">
        <v>15500000</v>
      </c>
      <c r="E17" s="639">
        <v>184523.80952380953</v>
      </c>
      <c r="F17" s="630">
        <v>15315476.19047619</v>
      </c>
      <c r="G17" s="639">
        <v>2201645.5530295321</v>
      </c>
      <c r="H17" s="640">
        <v>2201645.5530295321</v>
      </c>
      <c r="I17" s="512">
        <v>0</v>
      </c>
      <c r="J17" s="512"/>
      <c r="K17" s="519">
        <f>G17</f>
        <v>2201645.5530295321</v>
      </c>
      <c r="L17" s="520">
        <f>IF(K17&lt;&gt;0,+G17-K17,0)</f>
        <v>0</v>
      </c>
      <c r="M17" s="519">
        <f>H17</f>
        <v>2201645.5530295321</v>
      </c>
      <c r="N17" s="51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2016</v>
      </c>
      <c r="D18" s="632">
        <v>15593387.19047619</v>
      </c>
      <c r="E18" s="631">
        <v>375664.54761904763</v>
      </c>
      <c r="F18" s="632">
        <v>15217722.642857142</v>
      </c>
      <c r="G18" s="631">
        <v>2355185.5288467337</v>
      </c>
      <c r="H18" s="640">
        <v>2355185.5288467337</v>
      </c>
      <c r="I18" s="512">
        <f>H18-G18</f>
        <v>0</v>
      </c>
      <c r="J18" s="512"/>
      <c r="K18" s="519">
        <f>G18</f>
        <v>2355185.5288467337</v>
      </c>
      <c r="L18" s="520">
        <f>IF(K18&lt;&gt;0,+G18-K18,0)</f>
        <v>0</v>
      </c>
      <c r="M18" s="519">
        <f>H18</f>
        <v>2355185.5288467337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2017</v>
      </c>
      <c r="D19" s="632">
        <v>15438728.642857144</v>
      </c>
      <c r="E19" s="631">
        <v>372067.83720930235</v>
      </c>
      <c r="F19" s="632">
        <v>15066660.805647841</v>
      </c>
      <c r="G19" s="631">
        <v>2261762.8310746681</v>
      </c>
      <c r="H19" s="640">
        <v>2261762.8310746681</v>
      </c>
      <c r="I19" s="512">
        <f t="shared" ref="I19:I72" si="0">H19-G19</f>
        <v>0</v>
      </c>
      <c r="J19" s="512"/>
      <c r="K19" s="519">
        <f>G19</f>
        <v>2261762.8310746681</v>
      </c>
      <c r="L19" s="520">
        <f>IF(K19&lt;&gt;0,+G19-K19,0)</f>
        <v>0</v>
      </c>
      <c r="M19" s="519">
        <f>H19</f>
        <v>2261762.8310746681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1">IF(D20=F19,"","IU")</f>
        <v/>
      </c>
      <c r="C20" s="508">
        <f>IF(D11="","-",+C19+1)</f>
        <v>2018</v>
      </c>
      <c r="D20" s="632">
        <v>15066660.805647841</v>
      </c>
      <c r="E20" s="631">
        <v>390217.48780487804</v>
      </c>
      <c r="F20" s="632">
        <v>14676443.317842962</v>
      </c>
      <c r="G20" s="631">
        <v>2054109.3422824556</v>
      </c>
      <c r="H20" s="640">
        <v>2054109.3422824556</v>
      </c>
      <c r="I20" s="512">
        <f t="shared" si="0"/>
        <v>0</v>
      </c>
      <c r="J20" s="512"/>
      <c r="K20" s="519">
        <f>G20</f>
        <v>2054109.3422824556</v>
      </c>
      <c r="L20" s="520">
        <f>IF(K20&lt;&gt;0,+G20-K20,0)</f>
        <v>0</v>
      </c>
      <c r="M20" s="519">
        <f>H20</f>
        <v>2054109.3422824556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1"/>
        <v/>
      </c>
      <c r="C21" s="508">
        <f>IF(D11="","-",+C20+1)</f>
        <v>2019</v>
      </c>
      <c r="D21" s="632">
        <v>14676443.317842962</v>
      </c>
      <c r="E21" s="631">
        <v>372067.83720930235</v>
      </c>
      <c r="F21" s="632">
        <v>14304375.480633659</v>
      </c>
      <c r="G21" s="631">
        <v>1814670.2891577268</v>
      </c>
      <c r="H21" s="640">
        <v>1814670.2891577268</v>
      </c>
      <c r="I21" s="512">
        <f t="shared" si="0"/>
        <v>0</v>
      </c>
      <c r="J21" s="512"/>
      <c r="K21" s="519">
        <f>G21</f>
        <v>1814670.2891577268</v>
      </c>
      <c r="L21" s="520">
        <f>IF(K21&lt;&gt;0,+G21-K21,0)</f>
        <v>0</v>
      </c>
      <c r="M21" s="519">
        <f>H21</f>
        <v>1814670.2891577268</v>
      </c>
      <c r="N21" s="515">
        <f t="shared" ref="N21:N72" si="2">IF(M21&lt;&gt;0,+H21-M21,0)</f>
        <v>0</v>
      </c>
      <c r="O21" s="515">
        <f t="shared" ref="O21:O72" si="3">+N21-L21</f>
        <v>0</v>
      </c>
      <c r="P21" s="272"/>
    </row>
    <row r="22" spans="2:16" ht="12.5">
      <c r="B22" s="195" t="str">
        <f t="shared" si="1"/>
        <v>IU</v>
      </c>
      <c r="C22" s="508">
        <f>IF(D11="","-",+C21+1)</f>
        <v>2020</v>
      </c>
      <c r="D22" s="524">
        <f>IF(F21+SUM(E$17:E21)=D$10,F21,D$10-SUM(E$17:E21))</f>
        <v>14514795.480633661</v>
      </c>
      <c r="E22" s="523">
        <f t="shared" ref="E22:E72" si="4">IF(+$I$14&lt;F21,$I$14,D22)</f>
        <v>395349.68292682926</v>
      </c>
      <c r="F22" s="524">
        <f t="shared" ref="F22:F72" si="5">+D22-E22</f>
        <v>14119445.797706831</v>
      </c>
      <c r="G22" s="525">
        <f t="shared" ref="G22:G50" si="6">+I$12*((D22+F22)/2)+E22</f>
        <v>2214971.2298093569</v>
      </c>
      <c r="H22" s="492">
        <f t="shared" ref="H22:H50" si="7">+I$13*((D22+F22)/2)+E22</f>
        <v>2214971.2298093569</v>
      </c>
      <c r="I22" s="512">
        <f t="shared" si="0"/>
        <v>0</v>
      </c>
      <c r="J22" s="512"/>
      <c r="K22" s="526"/>
      <c r="L22" s="515">
        <f t="shared" ref="L22:L72" si="8">IF(K22&lt;&gt;0,+G22-K22,0)</f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1"/>
        <v/>
      </c>
      <c r="C23" s="508">
        <f>IF(D11="","-",+C22+1)</f>
        <v>2021</v>
      </c>
      <c r="D23" s="524">
        <f>IF(F22+SUM(E$17:E22)=D$10,F22,D$10-SUM(E$17:E22))</f>
        <v>14119445.797706831</v>
      </c>
      <c r="E23" s="523">
        <f t="shared" si="4"/>
        <v>395349.68292682926</v>
      </c>
      <c r="F23" s="524">
        <f t="shared" si="5"/>
        <v>13724096.114780001</v>
      </c>
      <c r="G23" s="525">
        <f t="shared" si="6"/>
        <v>2164724.618096198</v>
      </c>
      <c r="H23" s="492">
        <f t="shared" si="7"/>
        <v>2164724.618096198</v>
      </c>
      <c r="I23" s="512">
        <f t="shared" si="0"/>
        <v>0</v>
      </c>
      <c r="J23" s="512"/>
      <c r="K23" s="526"/>
      <c r="L23" s="515">
        <f t="shared" si="8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1"/>
        <v/>
      </c>
      <c r="C24" s="508">
        <f>IF(D11="","-",+C23+1)</f>
        <v>2022</v>
      </c>
      <c r="D24" s="524">
        <f>IF(F23+SUM(E$17:E23)=D$10,F23,D$10-SUM(E$17:E23))</f>
        <v>13724096.114780001</v>
      </c>
      <c r="E24" s="523">
        <f t="shared" si="4"/>
        <v>395349.68292682926</v>
      </c>
      <c r="F24" s="524">
        <f t="shared" si="5"/>
        <v>13328746.431853171</v>
      </c>
      <c r="G24" s="525">
        <f t="shared" si="6"/>
        <v>2114478.0063830395</v>
      </c>
      <c r="H24" s="492">
        <f t="shared" si="7"/>
        <v>2114478.0063830395</v>
      </c>
      <c r="I24" s="512">
        <f t="shared" si="0"/>
        <v>0</v>
      </c>
      <c r="J24" s="512"/>
      <c r="K24" s="526"/>
      <c r="L24" s="515">
        <f t="shared" si="8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1"/>
        <v/>
      </c>
      <c r="C25" s="508">
        <f>IF(D11="","-",+C24+1)</f>
        <v>2023</v>
      </c>
      <c r="D25" s="524">
        <f>IF(F24+SUM(E$17:E24)=D$10,F24,D$10-SUM(E$17:E24))</f>
        <v>13328746.431853171</v>
      </c>
      <c r="E25" s="523">
        <f t="shared" si="4"/>
        <v>395349.68292682926</v>
      </c>
      <c r="F25" s="524">
        <f t="shared" si="5"/>
        <v>12933396.748926342</v>
      </c>
      <c r="G25" s="525">
        <f t="shared" si="6"/>
        <v>2064231.3946698811</v>
      </c>
      <c r="H25" s="492">
        <f t="shared" si="7"/>
        <v>2064231.3946698811</v>
      </c>
      <c r="I25" s="512">
        <f t="shared" si="0"/>
        <v>0</v>
      </c>
      <c r="J25" s="512"/>
      <c r="K25" s="526"/>
      <c r="L25" s="515">
        <f t="shared" si="8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1"/>
        <v/>
      </c>
      <c r="C26" s="508">
        <f>IF(D11="","-",+C25+1)</f>
        <v>2024</v>
      </c>
      <c r="D26" s="524">
        <f>IF(F25+SUM(E$17:E25)=D$10,F25,D$10-SUM(E$17:E25))</f>
        <v>12933396.748926342</v>
      </c>
      <c r="E26" s="523">
        <f t="shared" si="4"/>
        <v>395349.68292682926</v>
      </c>
      <c r="F26" s="524">
        <f t="shared" si="5"/>
        <v>12538047.065999512</v>
      </c>
      <c r="G26" s="525">
        <f t="shared" si="6"/>
        <v>2013984.7829567227</v>
      </c>
      <c r="H26" s="492">
        <f t="shared" si="7"/>
        <v>2013984.7829567227</v>
      </c>
      <c r="I26" s="512">
        <f t="shared" si="0"/>
        <v>0</v>
      </c>
      <c r="J26" s="512"/>
      <c r="K26" s="526"/>
      <c r="L26" s="515">
        <f t="shared" si="8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1"/>
        <v/>
      </c>
      <c r="C27" s="508">
        <f>IF(D11="","-",+C26+1)</f>
        <v>2025</v>
      </c>
      <c r="D27" s="524">
        <f>IF(F26+SUM(E$17:E26)=D$10,F26,D$10-SUM(E$17:E26))</f>
        <v>12538047.065999512</v>
      </c>
      <c r="E27" s="523">
        <f t="shared" si="4"/>
        <v>395349.68292682926</v>
      </c>
      <c r="F27" s="524">
        <f t="shared" si="5"/>
        <v>12142697.383072682</v>
      </c>
      <c r="G27" s="525">
        <f t="shared" si="6"/>
        <v>1963738.171243564</v>
      </c>
      <c r="H27" s="492">
        <f t="shared" si="7"/>
        <v>1963738.171243564</v>
      </c>
      <c r="I27" s="512">
        <f t="shared" si="0"/>
        <v>0</v>
      </c>
      <c r="J27" s="512"/>
      <c r="K27" s="526"/>
      <c r="L27" s="515">
        <f t="shared" si="8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1"/>
        <v/>
      </c>
      <c r="C28" s="508">
        <f>IF(D11="","-",+C27+1)</f>
        <v>2026</v>
      </c>
      <c r="D28" s="524">
        <f>IF(F27+SUM(E$17:E27)=D$10,F27,D$10-SUM(E$17:E27))</f>
        <v>12142697.383072682</v>
      </c>
      <c r="E28" s="523">
        <f t="shared" si="4"/>
        <v>395349.68292682926</v>
      </c>
      <c r="F28" s="524">
        <f t="shared" si="5"/>
        <v>11747347.700145852</v>
      </c>
      <c r="G28" s="525">
        <f t="shared" si="6"/>
        <v>1913491.5595304056</v>
      </c>
      <c r="H28" s="492">
        <f t="shared" si="7"/>
        <v>1913491.5595304056</v>
      </c>
      <c r="I28" s="512">
        <f t="shared" si="0"/>
        <v>0</v>
      </c>
      <c r="J28" s="512"/>
      <c r="K28" s="526"/>
      <c r="L28" s="515">
        <f t="shared" si="8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1"/>
        <v/>
      </c>
      <c r="C29" s="508">
        <f>IF(D11="","-",+C28+1)</f>
        <v>2027</v>
      </c>
      <c r="D29" s="524">
        <f>IF(F28+SUM(E$17:E28)=D$10,F28,D$10-SUM(E$17:E28))</f>
        <v>11747347.700145852</v>
      </c>
      <c r="E29" s="523">
        <f t="shared" si="4"/>
        <v>395349.68292682926</v>
      </c>
      <c r="F29" s="524">
        <f t="shared" si="5"/>
        <v>11351998.017219022</v>
      </c>
      <c r="G29" s="525">
        <f t="shared" si="6"/>
        <v>1863244.9478172471</v>
      </c>
      <c r="H29" s="492">
        <f t="shared" si="7"/>
        <v>1863244.9478172471</v>
      </c>
      <c r="I29" s="512">
        <f t="shared" si="0"/>
        <v>0</v>
      </c>
      <c r="J29" s="512"/>
      <c r="K29" s="526"/>
      <c r="L29" s="515">
        <f t="shared" si="8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1"/>
        <v/>
      </c>
      <c r="C30" s="508">
        <f>IF(D11="","-",+C29+1)</f>
        <v>2028</v>
      </c>
      <c r="D30" s="524">
        <f>IF(F29+SUM(E$17:E29)=D$10,F29,D$10-SUM(E$17:E29))</f>
        <v>11351998.017219022</v>
      </c>
      <c r="E30" s="523">
        <f t="shared" si="4"/>
        <v>395349.68292682926</v>
      </c>
      <c r="F30" s="524">
        <f t="shared" si="5"/>
        <v>10956648.334292192</v>
      </c>
      <c r="G30" s="525">
        <f t="shared" si="6"/>
        <v>1812998.3361040887</v>
      </c>
      <c r="H30" s="492">
        <f t="shared" si="7"/>
        <v>1812998.3361040887</v>
      </c>
      <c r="I30" s="512">
        <f t="shared" si="0"/>
        <v>0</v>
      </c>
      <c r="J30" s="512"/>
      <c r="K30" s="526"/>
      <c r="L30" s="515">
        <f t="shared" si="8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1"/>
        <v/>
      </c>
      <c r="C31" s="508">
        <f>IF(D11="","-",+C30+1)</f>
        <v>2029</v>
      </c>
      <c r="D31" s="524">
        <f>IF(F30+SUM(E$17:E30)=D$10,F30,D$10-SUM(E$17:E30))</f>
        <v>10956648.334292192</v>
      </c>
      <c r="E31" s="523">
        <f t="shared" si="4"/>
        <v>395349.68292682926</v>
      </c>
      <c r="F31" s="524">
        <f t="shared" si="5"/>
        <v>10561298.651365362</v>
      </c>
      <c r="G31" s="525">
        <f t="shared" si="6"/>
        <v>1762751.72439093</v>
      </c>
      <c r="H31" s="492">
        <f t="shared" si="7"/>
        <v>1762751.72439093</v>
      </c>
      <c r="I31" s="512">
        <f t="shared" si="0"/>
        <v>0</v>
      </c>
      <c r="J31" s="512"/>
      <c r="K31" s="526"/>
      <c r="L31" s="515">
        <f t="shared" si="8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1"/>
        <v/>
      </c>
      <c r="C32" s="508">
        <f>IF(D11="","-",+C31+1)</f>
        <v>2030</v>
      </c>
      <c r="D32" s="524">
        <f>IF(F31+SUM(E$17:E31)=D$10,F31,D$10-SUM(E$17:E31))</f>
        <v>10561298.651365362</v>
      </c>
      <c r="E32" s="523">
        <f t="shared" si="4"/>
        <v>395349.68292682926</v>
      </c>
      <c r="F32" s="524">
        <f t="shared" si="5"/>
        <v>10165948.968438532</v>
      </c>
      <c r="G32" s="525">
        <f t="shared" si="6"/>
        <v>1712505.1126777716</v>
      </c>
      <c r="H32" s="492">
        <f t="shared" si="7"/>
        <v>1712505.1126777716</v>
      </c>
      <c r="I32" s="512">
        <f t="shared" si="0"/>
        <v>0</v>
      </c>
      <c r="J32" s="512"/>
      <c r="K32" s="526"/>
      <c r="L32" s="515">
        <f t="shared" si="8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1"/>
        <v/>
      </c>
      <c r="C33" s="508">
        <f>IF(D11="","-",+C32+1)</f>
        <v>2031</v>
      </c>
      <c r="D33" s="524">
        <f>IF(F32+SUM(E$17:E32)=D$10,F32,D$10-SUM(E$17:E32))</f>
        <v>10165948.968438532</v>
      </c>
      <c r="E33" s="523">
        <f t="shared" si="4"/>
        <v>395349.68292682926</v>
      </c>
      <c r="F33" s="524">
        <f t="shared" si="5"/>
        <v>9770599.2855117023</v>
      </c>
      <c r="G33" s="525">
        <f t="shared" si="6"/>
        <v>1662258.5009646132</v>
      </c>
      <c r="H33" s="492">
        <f t="shared" si="7"/>
        <v>1662258.5009646132</v>
      </c>
      <c r="I33" s="512">
        <f t="shared" si="0"/>
        <v>0</v>
      </c>
      <c r="J33" s="512"/>
      <c r="K33" s="526"/>
      <c r="L33" s="515">
        <f t="shared" si="8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1"/>
        <v/>
      </c>
      <c r="C34" s="508">
        <f>IF(D11="","-",+C33+1)</f>
        <v>2032</v>
      </c>
      <c r="D34" s="524">
        <f>IF(F33+SUM(E$17:E33)=D$10,F33,D$10-SUM(E$17:E33))</f>
        <v>9770599.2855117023</v>
      </c>
      <c r="E34" s="523">
        <f t="shared" si="4"/>
        <v>395349.68292682926</v>
      </c>
      <c r="F34" s="524">
        <f t="shared" si="5"/>
        <v>9375249.6025848724</v>
      </c>
      <c r="G34" s="525">
        <f t="shared" si="6"/>
        <v>1612011.8892514545</v>
      </c>
      <c r="H34" s="492">
        <f t="shared" si="7"/>
        <v>1612011.8892514545</v>
      </c>
      <c r="I34" s="512">
        <f t="shared" si="0"/>
        <v>0</v>
      </c>
      <c r="J34" s="512"/>
      <c r="K34" s="526"/>
      <c r="L34" s="515">
        <f t="shared" si="8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1"/>
        <v/>
      </c>
      <c r="C35" s="508">
        <f>IF(D11="","-",+C34+1)</f>
        <v>2033</v>
      </c>
      <c r="D35" s="524">
        <f>IF(F34+SUM(E$17:E34)=D$10,F34,D$10-SUM(E$17:E34))</f>
        <v>9375249.6025848724</v>
      </c>
      <c r="E35" s="523">
        <f t="shared" si="4"/>
        <v>395349.68292682926</v>
      </c>
      <c r="F35" s="524">
        <f t="shared" si="5"/>
        <v>8979899.9196580425</v>
      </c>
      <c r="G35" s="525">
        <f t="shared" si="6"/>
        <v>1561765.2775382961</v>
      </c>
      <c r="H35" s="492">
        <f t="shared" si="7"/>
        <v>1561765.2775382961</v>
      </c>
      <c r="I35" s="512">
        <f t="shared" si="0"/>
        <v>0</v>
      </c>
      <c r="J35" s="512"/>
      <c r="K35" s="526"/>
      <c r="L35" s="515">
        <f t="shared" si="8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1"/>
        <v/>
      </c>
      <c r="C36" s="508">
        <f>IF(D11="","-",+C35+1)</f>
        <v>2034</v>
      </c>
      <c r="D36" s="524">
        <f>IF(F35+SUM(E$17:E35)=D$10,F35,D$10-SUM(E$17:E35))</f>
        <v>8979899.9196580425</v>
      </c>
      <c r="E36" s="523">
        <f t="shared" si="4"/>
        <v>395349.68292682926</v>
      </c>
      <c r="F36" s="524">
        <f t="shared" si="5"/>
        <v>8584550.2367312126</v>
      </c>
      <c r="G36" s="525">
        <f t="shared" si="6"/>
        <v>1511518.6658251376</v>
      </c>
      <c r="H36" s="492">
        <f t="shared" si="7"/>
        <v>1511518.6658251376</v>
      </c>
      <c r="I36" s="512">
        <f t="shared" si="0"/>
        <v>0</v>
      </c>
      <c r="J36" s="512"/>
      <c r="K36" s="526"/>
      <c r="L36" s="515">
        <f t="shared" si="8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1"/>
        <v/>
      </c>
      <c r="C37" s="508">
        <f>IF(D11="","-",+C36+1)</f>
        <v>2035</v>
      </c>
      <c r="D37" s="524">
        <f>IF(F36+SUM(E$17:E36)=D$10,F36,D$10-SUM(E$17:E36))</f>
        <v>8584550.2367312126</v>
      </c>
      <c r="E37" s="523">
        <f t="shared" si="4"/>
        <v>395349.68292682926</v>
      </c>
      <c r="F37" s="524">
        <f t="shared" si="5"/>
        <v>8189200.5538043836</v>
      </c>
      <c r="G37" s="525">
        <f t="shared" si="6"/>
        <v>1461272.0541119792</v>
      </c>
      <c r="H37" s="492">
        <f t="shared" si="7"/>
        <v>1461272.0541119792</v>
      </c>
      <c r="I37" s="512">
        <f t="shared" si="0"/>
        <v>0</v>
      </c>
      <c r="J37" s="512"/>
      <c r="K37" s="526"/>
      <c r="L37" s="515">
        <f t="shared" si="8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1"/>
        <v/>
      </c>
      <c r="C38" s="508">
        <f>IF(D11="","-",+C37+1)</f>
        <v>2036</v>
      </c>
      <c r="D38" s="524">
        <f>IF(F37+SUM(E$17:E37)=D$10,F37,D$10-SUM(E$17:E37))</f>
        <v>8189200.5538043836</v>
      </c>
      <c r="E38" s="523">
        <f t="shared" si="4"/>
        <v>395349.68292682926</v>
      </c>
      <c r="F38" s="524">
        <f t="shared" si="5"/>
        <v>7793850.8708775546</v>
      </c>
      <c r="G38" s="525">
        <f t="shared" si="6"/>
        <v>1411025.442398821</v>
      </c>
      <c r="H38" s="492">
        <f t="shared" si="7"/>
        <v>1411025.442398821</v>
      </c>
      <c r="I38" s="512">
        <f t="shared" si="0"/>
        <v>0</v>
      </c>
      <c r="J38" s="512"/>
      <c r="K38" s="526"/>
      <c r="L38" s="515">
        <f t="shared" si="8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1"/>
        <v/>
      </c>
      <c r="C39" s="508">
        <f>IF(D11="","-",+C38+1)</f>
        <v>2037</v>
      </c>
      <c r="D39" s="524">
        <f>IF(F38+SUM(E$17:E38)=D$10,F38,D$10-SUM(E$17:E38))</f>
        <v>7793850.8708775546</v>
      </c>
      <c r="E39" s="523">
        <f t="shared" si="4"/>
        <v>395349.68292682926</v>
      </c>
      <c r="F39" s="524">
        <f t="shared" si="5"/>
        <v>7398501.1879507257</v>
      </c>
      <c r="G39" s="525">
        <f t="shared" si="6"/>
        <v>1360778.8306856623</v>
      </c>
      <c r="H39" s="492">
        <f t="shared" si="7"/>
        <v>1360778.8306856623</v>
      </c>
      <c r="I39" s="512">
        <f t="shared" si="0"/>
        <v>0</v>
      </c>
      <c r="J39" s="512"/>
      <c r="K39" s="526"/>
      <c r="L39" s="515">
        <f t="shared" si="8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1"/>
        <v/>
      </c>
      <c r="C40" s="508">
        <f>IF(D11="","-",+C39+1)</f>
        <v>2038</v>
      </c>
      <c r="D40" s="524">
        <f>IF(F39+SUM(E$17:E39)=D$10,F39,D$10-SUM(E$17:E39))</f>
        <v>7398501.1879507257</v>
      </c>
      <c r="E40" s="523">
        <f t="shared" si="4"/>
        <v>395349.68292682926</v>
      </c>
      <c r="F40" s="524">
        <f t="shared" si="5"/>
        <v>7003151.5050238967</v>
      </c>
      <c r="G40" s="525">
        <f t="shared" si="6"/>
        <v>1310532.2189725041</v>
      </c>
      <c r="H40" s="492">
        <f t="shared" si="7"/>
        <v>1310532.2189725041</v>
      </c>
      <c r="I40" s="512">
        <f t="shared" si="0"/>
        <v>0</v>
      </c>
      <c r="J40" s="512"/>
      <c r="K40" s="526"/>
      <c r="L40" s="515">
        <f t="shared" si="8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1"/>
        <v/>
      </c>
      <c r="C41" s="508">
        <f>IF(D11="","-",+C40+1)</f>
        <v>2039</v>
      </c>
      <c r="D41" s="524">
        <f>IF(F40+SUM(E$17:E40)=D$10,F40,D$10-SUM(E$17:E40))</f>
        <v>7003151.5050238967</v>
      </c>
      <c r="E41" s="523">
        <f t="shared" si="4"/>
        <v>395349.68292682926</v>
      </c>
      <c r="F41" s="524">
        <f t="shared" si="5"/>
        <v>6607801.8220970677</v>
      </c>
      <c r="G41" s="525">
        <f t="shared" si="6"/>
        <v>1260285.6072593457</v>
      </c>
      <c r="H41" s="492">
        <f t="shared" si="7"/>
        <v>1260285.6072593457</v>
      </c>
      <c r="I41" s="512">
        <f t="shared" si="0"/>
        <v>0</v>
      </c>
      <c r="J41" s="512"/>
      <c r="K41" s="526"/>
      <c r="L41" s="515">
        <f t="shared" si="8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1"/>
        <v/>
      </c>
      <c r="C42" s="508">
        <f>IF(D11="","-",+C41+1)</f>
        <v>2040</v>
      </c>
      <c r="D42" s="524">
        <f>IF(F41+SUM(E$17:E41)=D$10,F41,D$10-SUM(E$17:E41))</f>
        <v>6607801.8220970677</v>
      </c>
      <c r="E42" s="523">
        <f t="shared" si="4"/>
        <v>395349.68292682926</v>
      </c>
      <c r="F42" s="524">
        <f t="shared" si="5"/>
        <v>6212452.1391702387</v>
      </c>
      <c r="G42" s="525">
        <f t="shared" si="6"/>
        <v>1210038.9955461875</v>
      </c>
      <c r="H42" s="492">
        <f t="shared" si="7"/>
        <v>1210038.9955461875</v>
      </c>
      <c r="I42" s="512">
        <f t="shared" si="0"/>
        <v>0</v>
      </c>
      <c r="J42" s="512"/>
      <c r="K42" s="526"/>
      <c r="L42" s="515">
        <f t="shared" si="8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1"/>
        <v/>
      </c>
      <c r="C43" s="508">
        <f>IF(D11="","-",+C42+1)</f>
        <v>2041</v>
      </c>
      <c r="D43" s="524">
        <f>IF(F42+SUM(E$17:E42)=D$10,F42,D$10-SUM(E$17:E42))</f>
        <v>6212452.1391702387</v>
      </c>
      <c r="E43" s="523">
        <f t="shared" si="4"/>
        <v>395349.68292682926</v>
      </c>
      <c r="F43" s="524">
        <f t="shared" si="5"/>
        <v>5817102.4562434098</v>
      </c>
      <c r="G43" s="525">
        <f t="shared" si="6"/>
        <v>1159792.3838330288</v>
      </c>
      <c r="H43" s="492">
        <f t="shared" si="7"/>
        <v>1159792.3838330288</v>
      </c>
      <c r="I43" s="512">
        <f t="shared" si="0"/>
        <v>0</v>
      </c>
      <c r="J43" s="512"/>
      <c r="K43" s="526"/>
      <c r="L43" s="515">
        <f t="shared" si="8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1"/>
        <v/>
      </c>
      <c r="C44" s="508">
        <f>IF(D11="","-",+C43+1)</f>
        <v>2042</v>
      </c>
      <c r="D44" s="524">
        <f>IF(F43+SUM(E$17:E43)=D$10,F43,D$10-SUM(E$17:E43))</f>
        <v>5817102.4562434098</v>
      </c>
      <c r="E44" s="523">
        <f t="shared" si="4"/>
        <v>395349.68292682926</v>
      </c>
      <c r="F44" s="524">
        <f t="shared" si="5"/>
        <v>5421752.7733165808</v>
      </c>
      <c r="G44" s="525">
        <f t="shared" si="6"/>
        <v>1109545.7721198706</v>
      </c>
      <c r="H44" s="492">
        <f t="shared" si="7"/>
        <v>1109545.7721198706</v>
      </c>
      <c r="I44" s="512">
        <f t="shared" si="0"/>
        <v>0</v>
      </c>
      <c r="J44" s="512"/>
      <c r="K44" s="526"/>
      <c r="L44" s="515">
        <f t="shared" si="8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1"/>
        <v/>
      </c>
      <c r="C45" s="508">
        <f>IF(D11="","-",+C44+1)</f>
        <v>2043</v>
      </c>
      <c r="D45" s="524">
        <f>IF(F44+SUM(E$17:E44)=D$10,F44,D$10-SUM(E$17:E44))</f>
        <v>5421752.7733165808</v>
      </c>
      <c r="E45" s="523">
        <f t="shared" si="4"/>
        <v>395349.68292682926</v>
      </c>
      <c r="F45" s="524">
        <f t="shared" si="5"/>
        <v>5026403.0903897518</v>
      </c>
      <c r="G45" s="525">
        <f t="shared" si="6"/>
        <v>1059299.1604067122</v>
      </c>
      <c r="H45" s="492">
        <f t="shared" si="7"/>
        <v>1059299.1604067122</v>
      </c>
      <c r="I45" s="512">
        <f t="shared" si="0"/>
        <v>0</v>
      </c>
      <c r="J45" s="512"/>
      <c r="K45" s="526"/>
      <c r="L45" s="515">
        <f t="shared" si="8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1"/>
        <v/>
      </c>
      <c r="C46" s="508">
        <f>IF(D11="","-",+C45+1)</f>
        <v>2044</v>
      </c>
      <c r="D46" s="524">
        <f>IF(F45+SUM(E$17:E45)=D$10,F45,D$10-SUM(E$17:E45))</f>
        <v>5026403.0903897518</v>
      </c>
      <c r="E46" s="523">
        <f t="shared" si="4"/>
        <v>395349.68292682926</v>
      </c>
      <c r="F46" s="524">
        <f t="shared" si="5"/>
        <v>4631053.4074629229</v>
      </c>
      <c r="G46" s="525">
        <f t="shared" si="6"/>
        <v>1009052.548693554</v>
      </c>
      <c r="H46" s="492">
        <f t="shared" si="7"/>
        <v>1009052.548693554</v>
      </c>
      <c r="I46" s="512">
        <f t="shared" si="0"/>
        <v>0</v>
      </c>
      <c r="J46" s="512"/>
      <c r="K46" s="526"/>
      <c r="L46" s="515">
        <f t="shared" si="8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1"/>
        <v/>
      </c>
      <c r="C47" s="508">
        <f>IF(D11="","-",+C46+1)</f>
        <v>2045</v>
      </c>
      <c r="D47" s="524">
        <f>IF(F46+SUM(E$17:E46)=D$10,F46,D$10-SUM(E$17:E46))</f>
        <v>4631053.4074629229</v>
      </c>
      <c r="E47" s="523">
        <f t="shared" si="4"/>
        <v>395349.68292682926</v>
      </c>
      <c r="F47" s="524">
        <f t="shared" si="5"/>
        <v>4235703.7245360939</v>
      </c>
      <c r="G47" s="525">
        <f t="shared" si="6"/>
        <v>958805.93698039535</v>
      </c>
      <c r="H47" s="492">
        <f t="shared" si="7"/>
        <v>958805.93698039535</v>
      </c>
      <c r="I47" s="512">
        <f t="shared" si="0"/>
        <v>0</v>
      </c>
      <c r="J47" s="512"/>
      <c r="K47" s="526"/>
      <c r="L47" s="515">
        <f t="shared" si="8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1"/>
        <v/>
      </c>
      <c r="C48" s="508">
        <f>IF(D11="","-",+C47+1)</f>
        <v>2046</v>
      </c>
      <c r="D48" s="524">
        <f>IF(F47+SUM(E$17:E47)=D$10,F47,D$10-SUM(E$17:E47))</f>
        <v>4235703.7245360939</v>
      </c>
      <c r="E48" s="523">
        <f t="shared" si="4"/>
        <v>395349.68292682926</v>
      </c>
      <c r="F48" s="524">
        <f t="shared" si="5"/>
        <v>3840354.0416092644</v>
      </c>
      <c r="G48" s="525">
        <f t="shared" si="6"/>
        <v>908559.32526723703</v>
      </c>
      <c r="H48" s="492">
        <f t="shared" si="7"/>
        <v>908559.32526723703</v>
      </c>
      <c r="I48" s="512">
        <f t="shared" si="0"/>
        <v>0</v>
      </c>
      <c r="J48" s="512"/>
      <c r="K48" s="526"/>
      <c r="L48" s="515">
        <f t="shared" si="8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1"/>
        <v/>
      </c>
      <c r="C49" s="508">
        <f>IF(D11="","-",+C48+1)</f>
        <v>2047</v>
      </c>
      <c r="D49" s="524">
        <f>IF(F48+SUM(E$17:E48)=D$10,F48,D$10-SUM(E$17:E48))</f>
        <v>3840354.0416092644</v>
      </c>
      <c r="E49" s="523">
        <f t="shared" si="4"/>
        <v>395349.68292682926</v>
      </c>
      <c r="F49" s="524">
        <f t="shared" si="5"/>
        <v>3445004.358682435</v>
      </c>
      <c r="G49" s="525">
        <f t="shared" si="6"/>
        <v>858312.71355407871</v>
      </c>
      <c r="H49" s="492">
        <f t="shared" si="7"/>
        <v>858312.71355407871</v>
      </c>
      <c r="I49" s="512">
        <f t="shared" si="0"/>
        <v>0</v>
      </c>
      <c r="J49" s="512"/>
      <c r="K49" s="526"/>
      <c r="L49" s="515">
        <f t="shared" si="8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1"/>
        <v/>
      </c>
      <c r="C50" s="508">
        <f>IF(D11="","-",+C49+1)</f>
        <v>2048</v>
      </c>
      <c r="D50" s="524">
        <f>IF(F49+SUM(E$17:E49)=D$10,F49,D$10-SUM(E$17:E49))</f>
        <v>3445004.358682435</v>
      </c>
      <c r="E50" s="523">
        <f t="shared" si="4"/>
        <v>395349.68292682926</v>
      </c>
      <c r="F50" s="524">
        <f t="shared" si="5"/>
        <v>3049654.6757556056</v>
      </c>
      <c r="G50" s="525">
        <f t="shared" si="6"/>
        <v>808066.10184092016</v>
      </c>
      <c r="H50" s="492">
        <f t="shared" si="7"/>
        <v>808066.10184092016</v>
      </c>
      <c r="I50" s="512">
        <f t="shared" si="0"/>
        <v>0</v>
      </c>
      <c r="J50" s="512"/>
      <c r="K50" s="526"/>
      <c r="L50" s="515">
        <f t="shared" si="8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1"/>
        <v/>
      </c>
      <c r="C51" s="508">
        <f>IF(D11="","-",+C50+1)</f>
        <v>2049</v>
      </c>
      <c r="D51" s="524">
        <f>IF(F50+SUM(E$17:E50)=D$10,F50,D$10-SUM(E$17:E50))</f>
        <v>3049654.6757556056</v>
      </c>
      <c r="E51" s="523">
        <f t="shared" si="4"/>
        <v>395349.68292682926</v>
      </c>
      <c r="F51" s="524">
        <f t="shared" si="5"/>
        <v>2654304.9928287761</v>
      </c>
      <c r="G51" s="525">
        <f t="shared" ref="G51:G72" si="9">+I$12*((D51+F51)/2)+E51</f>
        <v>757819.49012776185</v>
      </c>
      <c r="H51" s="492">
        <f t="shared" ref="H51:H72" si="10">+I$13*((D51+F51)/2)+E51</f>
        <v>757819.49012776185</v>
      </c>
      <c r="I51" s="512">
        <f t="shared" si="0"/>
        <v>0</v>
      </c>
      <c r="J51" s="512"/>
      <c r="K51" s="526"/>
      <c r="L51" s="515">
        <f t="shared" si="8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1"/>
        <v/>
      </c>
      <c r="C52" s="508">
        <f>IF(D11="","-",+C51+1)</f>
        <v>2050</v>
      </c>
      <c r="D52" s="524">
        <f>IF(F51+SUM(E$17:E51)=D$10,F51,D$10-SUM(E$17:E51))</f>
        <v>2654304.9928287761</v>
      </c>
      <c r="E52" s="523">
        <f t="shared" si="4"/>
        <v>395349.68292682926</v>
      </c>
      <c r="F52" s="524">
        <f t="shared" si="5"/>
        <v>2258955.3099019467</v>
      </c>
      <c r="G52" s="525">
        <f t="shared" si="9"/>
        <v>707572.8784146033</v>
      </c>
      <c r="H52" s="492">
        <f t="shared" si="10"/>
        <v>707572.8784146033</v>
      </c>
      <c r="I52" s="512">
        <f t="shared" si="0"/>
        <v>0</v>
      </c>
      <c r="J52" s="512"/>
      <c r="K52" s="526"/>
      <c r="L52" s="515">
        <f t="shared" si="8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1"/>
        <v/>
      </c>
      <c r="C53" s="508">
        <f>IF(D11="","-",+C52+1)</f>
        <v>2051</v>
      </c>
      <c r="D53" s="524">
        <f>IF(F52+SUM(E$17:E52)=D$10,F52,D$10-SUM(E$17:E52))</f>
        <v>2258955.3099019467</v>
      </c>
      <c r="E53" s="523">
        <f t="shared" si="4"/>
        <v>395349.68292682926</v>
      </c>
      <c r="F53" s="524">
        <f t="shared" si="5"/>
        <v>1863605.6269751175</v>
      </c>
      <c r="G53" s="525">
        <f t="shared" si="9"/>
        <v>657326.26670144487</v>
      </c>
      <c r="H53" s="492">
        <f t="shared" si="10"/>
        <v>657326.26670144487</v>
      </c>
      <c r="I53" s="512">
        <f t="shared" si="0"/>
        <v>0</v>
      </c>
      <c r="J53" s="512"/>
      <c r="K53" s="526"/>
      <c r="L53" s="515">
        <f t="shared" si="8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1"/>
        <v/>
      </c>
      <c r="C54" s="508">
        <f>IF(D11="","-",+C53+1)</f>
        <v>2052</v>
      </c>
      <c r="D54" s="524">
        <f>IF(F53+SUM(E$17:E53)=D$10,F53,D$10-SUM(E$17:E53))</f>
        <v>1863605.6269751175</v>
      </c>
      <c r="E54" s="523">
        <f t="shared" si="4"/>
        <v>395349.68292682926</v>
      </c>
      <c r="F54" s="524">
        <f t="shared" si="5"/>
        <v>1468255.9440482883</v>
      </c>
      <c r="G54" s="525">
        <f t="shared" si="9"/>
        <v>607079.65498828643</v>
      </c>
      <c r="H54" s="492">
        <f t="shared" si="10"/>
        <v>607079.65498828643</v>
      </c>
      <c r="I54" s="512">
        <f t="shared" si="0"/>
        <v>0</v>
      </c>
      <c r="J54" s="512"/>
      <c r="K54" s="526"/>
      <c r="L54" s="515">
        <f t="shared" si="8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1"/>
        <v/>
      </c>
      <c r="C55" s="508">
        <f>IF(D11="","-",+C54+1)</f>
        <v>2053</v>
      </c>
      <c r="D55" s="524">
        <f>IF(F54+SUM(E$17:E54)=D$10,F54,D$10-SUM(E$17:E54))</f>
        <v>1468255.9440482883</v>
      </c>
      <c r="E55" s="523">
        <f t="shared" si="4"/>
        <v>395349.68292682926</v>
      </c>
      <c r="F55" s="524">
        <f t="shared" si="5"/>
        <v>1072906.2611214591</v>
      </c>
      <c r="G55" s="525">
        <f t="shared" si="9"/>
        <v>556833.04327512812</v>
      </c>
      <c r="H55" s="492">
        <f t="shared" si="10"/>
        <v>556833.04327512812</v>
      </c>
      <c r="I55" s="512">
        <f t="shared" si="0"/>
        <v>0</v>
      </c>
      <c r="J55" s="512"/>
      <c r="K55" s="526"/>
      <c r="L55" s="515">
        <f t="shared" si="8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1"/>
        <v/>
      </c>
      <c r="C56" s="508">
        <f>IF(D11="","-",+C55+1)</f>
        <v>2054</v>
      </c>
      <c r="D56" s="524">
        <f>IF(F55+SUM(E$17:E55)=D$10,F55,D$10-SUM(E$17:E55))</f>
        <v>1072906.2611214591</v>
      </c>
      <c r="E56" s="523">
        <f t="shared" si="4"/>
        <v>395349.68292682926</v>
      </c>
      <c r="F56" s="524">
        <f t="shared" si="5"/>
        <v>677556.57819462987</v>
      </c>
      <c r="G56" s="525">
        <f t="shared" si="9"/>
        <v>506586.43156196969</v>
      </c>
      <c r="H56" s="492">
        <f t="shared" si="10"/>
        <v>506586.43156196969</v>
      </c>
      <c r="I56" s="512">
        <f t="shared" si="0"/>
        <v>0</v>
      </c>
      <c r="J56" s="512"/>
      <c r="K56" s="526"/>
      <c r="L56" s="515">
        <f t="shared" si="8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1"/>
        <v/>
      </c>
      <c r="C57" s="508">
        <f>IF(D11="","-",+C56+1)</f>
        <v>2055</v>
      </c>
      <c r="D57" s="524">
        <f>IF(F56+SUM(E$17:E56)=D$10,F56,D$10-SUM(E$17:E56))</f>
        <v>677556.57819462987</v>
      </c>
      <c r="E57" s="523">
        <f t="shared" si="4"/>
        <v>395349.68292682926</v>
      </c>
      <c r="F57" s="524">
        <f t="shared" si="5"/>
        <v>282206.8952678006</v>
      </c>
      <c r="G57" s="525">
        <f t="shared" si="9"/>
        <v>456339.81984881125</v>
      </c>
      <c r="H57" s="492">
        <f t="shared" si="10"/>
        <v>456339.81984881125</v>
      </c>
      <c r="I57" s="512">
        <f t="shared" si="0"/>
        <v>0</v>
      </c>
      <c r="J57" s="512"/>
      <c r="K57" s="526"/>
      <c r="L57" s="515">
        <f t="shared" si="8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1"/>
        <v/>
      </c>
      <c r="C58" s="508">
        <f>IF(D11="","-",+C57+1)</f>
        <v>2056</v>
      </c>
      <c r="D58" s="524">
        <f>IF(F57+SUM(E$17:E57)=D$10,F57,D$10-SUM(E$17:E57))</f>
        <v>282206.8952678006</v>
      </c>
      <c r="E58" s="523">
        <f t="shared" si="4"/>
        <v>282206.8952678006</v>
      </c>
      <c r="F58" s="524">
        <f t="shared" si="5"/>
        <v>0</v>
      </c>
      <c r="G58" s="525">
        <f t="shared" si="9"/>
        <v>300140.31080050202</v>
      </c>
      <c r="H58" s="492">
        <f t="shared" si="10"/>
        <v>300140.31080050202</v>
      </c>
      <c r="I58" s="512">
        <f t="shared" si="0"/>
        <v>0</v>
      </c>
      <c r="J58" s="512"/>
      <c r="K58" s="526"/>
      <c r="L58" s="515">
        <f t="shared" si="8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1"/>
        <v/>
      </c>
      <c r="C59" s="508">
        <f>IF(D11="","-",+C58+1)</f>
        <v>2057</v>
      </c>
      <c r="D59" s="524">
        <f>IF(F58+SUM(E$17:E58)=D$10,F58,D$10-SUM(E$17:E58))</f>
        <v>0</v>
      </c>
      <c r="E59" s="523">
        <f t="shared" si="4"/>
        <v>0</v>
      </c>
      <c r="F59" s="524">
        <f t="shared" si="5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8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1"/>
        <v/>
      </c>
      <c r="C60" s="508">
        <f>IF(D11="","-",+C59+1)</f>
        <v>2058</v>
      </c>
      <c r="D60" s="524">
        <f>IF(F59+SUM(E$17:E59)=D$10,F59,D$10-SUM(E$17:E59))</f>
        <v>0</v>
      </c>
      <c r="E60" s="523">
        <f t="shared" si="4"/>
        <v>0</v>
      </c>
      <c r="F60" s="524">
        <f t="shared" si="5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8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1"/>
        <v/>
      </c>
      <c r="C61" s="508">
        <f>IF(D11="","-",+C60+1)</f>
        <v>2059</v>
      </c>
      <c r="D61" s="524">
        <f>IF(F60+SUM(E$17:E60)=D$10,F60,D$10-SUM(E$17:E60))</f>
        <v>0</v>
      </c>
      <c r="E61" s="523">
        <f t="shared" si="4"/>
        <v>0</v>
      </c>
      <c r="F61" s="524">
        <f t="shared" si="5"/>
        <v>0</v>
      </c>
      <c r="G61" s="525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8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1"/>
        <v/>
      </c>
      <c r="C62" s="508">
        <f>IF(D11="","-",+C61+1)</f>
        <v>2060</v>
      </c>
      <c r="D62" s="524">
        <f>IF(F61+SUM(E$17:E61)=D$10,F61,D$10-SUM(E$17:E61))</f>
        <v>0</v>
      </c>
      <c r="E62" s="523">
        <f t="shared" si="4"/>
        <v>0</v>
      </c>
      <c r="F62" s="524">
        <f t="shared" si="5"/>
        <v>0</v>
      </c>
      <c r="G62" s="525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8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1"/>
        <v/>
      </c>
      <c r="C63" s="508">
        <f>IF(D11="","-",+C62+1)</f>
        <v>2061</v>
      </c>
      <c r="D63" s="524">
        <f>IF(F62+SUM(E$17:E62)=D$10,F62,D$10-SUM(E$17:E62))</f>
        <v>0</v>
      </c>
      <c r="E63" s="523">
        <f t="shared" si="4"/>
        <v>0</v>
      </c>
      <c r="F63" s="524">
        <f t="shared" si="5"/>
        <v>0</v>
      </c>
      <c r="G63" s="525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8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1"/>
        <v/>
      </c>
      <c r="C64" s="508">
        <f>IF(D11="","-",+C63+1)</f>
        <v>2062</v>
      </c>
      <c r="D64" s="524">
        <f>IF(F63+SUM(E$17:E63)=D$10,F63,D$10-SUM(E$17:E63))</f>
        <v>0</v>
      </c>
      <c r="E64" s="523">
        <f t="shared" si="4"/>
        <v>0</v>
      </c>
      <c r="F64" s="524">
        <f t="shared" si="5"/>
        <v>0</v>
      </c>
      <c r="G64" s="525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8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1"/>
        <v/>
      </c>
      <c r="C65" s="508">
        <f>IF(D11="","-",+C64+1)</f>
        <v>2063</v>
      </c>
      <c r="D65" s="524">
        <f>IF(F64+SUM(E$17:E64)=D$10,F64,D$10-SUM(E$17:E64))</f>
        <v>0</v>
      </c>
      <c r="E65" s="523">
        <f t="shared" si="4"/>
        <v>0</v>
      </c>
      <c r="F65" s="524">
        <f t="shared" si="5"/>
        <v>0</v>
      </c>
      <c r="G65" s="525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8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1"/>
        <v/>
      </c>
      <c r="C66" s="508">
        <f>IF(D11="","-",+C65+1)</f>
        <v>2064</v>
      </c>
      <c r="D66" s="524">
        <f>IF(F65+SUM(E$17:E65)=D$10,F65,D$10-SUM(E$17:E65))</f>
        <v>0</v>
      </c>
      <c r="E66" s="523">
        <f t="shared" si="4"/>
        <v>0</v>
      </c>
      <c r="F66" s="524">
        <f t="shared" si="5"/>
        <v>0</v>
      </c>
      <c r="G66" s="525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8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1"/>
        <v/>
      </c>
      <c r="C67" s="508">
        <f>IF(D11="","-",+C66+1)</f>
        <v>2065</v>
      </c>
      <c r="D67" s="524">
        <f>IF(F66+SUM(E$17:E66)=D$10,F66,D$10-SUM(E$17:E66))</f>
        <v>0</v>
      </c>
      <c r="E67" s="523">
        <f t="shared" si="4"/>
        <v>0</v>
      </c>
      <c r="F67" s="524">
        <f t="shared" si="5"/>
        <v>0</v>
      </c>
      <c r="G67" s="525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8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1"/>
        <v/>
      </c>
      <c r="C68" s="508">
        <f>IF(D11="","-",+C67+1)</f>
        <v>2066</v>
      </c>
      <c r="D68" s="524">
        <f>IF(F67+SUM(E$17:E67)=D$10,F67,D$10-SUM(E$17:E67))</f>
        <v>0</v>
      </c>
      <c r="E68" s="523">
        <f t="shared" si="4"/>
        <v>0</v>
      </c>
      <c r="F68" s="524">
        <f t="shared" si="5"/>
        <v>0</v>
      </c>
      <c r="G68" s="525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8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1"/>
        <v/>
      </c>
      <c r="C69" s="508">
        <f>IF(D11="","-",+C68+1)</f>
        <v>2067</v>
      </c>
      <c r="D69" s="524">
        <f>IF(F68+SUM(E$17:E68)=D$10,F68,D$10-SUM(E$17:E68))</f>
        <v>0</v>
      </c>
      <c r="E69" s="523">
        <f t="shared" si="4"/>
        <v>0</v>
      </c>
      <c r="F69" s="524">
        <f t="shared" si="5"/>
        <v>0</v>
      </c>
      <c r="G69" s="525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8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1"/>
        <v/>
      </c>
      <c r="C70" s="508">
        <f>IF(D11="","-",+C69+1)</f>
        <v>2068</v>
      </c>
      <c r="D70" s="524">
        <f>IF(F69+SUM(E$17:E69)=D$10,F69,D$10-SUM(E$17:E69))</f>
        <v>0</v>
      </c>
      <c r="E70" s="523">
        <f t="shared" si="4"/>
        <v>0</v>
      </c>
      <c r="F70" s="524">
        <f t="shared" si="5"/>
        <v>0</v>
      </c>
      <c r="G70" s="525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8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1"/>
        <v/>
      </c>
      <c r="C71" s="508">
        <f>IF(D11="","-",+C70+1)</f>
        <v>2069</v>
      </c>
      <c r="D71" s="524">
        <f>IF(F70+SUM(E$17:E70)=D$10,F70,D$10-SUM(E$17:E70))</f>
        <v>0</v>
      </c>
      <c r="E71" s="523">
        <f t="shared" si="4"/>
        <v>0</v>
      </c>
      <c r="F71" s="524">
        <f t="shared" si="5"/>
        <v>0</v>
      </c>
      <c r="G71" s="525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8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1"/>
        <v/>
      </c>
      <c r="C72" s="528">
        <f>IF(D11="","-",+C71+1)</f>
        <v>2070</v>
      </c>
      <c r="D72" s="524">
        <f>IF(F71+SUM(E$17:E71)=D$10,F71,D$10-SUM(E$17:E71))</f>
        <v>0</v>
      </c>
      <c r="E72" s="523">
        <f t="shared" si="4"/>
        <v>0</v>
      </c>
      <c r="F72" s="524">
        <f t="shared" si="5"/>
        <v>0</v>
      </c>
      <c r="G72" s="525">
        <f t="shared" si="9"/>
        <v>0</v>
      </c>
      <c r="H72" s="492">
        <f t="shared" si="10"/>
        <v>0</v>
      </c>
      <c r="I72" s="512">
        <f t="shared" si="0"/>
        <v>0</v>
      </c>
      <c r="J72" s="512"/>
      <c r="K72" s="533"/>
      <c r="L72" s="534">
        <f t="shared" si="8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16209337.000000006</v>
      </c>
      <c r="F73" s="375"/>
      <c r="G73" s="375">
        <f>SUM(G17:G72)</f>
        <v>59071112.749038637</v>
      </c>
      <c r="H73" s="375">
        <f>SUM(H17:H72)</f>
        <v>59071112.749038637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1814670.2891577268</v>
      </c>
      <c r="N87" s="547">
        <f>IF(J92&lt;D11,0,VLOOKUP(J92,C17:O72,11))</f>
        <v>1814670.2891577268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1913508.9365071231</v>
      </c>
      <c r="N88" s="551">
        <f>IF(J92&lt;D11,0,VLOOKUP(J92,C99:P154,7))</f>
        <v>1913508.9365071231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Dekalb-New Boston 69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98838.647349396255</v>
      </c>
      <c r="N89" s="556">
        <f>+N88-N87</f>
        <v>98838.647349396255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>
        <f>+D9</f>
        <v>0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15930624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2015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370479.62790697673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2015</v>
      </c>
      <c r="D99" s="630">
        <v>0</v>
      </c>
      <c r="E99" s="631">
        <v>187832.27380952382</v>
      </c>
      <c r="F99" s="632">
        <v>15590078.726190476</v>
      </c>
      <c r="G99" s="633">
        <v>7795039.3630952379</v>
      </c>
      <c r="H99" s="634">
        <v>1214975.8636759706</v>
      </c>
      <c r="I99" s="635">
        <v>1214975.8636759706</v>
      </c>
      <c r="J99" s="515">
        <f>+I99-H99</f>
        <v>0</v>
      </c>
      <c r="K99" s="515"/>
      <c r="L99" s="513">
        <f>+H99</f>
        <v>1214975.8636759706</v>
      </c>
      <c r="M99" s="514">
        <f t="shared" ref="M99:M130" si="11">IF(L99&lt;&gt;0,+H99-L99,0)</f>
        <v>0</v>
      </c>
      <c r="N99" s="513">
        <f>+I99</f>
        <v>1214975.8636759706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2016</v>
      </c>
      <c r="D100" s="630">
        <v>15804084.726190476</v>
      </c>
      <c r="E100" s="631">
        <v>371905.04651162791</v>
      </c>
      <c r="F100" s="632">
        <v>15432179.679678848</v>
      </c>
      <c r="G100" s="632">
        <v>15618132.202934662</v>
      </c>
      <c r="H100" s="634">
        <v>2354626.7467602715</v>
      </c>
      <c r="I100" s="635">
        <v>2354626.7467602715</v>
      </c>
      <c r="J100" s="515">
        <f>+I100-H100</f>
        <v>0</v>
      </c>
      <c r="K100" s="515"/>
      <c r="L100" s="519">
        <f>+H100</f>
        <v>2354626.7467602715</v>
      </c>
      <c r="M100" s="515">
        <f>IF(L100&lt;&gt;0,+H100-L100,0)</f>
        <v>0</v>
      </c>
      <c r="N100" s="519">
        <f>+I100</f>
        <v>2354626.7467602715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2017</v>
      </c>
      <c r="D101" s="630">
        <v>15582465.679678848</v>
      </c>
      <c r="E101" s="631">
        <v>384338.16666666669</v>
      </c>
      <c r="F101" s="632">
        <v>15198127.513012182</v>
      </c>
      <c r="G101" s="632">
        <v>15390296.596345514</v>
      </c>
      <c r="H101" s="634">
        <v>2253819.9284135839</v>
      </c>
      <c r="I101" s="635">
        <v>2253819.9284135839</v>
      </c>
      <c r="J101" s="515">
        <f t="shared" ref="J101:J154" si="15">+I101-H101</f>
        <v>0</v>
      </c>
      <c r="K101" s="515"/>
      <c r="L101" s="519">
        <f>+H101</f>
        <v>2253819.9284135839</v>
      </c>
      <c r="M101" s="515">
        <f>IF(L101&lt;&gt;0,+H101-L101,0)</f>
        <v>0</v>
      </c>
      <c r="N101" s="519">
        <f>+I101</f>
        <v>2253819.9284135839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>IU</v>
      </c>
      <c r="C102" s="508">
        <f>IF(D93="","-",+C101+1)</f>
        <v>2018</v>
      </c>
      <c r="D102" s="630">
        <v>15265261.513012182</v>
      </c>
      <c r="E102" s="631">
        <v>385936.59523809527</v>
      </c>
      <c r="F102" s="632">
        <v>14879324.917774087</v>
      </c>
      <c r="G102" s="632">
        <v>15072293.215393133</v>
      </c>
      <c r="H102" s="634">
        <v>1977639.8776041078</v>
      </c>
      <c r="I102" s="635">
        <v>1977639.8776041078</v>
      </c>
      <c r="J102" s="515">
        <f t="shared" si="15"/>
        <v>0</v>
      </c>
      <c r="K102" s="515"/>
      <c r="L102" s="519">
        <f>+H102</f>
        <v>1977639.8776041078</v>
      </c>
      <c r="M102" s="515">
        <f>IF(L102&lt;&gt;0,+H102-L102,0)</f>
        <v>0</v>
      </c>
      <c r="N102" s="519">
        <f>+I102</f>
        <v>1977639.8776041078</v>
      </c>
      <c r="O102" s="515">
        <f>IF(N102&lt;&gt;0,+I102-N102,0)</f>
        <v>0</v>
      </c>
      <c r="P102" s="515">
        <f>+O102-M102</f>
        <v>0</v>
      </c>
    </row>
    <row r="103" spans="1:16" ht="12.5">
      <c r="B103" s="195" t="str">
        <f t="shared" si="14"/>
        <v>IU</v>
      </c>
      <c r="C103" s="508">
        <f>IF(D93="","-",+C102+1)</f>
        <v>2019</v>
      </c>
      <c r="D103" s="374">
        <f>IF(F102+SUM(E$99:E102)=D$92,F102,D$92-SUM(E$99:E102))</f>
        <v>14600611.917774087</v>
      </c>
      <c r="E103" s="523">
        <f t="shared" ref="E103:E154" si="16">IF(+$J$96&lt;F102,$J$96,D103)</f>
        <v>370479.62790697673</v>
      </c>
      <c r="F103" s="524">
        <f t="shared" ref="F103:F154" si="17">+D103-E103</f>
        <v>14230132.289867111</v>
      </c>
      <c r="G103" s="524">
        <f t="shared" ref="G103:G154" si="18">+(F103+D103)/2</f>
        <v>14415372.1038206</v>
      </c>
      <c r="H103" s="527">
        <f t="shared" ref="H103:H154" si="19">+J$94*G103+E103</f>
        <v>1913508.9365071231</v>
      </c>
      <c r="I103" s="578">
        <f t="shared" ref="I103:I154" si="20">+J$95*G103+E103</f>
        <v>1913508.9365071231</v>
      </c>
      <c r="J103" s="515">
        <f t="shared" si="15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2020</v>
      </c>
      <c r="D104" s="374">
        <f>IF(F103+SUM(E$99:E103)=D$92,F103,D$92-SUM(E$99:E103))</f>
        <v>14230132.289867111</v>
      </c>
      <c r="E104" s="523">
        <f t="shared" si="16"/>
        <v>370479.62790697673</v>
      </c>
      <c r="F104" s="524">
        <f t="shared" si="17"/>
        <v>13859652.661960134</v>
      </c>
      <c r="G104" s="524">
        <f t="shared" si="18"/>
        <v>14044892.475913621</v>
      </c>
      <c r="H104" s="527">
        <f t="shared" si="19"/>
        <v>1873852.5946532607</v>
      </c>
      <c r="I104" s="578">
        <f t="shared" si="20"/>
        <v>1873852.5946532607</v>
      </c>
      <c r="J104" s="515">
        <f t="shared" si="15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2021</v>
      </c>
      <c r="D105" s="374">
        <f>IF(F104+SUM(E$99:E104)=D$92,F104,D$92-SUM(E$99:E104))</f>
        <v>13859652.661960134</v>
      </c>
      <c r="E105" s="523">
        <f t="shared" si="16"/>
        <v>370479.62790697673</v>
      </c>
      <c r="F105" s="524">
        <f t="shared" si="17"/>
        <v>13489173.034053158</v>
      </c>
      <c r="G105" s="524">
        <f t="shared" si="18"/>
        <v>13674412.848006647</v>
      </c>
      <c r="H105" s="527">
        <f t="shared" si="19"/>
        <v>1834196.2527993983</v>
      </c>
      <c r="I105" s="578">
        <f t="shared" si="20"/>
        <v>1834196.2527993983</v>
      </c>
      <c r="J105" s="515">
        <f t="shared" si="15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2022</v>
      </c>
      <c r="D106" s="374">
        <f>IF(F105+SUM(E$99:E105)=D$92,F105,D$92-SUM(E$99:E105))</f>
        <v>13489173.034053158</v>
      </c>
      <c r="E106" s="523">
        <f t="shared" si="16"/>
        <v>370479.62790697673</v>
      </c>
      <c r="F106" s="524">
        <f t="shared" si="17"/>
        <v>13118693.406146182</v>
      </c>
      <c r="G106" s="524">
        <f t="shared" si="18"/>
        <v>13303933.220099669</v>
      </c>
      <c r="H106" s="527">
        <f t="shared" si="19"/>
        <v>1794539.9109455359</v>
      </c>
      <c r="I106" s="578">
        <f t="shared" si="20"/>
        <v>1794539.9109455359</v>
      </c>
      <c r="J106" s="515">
        <f t="shared" si="15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2023</v>
      </c>
      <c r="D107" s="374">
        <f>IF(F106+SUM(E$99:E106)=D$92,F106,D$92-SUM(E$99:E106))</f>
        <v>13118693.406146182</v>
      </c>
      <c r="E107" s="523">
        <f t="shared" si="16"/>
        <v>370479.62790697673</v>
      </c>
      <c r="F107" s="524">
        <f t="shared" si="17"/>
        <v>12748213.778239205</v>
      </c>
      <c r="G107" s="524">
        <f t="shared" si="18"/>
        <v>12933453.592192695</v>
      </c>
      <c r="H107" s="527">
        <f t="shared" si="19"/>
        <v>1754883.5690916737</v>
      </c>
      <c r="I107" s="578">
        <f t="shared" si="20"/>
        <v>1754883.5690916737</v>
      </c>
      <c r="J107" s="515">
        <f t="shared" si="15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2024</v>
      </c>
      <c r="D108" s="374">
        <f>IF(F107+SUM(E$99:E107)=D$92,F107,D$92-SUM(E$99:E107))</f>
        <v>12748213.778239205</v>
      </c>
      <c r="E108" s="523">
        <f t="shared" si="16"/>
        <v>370479.62790697673</v>
      </c>
      <c r="F108" s="524">
        <f t="shared" si="17"/>
        <v>12377734.150332229</v>
      </c>
      <c r="G108" s="524">
        <f t="shared" si="18"/>
        <v>12562973.964285716</v>
      </c>
      <c r="H108" s="527">
        <f t="shared" si="19"/>
        <v>1715227.2272378111</v>
      </c>
      <c r="I108" s="578">
        <f t="shared" si="20"/>
        <v>1715227.2272378111</v>
      </c>
      <c r="J108" s="515">
        <f t="shared" si="15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2025</v>
      </c>
      <c r="D109" s="374">
        <f>IF(F108+SUM(E$99:E108)=D$92,F108,D$92-SUM(E$99:E108))</f>
        <v>12377734.150332229</v>
      </c>
      <c r="E109" s="523">
        <f t="shared" si="16"/>
        <v>370479.62790697673</v>
      </c>
      <c r="F109" s="524">
        <f t="shared" si="17"/>
        <v>12007254.522425253</v>
      </c>
      <c r="G109" s="524">
        <f t="shared" si="18"/>
        <v>12192494.336378742</v>
      </c>
      <c r="H109" s="527">
        <f t="shared" si="19"/>
        <v>1675570.8853839489</v>
      </c>
      <c r="I109" s="578">
        <f t="shared" si="20"/>
        <v>1675570.8853839489</v>
      </c>
      <c r="J109" s="515">
        <f t="shared" si="15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2026</v>
      </c>
      <c r="D110" s="374">
        <f>IF(F109+SUM(E$99:E109)=D$92,F109,D$92-SUM(E$99:E109))</f>
        <v>12007254.522425253</v>
      </c>
      <c r="E110" s="523">
        <f t="shared" si="16"/>
        <v>370479.62790697673</v>
      </c>
      <c r="F110" s="524">
        <f t="shared" si="17"/>
        <v>11636774.894518277</v>
      </c>
      <c r="G110" s="524">
        <f t="shared" si="18"/>
        <v>11822014.708471764</v>
      </c>
      <c r="H110" s="527">
        <f t="shared" si="19"/>
        <v>1635914.5435300863</v>
      </c>
      <c r="I110" s="578">
        <f t="shared" si="20"/>
        <v>1635914.5435300863</v>
      </c>
      <c r="J110" s="515">
        <f t="shared" si="15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2027</v>
      </c>
      <c r="D111" s="374">
        <f>IF(F110+SUM(E$99:E110)=D$92,F110,D$92-SUM(E$99:E110))</f>
        <v>11636774.894518277</v>
      </c>
      <c r="E111" s="523">
        <f t="shared" si="16"/>
        <v>370479.62790697673</v>
      </c>
      <c r="F111" s="524">
        <f t="shared" si="17"/>
        <v>11266295.2666113</v>
      </c>
      <c r="G111" s="524">
        <f t="shared" si="18"/>
        <v>11451535.080564789</v>
      </c>
      <c r="H111" s="527">
        <f t="shared" si="19"/>
        <v>1596258.2016762241</v>
      </c>
      <c r="I111" s="578">
        <f t="shared" si="20"/>
        <v>1596258.2016762241</v>
      </c>
      <c r="J111" s="515">
        <f t="shared" si="15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2028</v>
      </c>
      <c r="D112" s="374">
        <f>IF(F111+SUM(E$99:E111)=D$92,F111,D$92-SUM(E$99:E111))</f>
        <v>11266295.2666113</v>
      </c>
      <c r="E112" s="523">
        <f t="shared" si="16"/>
        <v>370479.62790697673</v>
      </c>
      <c r="F112" s="524">
        <f t="shared" si="17"/>
        <v>10895815.638704324</v>
      </c>
      <c r="G112" s="524">
        <f t="shared" si="18"/>
        <v>11081055.452657811</v>
      </c>
      <c r="H112" s="527">
        <f t="shared" si="19"/>
        <v>1556601.8598223615</v>
      </c>
      <c r="I112" s="578">
        <f t="shared" si="20"/>
        <v>1556601.8598223615</v>
      </c>
      <c r="J112" s="515">
        <f t="shared" si="15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2029</v>
      </c>
      <c r="D113" s="374">
        <f>IF(F112+SUM(E$99:E112)=D$92,F112,D$92-SUM(E$99:E112))</f>
        <v>10895815.638704324</v>
      </c>
      <c r="E113" s="523">
        <f t="shared" si="16"/>
        <v>370479.62790697673</v>
      </c>
      <c r="F113" s="524">
        <f t="shared" si="17"/>
        <v>10525336.010797348</v>
      </c>
      <c r="G113" s="524">
        <f t="shared" si="18"/>
        <v>10710575.824750837</v>
      </c>
      <c r="H113" s="527">
        <f t="shared" si="19"/>
        <v>1516945.5179684993</v>
      </c>
      <c r="I113" s="578">
        <f t="shared" si="20"/>
        <v>1516945.5179684993</v>
      </c>
      <c r="J113" s="515">
        <f t="shared" si="15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2030</v>
      </c>
      <c r="D114" s="374">
        <f>IF(F113+SUM(E$99:E113)=D$92,F113,D$92-SUM(E$99:E113))</f>
        <v>10525336.010797348</v>
      </c>
      <c r="E114" s="523">
        <f t="shared" si="16"/>
        <v>370479.62790697673</v>
      </c>
      <c r="F114" s="524">
        <f t="shared" si="17"/>
        <v>10154856.382890372</v>
      </c>
      <c r="G114" s="524">
        <f t="shared" si="18"/>
        <v>10340096.196843859</v>
      </c>
      <c r="H114" s="527">
        <f t="shared" si="19"/>
        <v>1477289.1761146367</v>
      </c>
      <c r="I114" s="578">
        <f t="shared" si="20"/>
        <v>1477289.1761146367</v>
      </c>
      <c r="J114" s="515">
        <f t="shared" si="15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2031</v>
      </c>
      <c r="D115" s="374">
        <f>IF(F114+SUM(E$99:E114)=D$92,F114,D$92-SUM(E$99:E114))</f>
        <v>10154856.382890372</v>
      </c>
      <c r="E115" s="523">
        <f t="shared" si="16"/>
        <v>370479.62790697673</v>
      </c>
      <c r="F115" s="524">
        <f t="shared" si="17"/>
        <v>9784376.7549833953</v>
      </c>
      <c r="G115" s="524">
        <f t="shared" si="18"/>
        <v>9969616.5689368844</v>
      </c>
      <c r="H115" s="527">
        <f t="shared" si="19"/>
        <v>1437632.8342607745</v>
      </c>
      <c r="I115" s="578">
        <f t="shared" si="20"/>
        <v>1437632.8342607745</v>
      </c>
      <c r="J115" s="515">
        <f t="shared" si="15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2032</v>
      </c>
      <c r="D116" s="374">
        <f>IF(F115+SUM(E$99:E115)=D$92,F115,D$92-SUM(E$99:E115))</f>
        <v>9784376.7549833953</v>
      </c>
      <c r="E116" s="523">
        <f t="shared" si="16"/>
        <v>370479.62790697673</v>
      </c>
      <c r="F116" s="524">
        <f t="shared" si="17"/>
        <v>9413897.1270764191</v>
      </c>
      <c r="G116" s="524">
        <f t="shared" si="18"/>
        <v>9599136.9410299063</v>
      </c>
      <c r="H116" s="527">
        <f t="shared" si="19"/>
        <v>1397976.4924069119</v>
      </c>
      <c r="I116" s="578">
        <f t="shared" si="20"/>
        <v>1397976.4924069119</v>
      </c>
      <c r="J116" s="515">
        <f t="shared" si="15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2033</v>
      </c>
      <c r="D117" s="374">
        <f>IF(F116+SUM(E$99:E116)=D$92,F116,D$92-SUM(E$99:E116))</f>
        <v>9413897.1270764191</v>
      </c>
      <c r="E117" s="523">
        <f t="shared" si="16"/>
        <v>370479.62790697673</v>
      </c>
      <c r="F117" s="524">
        <f t="shared" si="17"/>
        <v>9043417.4991694428</v>
      </c>
      <c r="G117" s="524">
        <f t="shared" si="18"/>
        <v>9228657.3131229319</v>
      </c>
      <c r="H117" s="527">
        <f t="shared" si="19"/>
        <v>1358320.1505530498</v>
      </c>
      <c r="I117" s="578">
        <f t="shared" si="20"/>
        <v>1358320.1505530498</v>
      </c>
      <c r="J117" s="515">
        <f t="shared" si="15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2034</v>
      </c>
      <c r="D118" s="374">
        <f>IF(F117+SUM(E$99:E117)=D$92,F117,D$92-SUM(E$99:E117))</f>
        <v>9043417.4991694428</v>
      </c>
      <c r="E118" s="523">
        <f t="shared" si="16"/>
        <v>370479.62790697673</v>
      </c>
      <c r="F118" s="524">
        <f t="shared" si="17"/>
        <v>8672937.8712624665</v>
      </c>
      <c r="G118" s="524">
        <f t="shared" si="18"/>
        <v>8858177.6852159537</v>
      </c>
      <c r="H118" s="527">
        <f t="shared" si="19"/>
        <v>1318663.8086991871</v>
      </c>
      <c r="I118" s="578">
        <f t="shared" si="20"/>
        <v>1318663.8086991871</v>
      </c>
      <c r="J118" s="515">
        <f t="shared" si="15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2035</v>
      </c>
      <c r="D119" s="374">
        <f>IF(F118+SUM(E$99:E118)=D$92,F118,D$92-SUM(E$99:E118))</f>
        <v>8672937.8712624665</v>
      </c>
      <c r="E119" s="523">
        <f t="shared" si="16"/>
        <v>370479.62790697673</v>
      </c>
      <c r="F119" s="524">
        <f t="shared" si="17"/>
        <v>8302458.2433554903</v>
      </c>
      <c r="G119" s="524">
        <f t="shared" si="18"/>
        <v>8487698.0573089793</v>
      </c>
      <c r="H119" s="527">
        <f t="shared" si="19"/>
        <v>1279007.466845325</v>
      </c>
      <c r="I119" s="578">
        <f t="shared" si="20"/>
        <v>1279007.466845325</v>
      </c>
      <c r="J119" s="515">
        <f t="shared" si="15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2036</v>
      </c>
      <c r="D120" s="374">
        <f>IF(F119+SUM(E$99:E119)=D$92,F119,D$92-SUM(E$99:E119))</f>
        <v>8302458.2433554903</v>
      </c>
      <c r="E120" s="523">
        <f t="shared" si="16"/>
        <v>370479.62790697673</v>
      </c>
      <c r="F120" s="524">
        <f t="shared" si="17"/>
        <v>7931978.615448514</v>
      </c>
      <c r="G120" s="524">
        <f t="shared" si="18"/>
        <v>8117218.4294020021</v>
      </c>
      <c r="H120" s="527">
        <f t="shared" si="19"/>
        <v>1239351.1249914626</v>
      </c>
      <c r="I120" s="578">
        <f t="shared" si="20"/>
        <v>1239351.1249914626</v>
      </c>
      <c r="J120" s="515">
        <f t="shared" si="15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2037</v>
      </c>
      <c r="D121" s="374">
        <f>IF(F120+SUM(E$99:E120)=D$92,F120,D$92-SUM(E$99:E120))</f>
        <v>7931978.615448514</v>
      </c>
      <c r="E121" s="523">
        <f t="shared" si="16"/>
        <v>370479.62790697673</v>
      </c>
      <c r="F121" s="524">
        <f t="shared" si="17"/>
        <v>7561498.9875415377</v>
      </c>
      <c r="G121" s="524">
        <f t="shared" si="18"/>
        <v>7746738.8014950259</v>
      </c>
      <c r="H121" s="527">
        <f t="shared" si="19"/>
        <v>1199694.7831376002</v>
      </c>
      <c r="I121" s="578">
        <f t="shared" si="20"/>
        <v>1199694.7831376002</v>
      </c>
      <c r="J121" s="515">
        <f t="shared" si="15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2038</v>
      </c>
      <c r="D122" s="374">
        <f>IF(F121+SUM(E$99:E121)=D$92,F121,D$92-SUM(E$99:E121))</f>
        <v>7561498.9875415377</v>
      </c>
      <c r="E122" s="523">
        <f t="shared" si="16"/>
        <v>370479.62790697673</v>
      </c>
      <c r="F122" s="524">
        <f t="shared" si="17"/>
        <v>7191019.3596345615</v>
      </c>
      <c r="G122" s="524">
        <f t="shared" si="18"/>
        <v>7376259.1735880496</v>
      </c>
      <c r="H122" s="527">
        <f t="shared" si="19"/>
        <v>1160038.4412837378</v>
      </c>
      <c r="I122" s="578">
        <f t="shared" si="20"/>
        <v>1160038.4412837378</v>
      </c>
      <c r="J122" s="515">
        <f t="shared" si="15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2039</v>
      </c>
      <c r="D123" s="374">
        <f>IF(F122+SUM(E$99:E122)=D$92,F122,D$92-SUM(E$99:E122))</f>
        <v>7191019.3596345615</v>
      </c>
      <c r="E123" s="523">
        <f t="shared" si="16"/>
        <v>370479.62790697673</v>
      </c>
      <c r="F123" s="524">
        <f t="shared" si="17"/>
        <v>6820539.7317275852</v>
      </c>
      <c r="G123" s="524">
        <f t="shared" si="18"/>
        <v>7005779.5456810733</v>
      </c>
      <c r="H123" s="527">
        <f t="shared" si="19"/>
        <v>1120382.0994298754</v>
      </c>
      <c r="I123" s="578">
        <f t="shared" si="20"/>
        <v>1120382.0994298754</v>
      </c>
      <c r="J123" s="515">
        <f t="shared" si="15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2040</v>
      </c>
      <c r="D124" s="374">
        <f>IF(F123+SUM(E$99:E123)=D$92,F123,D$92-SUM(E$99:E123))</f>
        <v>6820539.7317275852</v>
      </c>
      <c r="E124" s="523">
        <f t="shared" si="16"/>
        <v>370479.62790697673</v>
      </c>
      <c r="F124" s="524">
        <f t="shared" si="17"/>
        <v>6450060.1038206089</v>
      </c>
      <c r="G124" s="524">
        <f t="shared" si="18"/>
        <v>6635299.9177740971</v>
      </c>
      <c r="H124" s="527">
        <f t="shared" si="19"/>
        <v>1080725.757576013</v>
      </c>
      <c r="I124" s="578">
        <f t="shared" si="20"/>
        <v>1080725.757576013</v>
      </c>
      <c r="J124" s="515">
        <f t="shared" si="15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2041</v>
      </c>
      <c r="D125" s="374">
        <f>IF(F124+SUM(E$99:E124)=D$92,F124,D$92-SUM(E$99:E124))</f>
        <v>6450060.1038206089</v>
      </c>
      <c r="E125" s="523">
        <f t="shared" si="16"/>
        <v>370479.62790697673</v>
      </c>
      <c r="F125" s="524">
        <f t="shared" si="17"/>
        <v>6079580.4759136327</v>
      </c>
      <c r="G125" s="524">
        <f t="shared" si="18"/>
        <v>6264820.2898671208</v>
      </c>
      <c r="H125" s="527">
        <f t="shared" si="19"/>
        <v>1041069.4157221506</v>
      </c>
      <c r="I125" s="578">
        <f t="shared" si="20"/>
        <v>1041069.4157221506</v>
      </c>
      <c r="J125" s="515">
        <f t="shared" si="15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2042</v>
      </c>
      <c r="D126" s="374">
        <f>IF(F125+SUM(E$99:E125)=D$92,F125,D$92-SUM(E$99:E125))</f>
        <v>6079580.4759136327</v>
      </c>
      <c r="E126" s="523">
        <f t="shared" si="16"/>
        <v>370479.62790697673</v>
      </c>
      <c r="F126" s="524">
        <f t="shared" si="17"/>
        <v>5709100.8480066564</v>
      </c>
      <c r="G126" s="524">
        <f t="shared" si="18"/>
        <v>5894340.6619601445</v>
      </c>
      <c r="H126" s="527">
        <f t="shared" si="19"/>
        <v>1001413.0738682882</v>
      </c>
      <c r="I126" s="578">
        <f t="shared" si="20"/>
        <v>1001413.0738682882</v>
      </c>
      <c r="J126" s="515">
        <f t="shared" si="15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2043</v>
      </c>
      <c r="D127" s="374">
        <f>IF(F126+SUM(E$99:E126)=D$92,F126,D$92-SUM(E$99:E126))</f>
        <v>5709100.8480066564</v>
      </c>
      <c r="E127" s="523">
        <f t="shared" si="16"/>
        <v>370479.62790697673</v>
      </c>
      <c r="F127" s="524">
        <f t="shared" si="17"/>
        <v>5338621.2200996801</v>
      </c>
      <c r="G127" s="524">
        <f t="shared" si="18"/>
        <v>5523861.0340531683</v>
      </c>
      <c r="H127" s="527">
        <f t="shared" si="19"/>
        <v>961756.7320144258</v>
      </c>
      <c r="I127" s="578">
        <f t="shared" si="20"/>
        <v>961756.7320144258</v>
      </c>
      <c r="J127" s="515">
        <f t="shared" si="15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2044</v>
      </c>
      <c r="D128" s="374">
        <f>IF(F127+SUM(E$99:E127)=D$92,F127,D$92-SUM(E$99:E127))</f>
        <v>5338621.2200996801</v>
      </c>
      <c r="E128" s="523">
        <f t="shared" si="16"/>
        <v>370479.62790697673</v>
      </c>
      <c r="F128" s="524">
        <f t="shared" si="17"/>
        <v>4968141.5921927039</v>
      </c>
      <c r="G128" s="524">
        <f t="shared" si="18"/>
        <v>5153381.406146192</v>
      </c>
      <c r="H128" s="527">
        <f t="shared" si="19"/>
        <v>922100.3901605634</v>
      </c>
      <c r="I128" s="578">
        <f t="shared" si="20"/>
        <v>922100.3901605634</v>
      </c>
      <c r="J128" s="515">
        <f t="shared" si="15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2045</v>
      </c>
      <c r="D129" s="374">
        <f>IF(F128+SUM(E$99:E128)=D$92,F128,D$92-SUM(E$99:E128))</f>
        <v>4968141.5921927039</v>
      </c>
      <c r="E129" s="523">
        <f t="shared" si="16"/>
        <v>370479.62790697673</v>
      </c>
      <c r="F129" s="524">
        <f t="shared" si="17"/>
        <v>4597661.9642857276</v>
      </c>
      <c r="G129" s="524">
        <f t="shared" si="18"/>
        <v>4782901.7782392157</v>
      </c>
      <c r="H129" s="527">
        <f t="shared" si="19"/>
        <v>882444.04830670101</v>
      </c>
      <c r="I129" s="578">
        <f t="shared" si="20"/>
        <v>882444.04830670101</v>
      </c>
      <c r="J129" s="515">
        <f t="shared" si="15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2046</v>
      </c>
      <c r="D130" s="374">
        <f>IF(F129+SUM(E$99:E129)=D$92,F129,D$92-SUM(E$99:E129))</f>
        <v>4597661.9642857276</v>
      </c>
      <c r="E130" s="523">
        <f t="shared" si="16"/>
        <v>370479.62790697673</v>
      </c>
      <c r="F130" s="524">
        <f t="shared" si="17"/>
        <v>4227182.3363787513</v>
      </c>
      <c r="G130" s="524">
        <f t="shared" si="18"/>
        <v>4412422.1503322395</v>
      </c>
      <c r="H130" s="527">
        <f t="shared" si="19"/>
        <v>842787.70645283861</v>
      </c>
      <c r="I130" s="578">
        <f t="shared" si="20"/>
        <v>842787.70645283861</v>
      </c>
      <c r="J130" s="515">
        <f t="shared" si="15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2047</v>
      </c>
      <c r="D131" s="374">
        <f>IF(F130+SUM(E$99:E130)=D$92,F130,D$92-SUM(E$99:E130))</f>
        <v>4227182.3363787513</v>
      </c>
      <c r="E131" s="523">
        <f t="shared" si="16"/>
        <v>370479.62790697673</v>
      </c>
      <c r="F131" s="524">
        <f t="shared" si="17"/>
        <v>3856702.7084717746</v>
      </c>
      <c r="G131" s="524">
        <f t="shared" si="18"/>
        <v>4041942.5224252632</v>
      </c>
      <c r="H131" s="527">
        <f t="shared" si="19"/>
        <v>803131.36459897622</v>
      </c>
      <c r="I131" s="578">
        <f t="shared" si="20"/>
        <v>803131.36459897622</v>
      </c>
      <c r="J131" s="515">
        <f t="shared" si="15"/>
        <v>0</v>
      </c>
      <c r="K131" s="515"/>
      <c r="L131" s="526"/>
      <c r="M131" s="515">
        <f t="shared" ref="M131:M154" si="21">IF(L541&lt;&gt;0,+H541-L541,0)</f>
        <v>0</v>
      </c>
      <c r="N131" s="526"/>
      <c r="O131" s="515">
        <f t="shared" ref="O131:O154" si="22">IF(N541&lt;&gt;0,+I541-N541,0)</f>
        <v>0</v>
      </c>
      <c r="P131" s="515">
        <f t="shared" ref="P131:P154" si="23">+O541-M541</f>
        <v>0</v>
      </c>
    </row>
    <row r="132" spans="2:16" ht="12.5">
      <c r="B132" s="195" t="str">
        <f t="shared" si="14"/>
        <v/>
      </c>
      <c r="C132" s="508">
        <f>IF(D93="","-",+C131+1)</f>
        <v>2048</v>
      </c>
      <c r="D132" s="374">
        <f>IF(F131+SUM(E$99:E131)=D$92,F131,D$92-SUM(E$99:E131))</f>
        <v>3856702.7084717746</v>
      </c>
      <c r="E132" s="523">
        <f t="shared" si="16"/>
        <v>370479.62790697673</v>
      </c>
      <c r="F132" s="524">
        <f t="shared" si="17"/>
        <v>3486223.0805647979</v>
      </c>
      <c r="G132" s="524">
        <f t="shared" si="18"/>
        <v>3671462.894518286</v>
      </c>
      <c r="H132" s="527">
        <f t="shared" si="19"/>
        <v>763475.02274511382</v>
      </c>
      <c r="I132" s="578">
        <f t="shared" si="20"/>
        <v>763475.02274511382</v>
      </c>
      <c r="J132" s="515">
        <f t="shared" si="15"/>
        <v>0</v>
      </c>
      <c r="K132" s="515"/>
      <c r="L132" s="526"/>
      <c r="M132" s="515">
        <f t="shared" si="21"/>
        <v>0</v>
      </c>
      <c r="N132" s="526"/>
      <c r="O132" s="515">
        <f t="shared" si="22"/>
        <v>0</v>
      </c>
      <c r="P132" s="515">
        <f t="shared" si="23"/>
        <v>0</v>
      </c>
    </row>
    <row r="133" spans="2:16" ht="12.5">
      <c r="B133" s="195" t="str">
        <f t="shared" si="14"/>
        <v/>
      </c>
      <c r="C133" s="508">
        <f>IF(D93="","-",+C132+1)</f>
        <v>2049</v>
      </c>
      <c r="D133" s="374">
        <f>IF(F132+SUM(E$99:E132)=D$92,F132,D$92-SUM(E$99:E132))</f>
        <v>3486223.0805647979</v>
      </c>
      <c r="E133" s="523">
        <f t="shared" si="16"/>
        <v>370479.62790697673</v>
      </c>
      <c r="F133" s="524">
        <f t="shared" si="17"/>
        <v>3115743.4526578211</v>
      </c>
      <c r="G133" s="524">
        <f t="shared" si="18"/>
        <v>3300983.2666113097</v>
      </c>
      <c r="H133" s="527">
        <f t="shared" si="19"/>
        <v>723818.68089125142</v>
      </c>
      <c r="I133" s="578">
        <f t="shared" si="20"/>
        <v>723818.68089125142</v>
      </c>
      <c r="J133" s="515">
        <f t="shared" si="15"/>
        <v>0</v>
      </c>
      <c r="K133" s="515"/>
      <c r="L133" s="526"/>
      <c r="M133" s="515">
        <f t="shared" si="21"/>
        <v>0</v>
      </c>
      <c r="N133" s="526"/>
      <c r="O133" s="515">
        <f t="shared" si="22"/>
        <v>0</v>
      </c>
      <c r="P133" s="515">
        <f t="shared" si="23"/>
        <v>0</v>
      </c>
    </row>
    <row r="134" spans="2:16" ht="12.5">
      <c r="B134" s="195" t="str">
        <f t="shared" si="14"/>
        <v/>
      </c>
      <c r="C134" s="508">
        <f>IF(D93="","-",+C133+1)</f>
        <v>2050</v>
      </c>
      <c r="D134" s="374">
        <f>IF(F133+SUM(E$99:E133)=D$92,F133,D$92-SUM(E$99:E133))</f>
        <v>3115743.4526578211</v>
      </c>
      <c r="E134" s="523">
        <f t="shared" si="16"/>
        <v>370479.62790697673</v>
      </c>
      <c r="F134" s="524">
        <f t="shared" si="17"/>
        <v>2745263.8247508444</v>
      </c>
      <c r="G134" s="524">
        <f t="shared" si="18"/>
        <v>2930503.6387043325</v>
      </c>
      <c r="H134" s="527">
        <f t="shared" si="19"/>
        <v>684162.33903738891</v>
      </c>
      <c r="I134" s="578">
        <f t="shared" si="20"/>
        <v>684162.33903738891</v>
      </c>
      <c r="J134" s="515">
        <f t="shared" si="15"/>
        <v>0</v>
      </c>
      <c r="K134" s="515"/>
      <c r="L134" s="526"/>
      <c r="M134" s="515">
        <f t="shared" si="21"/>
        <v>0</v>
      </c>
      <c r="N134" s="526"/>
      <c r="O134" s="515">
        <f t="shared" si="22"/>
        <v>0</v>
      </c>
      <c r="P134" s="515">
        <f t="shared" si="23"/>
        <v>0</v>
      </c>
    </row>
    <row r="135" spans="2:16" ht="12.5">
      <c r="B135" s="195" t="str">
        <f t="shared" si="14"/>
        <v/>
      </c>
      <c r="C135" s="508">
        <f>IF(D93="","-",+C134+1)</f>
        <v>2051</v>
      </c>
      <c r="D135" s="374">
        <f>IF(F134+SUM(E$99:E134)=D$92,F134,D$92-SUM(E$99:E134))</f>
        <v>2745263.8247508444</v>
      </c>
      <c r="E135" s="523">
        <f t="shared" si="16"/>
        <v>370479.62790697673</v>
      </c>
      <c r="F135" s="524">
        <f t="shared" si="17"/>
        <v>2374784.1968438677</v>
      </c>
      <c r="G135" s="524">
        <f t="shared" si="18"/>
        <v>2560024.0107973563</v>
      </c>
      <c r="H135" s="527">
        <f t="shared" si="19"/>
        <v>644505.99718352652</v>
      </c>
      <c r="I135" s="578">
        <f t="shared" si="20"/>
        <v>644505.99718352652</v>
      </c>
      <c r="J135" s="515">
        <f t="shared" si="15"/>
        <v>0</v>
      </c>
      <c r="K135" s="515"/>
      <c r="L135" s="526"/>
      <c r="M135" s="515">
        <f t="shared" si="21"/>
        <v>0</v>
      </c>
      <c r="N135" s="526"/>
      <c r="O135" s="515">
        <f t="shared" si="22"/>
        <v>0</v>
      </c>
      <c r="P135" s="515">
        <f t="shared" si="23"/>
        <v>0</v>
      </c>
    </row>
    <row r="136" spans="2:16" ht="12.5">
      <c r="B136" s="195" t="str">
        <f t="shared" si="14"/>
        <v/>
      </c>
      <c r="C136" s="508">
        <f>IF(D93="","-",+C135+1)</f>
        <v>2052</v>
      </c>
      <c r="D136" s="374">
        <f>IF(F135+SUM(E$99:E135)=D$92,F135,D$92-SUM(E$99:E135))</f>
        <v>2374784.1968438677</v>
      </c>
      <c r="E136" s="523">
        <f t="shared" si="16"/>
        <v>370479.62790697673</v>
      </c>
      <c r="F136" s="524">
        <f t="shared" si="17"/>
        <v>2004304.5689368909</v>
      </c>
      <c r="G136" s="524">
        <f t="shared" si="18"/>
        <v>2189544.3828903791</v>
      </c>
      <c r="H136" s="527">
        <f t="shared" si="19"/>
        <v>604849.655329664</v>
      </c>
      <c r="I136" s="578">
        <f t="shared" si="20"/>
        <v>604849.655329664</v>
      </c>
      <c r="J136" s="515">
        <f t="shared" si="15"/>
        <v>0</v>
      </c>
      <c r="K136" s="515"/>
      <c r="L136" s="526"/>
      <c r="M136" s="515">
        <f t="shared" si="21"/>
        <v>0</v>
      </c>
      <c r="N136" s="526"/>
      <c r="O136" s="515">
        <f t="shared" si="22"/>
        <v>0</v>
      </c>
      <c r="P136" s="515">
        <f t="shared" si="23"/>
        <v>0</v>
      </c>
    </row>
    <row r="137" spans="2:16" ht="12.5">
      <c r="B137" s="195" t="str">
        <f t="shared" si="14"/>
        <v/>
      </c>
      <c r="C137" s="508">
        <f>IF(D93="","-",+C136+1)</f>
        <v>2053</v>
      </c>
      <c r="D137" s="374">
        <f>IF(F136+SUM(E$99:E136)=D$92,F136,D$92-SUM(E$99:E136))</f>
        <v>2004304.5689368909</v>
      </c>
      <c r="E137" s="523">
        <f t="shared" si="16"/>
        <v>370479.62790697673</v>
      </c>
      <c r="F137" s="524">
        <f t="shared" si="17"/>
        <v>1633824.9410299142</v>
      </c>
      <c r="G137" s="524">
        <f t="shared" si="18"/>
        <v>1819064.7549834026</v>
      </c>
      <c r="H137" s="527">
        <f t="shared" si="19"/>
        <v>565193.31347580161</v>
      </c>
      <c r="I137" s="578">
        <f t="shared" si="20"/>
        <v>565193.31347580161</v>
      </c>
      <c r="J137" s="515">
        <f t="shared" si="15"/>
        <v>0</v>
      </c>
      <c r="K137" s="515"/>
      <c r="L137" s="526"/>
      <c r="M137" s="515">
        <f t="shared" si="21"/>
        <v>0</v>
      </c>
      <c r="N137" s="526"/>
      <c r="O137" s="515">
        <f t="shared" si="22"/>
        <v>0</v>
      </c>
      <c r="P137" s="515">
        <f t="shared" si="23"/>
        <v>0</v>
      </c>
    </row>
    <row r="138" spans="2:16" ht="12.5">
      <c r="B138" s="195" t="str">
        <f t="shared" si="14"/>
        <v/>
      </c>
      <c r="C138" s="508">
        <f>IF(D93="","-",+C137+1)</f>
        <v>2054</v>
      </c>
      <c r="D138" s="374">
        <f>IF(F137+SUM(E$99:E137)=D$92,F137,D$92-SUM(E$99:E137))</f>
        <v>1633824.9410299142</v>
      </c>
      <c r="E138" s="523">
        <f t="shared" si="16"/>
        <v>370479.62790697673</v>
      </c>
      <c r="F138" s="524">
        <f t="shared" si="17"/>
        <v>1263345.3131229375</v>
      </c>
      <c r="G138" s="524">
        <f t="shared" si="18"/>
        <v>1448585.1270764258</v>
      </c>
      <c r="H138" s="527">
        <f t="shared" si="19"/>
        <v>525536.97162193921</v>
      </c>
      <c r="I138" s="578">
        <f t="shared" si="20"/>
        <v>525536.97162193921</v>
      </c>
      <c r="J138" s="515">
        <f t="shared" si="15"/>
        <v>0</v>
      </c>
      <c r="K138" s="515"/>
      <c r="L138" s="526"/>
      <c r="M138" s="515">
        <f t="shared" si="21"/>
        <v>0</v>
      </c>
      <c r="N138" s="526"/>
      <c r="O138" s="515">
        <f t="shared" si="22"/>
        <v>0</v>
      </c>
      <c r="P138" s="515">
        <f t="shared" si="23"/>
        <v>0</v>
      </c>
    </row>
    <row r="139" spans="2:16" ht="12.5">
      <c r="B139" s="195" t="str">
        <f t="shared" si="14"/>
        <v/>
      </c>
      <c r="C139" s="508">
        <f>IF(D93="","-",+C138+1)</f>
        <v>2055</v>
      </c>
      <c r="D139" s="374">
        <f>IF(F138+SUM(E$99:E138)=D$92,F138,D$92-SUM(E$99:E138))</f>
        <v>1263345.3131229375</v>
      </c>
      <c r="E139" s="523">
        <f t="shared" si="16"/>
        <v>370479.62790697673</v>
      </c>
      <c r="F139" s="524">
        <f t="shared" si="17"/>
        <v>892865.68521596072</v>
      </c>
      <c r="G139" s="524">
        <f t="shared" si="18"/>
        <v>1078105.4991694491</v>
      </c>
      <c r="H139" s="527">
        <f t="shared" si="19"/>
        <v>485880.62976807676</v>
      </c>
      <c r="I139" s="578">
        <f t="shared" si="20"/>
        <v>485880.62976807676</v>
      </c>
      <c r="J139" s="515">
        <f t="shared" si="15"/>
        <v>0</v>
      </c>
      <c r="K139" s="515"/>
      <c r="L139" s="526"/>
      <c r="M139" s="515">
        <f t="shared" si="21"/>
        <v>0</v>
      </c>
      <c r="N139" s="526"/>
      <c r="O139" s="515">
        <f t="shared" si="22"/>
        <v>0</v>
      </c>
      <c r="P139" s="515">
        <f t="shared" si="23"/>
        <v>0</v>
      </c>
    </row>
    <row r="140" spans="2:16" ht="12.5">
      <c r="B140" s="195" t="str">
        <f t="shared" si="14"/>
        <v/>
      </c>
      <c r="C140" s="508">
        <f>IF(D93="","-",+C139+1)</f>
        <v>2056</v>
      </c>
      <c r="D140" s="374">
        <f>IF(F139+SUM(E$99:E139)=D$92,F139,D$92-SUM(E$99:E139))</f>
        <v>892865.68521596072</v>
      </c>
      <c r="E140" s="523">
        <f t="shared" si="16"/>
        <v>370479.62790697673</v>
      </c>
      <c r="F140" s="524">
        <f t="shared" si="17"/>
        <v>522386.05730898399</v>
      </c>
      <c r="G140" s="524">
        <f t="shared" si="18"/>
        <v>707625.87126247236</v>
      </c>
      <c r="H140" s="527">
        <f t="shared" si="19"/>
        <v>446224.28791421436</v>
      </c>
      <c r="I140" s="578">
        <f t="shared" si="20"/>
        <v>446224.28791421436</v>
      </c>
      <c r="J140" s="515">
        <f t="shared" si="15"/>
        <v>0</v>
      </c>
      <c r="K140" s="515"/>
      <c r="L140" s="526"/>
      <c r="M140" s="515">
        <f t="shared" si="21"/>
        <v>0</v>
      </c>
      <c r="N140" s="526"/>
      <c r="O140" s="515">
        <f t="shared" si="22"/>
        <v>0</v>
      </c>
      <c r="P140" s="515">
        <f t="shared" si="23"/>
        <v>0</v>
      </c>
    </row>
    <row r="141" spans="2:16" ht="12.5">
      <c r="B141" s="195" t="str">
        <f t="shared" si="14"/>
        <v/>
      </c>
      <c r="C141" s="508">
        <f>IF(D93="","-",+C140+1)</f>
        <v>2057</v>
      </c>
      <c r="D141" s="374">
        <f>IF(F140+SUM(E$99:E140)=D$92,F140,D$92-SUM(E$99:E140))</f>
        <v>522386.05730898399</v>
      </c>
      <c r="E141" s="523">
        <f t="shared" si="16"/>
        <v>370479.62790697673</v>
      </c>
      <c r="F141" s="524">
        <f t="shared" si="17"/>
        <v>151906.42940200726</v>
      </c>
      <c r="G141" s="524">
        <f t="shared" si="18"/>
        <v>337146.24335549562</v>
      </c>
      <c r="H141" s="527">
        <f t="shared" si="19"/>
        <v>406567.94606035191</v>
      </c>
      <c r="I141" s="578">
        <f t="shared" si="20"/>
        <v>406567.94606035191</v>
      </c>
      <c r="J141" s="515">
        <f t="shared" si="15"/>
        <v>0</v>
      </c>
      <c r="K141" s="515"/>
      <c r="L141" s="526"/>
      <c r="M141" s="515">
        <f t="shared" si="21"/>
        <v>0</v>
      </c>
      <c r="N141" s="526"/>
      <c r="O141" s="515">
        <f t="shared" si="22"/>
        <v>0</v>
      </c>
      <c r="P141" s="515">
        <f t="shared" si="23"/>
        <v>0</v>
      </c>
    </row>
    <row r="142" spans="2:16" ht="12.5">
      <c r="B142" s="195" t="str">
        <f t="shared" si="14"/>
        <v/>
      </c>
      <c r="C142" s="508">
        <f>IF(D93="","-",+C141+1)</f>
        <v>2058</v>
      </c>
      <c r="D142" s="374">
        <f>IF(F141+SUM(E$99:E141)=D$92,F141,D$92-SUM(E$99:E141))</f>
        <v>151906.42940200726</v>
      </c>
      <c r="E142" s="523">
        <f t="shared" si="16"/>
        <v>151906.42940200726</v>
      </c>
      <c r="F142" s="524">
        <f t="shared" si="17"/>
        <v>0</v>
      </c>
      <c r="G142" s="524">
        <f t="shared" si="18"/>
        <v>75953.214701003628</v>
      </c>
      <c r="H142" s="527">
        <f t="shared" si="19"/>
        <v>160036.50301522925</v>
      </c>
      <c r="I142" s="578">
        <f t="shared" si="20"/>
        <v>160036.50301522925</v>
      </c>
      <c r="J142" s="515">
        <f t="shared" si="15"/>
        <v>0</v>
      </c>
      <c r="K142" s="515"/>
      <c r="L142" s="526"/>
      <c r="M142" s="515">
        <f t="shared" si="21"/>
        <v>0</v>
      </c>
      <c r="N142" s="526"/>
      <c r="O142" s="515">
        <f t="shared" si="22"/>
        <v>0</v>
      </c>
      <c r="P142" s="515">
        <f t="shared" si="23"/>
        <v>0</v>
      </c>
    </row>
    <row r="143" spans="2:16" ht="12.5">
      <c r="B143" s="195" t="str">
        <f t="shared" si="14"/>
        <v/>
      </c>
      <c r="C143" s="508">
        <f>IF(D93="","-",+C142+1)</f>
        <v>2059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1"/>
        <v>0</v>
      </c>
      <c r="N143" s="526"/>
      <c r="O143" s="515">
        <f t="shared" si="22"/>
        <v>0</v>
      </c>
      <c r="P143" s="515">
        <f t="shared" si="23"/>
        <v>0</v>
      </c>
    </row>
    <row r="144" spans="2:16" ht="12.5">
      <c r="B144" s="195" t="str">
        <f t="shared" si="14"/>
        <v/>
      </c>
      <c r="C144" s="508">
        <f>IF(D93="","-",+C143+1)</f>
        <v>2060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1"/>
        <v>0</v>
      </c>
      <c r="N144" s="526"/>
      <c r="O144" s="515">
        <f t="shared" si="22"/>
        <v>0</v>
      </c>
      <c r="P144" s="515">
        <f t="shared" si="23"/>
        <v>0</v>
      </c>
    </row>
    <row r="145" spans="2:16" ht="12.5">
      <c r="B145" s="195" t="str">
        <f t="shared" si="14"/>
        <v/>
      </c>
      <c r="C145" s="508">
        <f>IF(D93="","-",+C144+1)</f>
        <v>2061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1"/>
        <v>0</v>
      </c>
      <c r="N145" s="526"/>
      <c r="O145" s="515">
        <f t="shared" si="22"/>
        <v>0</v>
      </c>
      <c r="P145" s="515">
        <f t="shared" si="23"/>
        <v>0</v>
      </c>
    </row>
    <row r="146" spans="2:16" ht="12.5">
      <c r="B146" s="195" t="str">
        <f t="shared" si="14"/>
        <v/>
      </c>
      <c r="C146" s="508">
        <f>IF(D93="","-",+C145+1)</f>
        <v>2062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1"/>
        <v>0</v>
      </c>
      <c r="N146" s="526"/>
      <c r="O146" s="515">
        <f t="shared" si="22"/>
        <v>0</v>
      </c>
      <c r="P146" s="515">
        <f t="shared" si="23"/>
        <v>0</v>
      </c>
    </row>
    <row r="147" spans="2:16" ht="12.5">
      <c r="B147" s="195" t="str">
        <f t="shared" si="14"/>
        <v/>
      </c>
      <c r="C147" s="508">
        <f>IF(D93="","-",+C146+1)</f>
        <v>2063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1"/>
        <v>0</v>
      </c>
      <c r="N147" s="526"/>
      <c r="O147" s="515">
        <f t="shared" si="22"/>
        <v>0</v>
      </c>
      <c r="P147" s="515">
        <f t="shared" si="23"/>
        <v>0</v>
      </c>
    </row>
    <row r="148" spans="2:16" ht="12.5">
      <c r="B148" s="195" t="str">
        <f t="shared" si="14"/>
        <v/>
      </c>
      <c r="C148" s="508">
        <f>IF(D93="","-",+C147+1)</f>
        <v>2064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1"/>
        <v>0</v>
      </c>
      <c r="N148" s="526"/>
      <c r="O148" s="515">
        <f t="shared" si="22"/>
        <v>0</v>
      </c>
      <c r="P148" s="515">
        <f t="shared" si="23"/>
        <v>0</v>
      </c>
    </row>
    <row r="149" spans="2:16" ht="12.5">
      <c r="B149" s="195" t="str">
        <f t="shared" si="14"/>
        <v/>
      </c>
      <c r="C149" s="508">
        <f>IF(D93="","-",+C148+1)</f>
        <v>2065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1"/>
        <v>0</v>
      </c>
      <c r="N149" s="526"/>
      <c r="O149" s="515">
        <f t="shared" si="22"/>
        <v>0</v>
      </c>
      <c r="P149" s="515">
        <f t="shared" si="23"/>
        <v>0</v>
      </c>
    </row>
    <row r="150" spans="2:16" ht="12.5">
      <c r="B150" s="195" t="str">
        <f t="shared" si="14"/>
        <v/>
      </c>
      <c r="C150" s="508">
        <f>IF(D93="","-",+C149+1)</f>
        <v>2066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1"/>
        <v>0</v>
      </c>
      <c r="N150" s="526"/>
      <c r="O150" s="515">
        <f t="shared" si="22"/>
        <v>0</v>
      </c>
      <c r="P150" s="515">
        <f t="shared" si="23"/>
        <v>0</v>
      </c>
    </row>
    <row r="151" spans="2:16" ht="12.5">
      <c r="B151" s="195" t="str">
        <f t="shared" si="14"/>
        <v/>
      </c>
      <c r="C151" s="508">
        <f>IF(D93="","-",+C150+1)</f>
        <v>2067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1"/>
        <v>0</v>
      </c>
      <c r="N151" s="526"/>
      <c r="O151" s="515">
        <f t="shared" si="22"/>
        <v>0</v>
      </c>
      <c r="P151" s="515">
        <f t="shared" si="23"/>
        <v>0</v>
      </c>
    </row>
    <row r="152" spans="2:16" ht="12.5">
      <c r="B152" s="195" t="str">
        <f t="shared" si="14"/>
        <v/>
      </c>
      <c r="C152" s="508">
        <f>IF(D93="","-",+C151+1)</f>
        <v>2068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1"/>
        <v>0</v>
      </c>
      <c r="N152" s="526"/>
      <c r="O152" s="515">
        <f t="shared" si="22"/>
        <v>0</v>
      </c>
      <c r="P152" s="515">
        <f t="shared" si="23"/>
        <v>0</v>
      </c>
    </row>
    <row r="153" spans="2:16" ht="12.5">
      <c r="B153" s="195" t="str">
        <f t="shared" si="14"/>
        <v/>
      </c>
      <c r="C153" s="508">
        <f>IF(D93="","-",+C152+1)</f>
        <v>2069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1"/>
        <v>0</v>
      </c>
      <c r="N153" s="526"/>
      <c r="O153" s="515">
        <f t="shared" si="22"/>
        <v>0</v>
      </c>
      <c r="P153" s="515">
        <f t="shared" si="23"/>
        <v>0</v>
      </c>
    </row>
    <row r="154" spans="2:16" ht="13" thickBot="1">
      <c r="B154" s="195" t="str">
        <f t="shared" si="14"/>
        <v/>
      </c>
      <c r="C154" s="528">
        <f>IF(D93="","-",+C153+1)</f>
        <v>2070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1"/>
        <v>0</v>
      </c>
      <c r="N154" s="533"/>
      <c r="O154" s="534">
        <f t="shared" si="22"/>
        <v>0</v>
      </c>
      <c r="P154" s="534">
        <f t="shared" si="23"/>
        <v>0</v>
      </c>
    </row>
    <row r="155" spans="2:16" ht="12.5">
      <c r="C155" s="374" t="s">
        <v>78</v>
      </c>
      <c r="D155" s="375"/>
      <c r="E155" s="375">
        <f>SUM(E99:E154)</f>
        <v>15930623.999999998</v>
      </c>
      <c r="F155" s="375"/>
      <c r="G155" s="375"/>
      <c r="H155" s="375">
        <f>SUM(H99:H154)</f>
        <v>53202598.12953493</v>
      </c>
      <c r="I155" s="375">
        <f>SUM(I99:I154)</f>
        <v>53202598.12953493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622065.93295104732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622065.93295104732</v>
      </c>
      <c r="O6" s="269"/>
      <c r="P6" s="269"/>
    </row>
    <row r="7" spans="1:16" ht="13.5" thickBot="1">
      <c r="C7" s="468" t="s">
        <v>48</v>
      </c>
      <c r="D7" s="625" t="s">
        <v>343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/>
      <c r="E9" s="638" t="s">
        <v>402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5522411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2015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134692.95121951221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2015</v>
      </c>
      <c r="D17" s="630">
        <v>5200000</v>
      </c>
      <c r="E17" s="639">
        <v>0</v>
      </c>
      <c r="F17" s="630">
        <v>5200000</v>
      </c>
      <c r="G17" s="639">
        <v>684864.96507057885</v>
      </c>
      <c r="H17" s="640">
        <v>684864.96507057885</v>
      </c>
      <c r="I17" s="512">
        <v>0</v>
      </c>
      <c r="J17" s="512"/>
      <c r="K17" s="519">
        <f>G17</f>
        <v>684864.96507057885</v>
      </c>
      <c r="L17" s="520">
        <f>IF(K17&lt;&gt;0,+G17-K17,0)</f>
        <v>0</v>
      </c>
      <c r="M17" s="519">
        <f>H17</f>
        <v>684864.96507057885</v>
      </c>
      <c r="N17" s="51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2016</v>
      </c>
      <c r="D18" s="632">
        <v>5366606</v>
      </c>
      <c r="E18" s="631">
        <v>127776.33333333333</v>
      </c>
      <c r="F18" s="632">
        <v>5238829.666666667</v>
      </c>
      <c r="G18" s="631">
        <v>809243.16550170211</v>
      </c>
      <c r="H18" s="640">
        <v>809243.16550170211</v>
      </c>
      <c r="I18" s="512">
        <f>H18-G18</f>
        <v>0</v>
      </c>
      <c r="J18" s="512"/>
      <c r="K18" s="519">
        <f>G18</f>
        <v>809243.16550170211</v>
      </c>
      <c r="L18" s="520">
        <f>IF(K18&lt;&gt;0,+G18-K18,0)</f>
        <v>0</v>
      </c>
      <c r="M18" s="519">
        <f>H18</f>
        <v>809243.16550170211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2017</v>
      </c>
      <c r="D19" s="632">
        <v>5301908.666666667</v>
      </c>
      <c r="E19" s="631">
        <v>126271.74418604652</v>
      </c>
      <c r="F19" s="632">
        <v>5175636.9224806204</v>
      </c>
      <c r="G19" s="631">
        <v>775316.5787465215</v>
      </c>
      <c r="H19" s="640">
        <v>775316.5787465215</v>
      </c>
      <c r="I19" s="512">
        <f t="shared" ref="I19:I72" si="0">H19-G19</f>
        <v>0</v>
      </c>
      <c r="J19" s="512"/>
      <c r="K19" s="519">
        <f>G19</f>
        <v>775316.5787465215</v>
      </c>
      <c r="L19" s="520">
        <f>IF(K19&lt;&gt;0,+G19-K19,0)</f>
        <v>0</v>
      </c>
      <c r="M19" s="519">
        <f>H19</f>
        <v>775316.5787465215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1">IF(D20=F19,"","IU")</f>
        <v/>
      </c>
      <c r="C20" s="508">
        <f>IF(D11="","-",+C19+1)</f>
        <v>2018</v>
      </c>
      <c r="D20" s="632">
        <v>5175636.9224806204</v>
      </c>
      <c r="E20" s="631">
        <v>132431.34146341463</v>
      </c>
      <c r="F20" s="632">
        <v>5043205.5810172055</v>
      </c>
      <c r="G20" s="631">
        <v>704094.90197021642</v>
      </c>
      <c r="H20" s="640">
        <v>704094.90197021642</v>
      </c>
      <c r="I20" s="512">
        <f t="shared" si="0"/>
        <v>0</v>
      </c>
      <c r="J20" s="512"/>
      <c r="K20" s="519">
        <f>G20</f>
        <v>704094.90197021642</v>
      </c>
      <c r="L20" s="520">
        <f>IF(K20&lt;&gt;0,+G20-K20,0)</f>
        <v>0</v>
      </c>
      <c r="M20" s="519">
        <f>H20</f>
        <v>704094.90197021642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1"/>
        <v/>
      </c>
      <c r="C21" s="508">
        <f>IF(D11="","-",+C20+1)</f>
        <v>2019</v>
      </c>
      <c r="D21" s="632">
        <v>5043205.5810172055</v>
      </c>
      <c r="E21" s="631">
        <v>126271.74418604652</v>
      </c>
      <c r="F21" s="632">
        <v>4916933.836831159</v>
      </c>
      <c r="G21" s="631">
        <v>622065.93295104732</v>
      </c>
      <c r="H21" s="640">
        <v>622065.93295104732</v>
      </c>
      <c r="I21" s="512">
        <f t="shared" si="0"/>
        <v>0</v>
      </c>
      <c r="J21" s="512"/>
      <c r="K21" s="519">
        <f>G21</f>
        <v>622065.93295104732</v>
      </c>
      <c r="L21" s="520">
        <f>IF(K21&lt;&gt;0,+G21-K21,0)</f>
        <v>0</v>
      </c>
      <c r="M21" s="519">
        <f>H21</f>
        <v>622065.93295104732</v>
      </c>
      <c r="N21" s="515">
        <f t="shared" ref="N21:N72" si="2">IF(M21&lt;&gt;0,+H21-M21,0)</f>
        <v>0</v>
      </c>
      <c r="O21" s="515">
        <f t="shared" ref="O21:O72" si="3">+N21-L21</f>
        <v>0</v>
      </c>
      <c r="P21" s="272"/>
    </row>
    <row r="22" spans="2:16" ht="12.5">
      <c r="B22" s="195" t="str">
        <f t="shared" si="1"/>
        <v>IU</v>
      </c>
      <c r="C22" s="508">
        <f>IF(D11="","-",+C21+1)</f>
        <v>2020</v>
      </c>
      <c r="D22" s="524">
        <f>IF(F21+SUM(E$17:E21)=D$10,F21,D$10-SUM(E$17:E21))</f>
        <v>5009659.836831159</v>
      </c>
      <c r="E22" s="523">
        <f t="shared" ref="E22:E72" si="4">IF(+$I$14&lt;F21,$I$14,D22)</f>
        <v>134692.95121951221</v>
      </c>
      <c r="F22" s="524">
        <f t="shared" ref="F22:F72" si="5">+D22-E22</f>
        <v>4874966.8856116468</v>
      </c>
      <c r="G22" s="525">
        <f t="shared" ref="G22:G50" si="6">+I$12*((D22+F22)/2)+E22</f>
        <v>762831.81448504329</v>
      </c>
      <c r="H22" s="492">
        <f t="shared" ref="H22:H50" si="7">+I$13*((D22+F22)/2)+E22</f>
        <v>762831.81448504329</v>
      </c>
      <c r="I22" s="512">
        <f t="shared" si="0"/>
        <v>0</v>
      </c>
      <c r="J22" s="512"/>
      <c r="K22" s="526"/>
      <c r="L22" s="515">
        <f t="shared" ref="L22:L72" si="8">IF(K22&lt;&gt;0,+G22-K22,0)</f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1"/>
        <v/>
      </c>
      <c r="C23" s="508">
        <f>IF(D11="","-",+C22+1)</f>
        <v>2021</v>
      </c>
      <c r="D23" s="524">
        <f>IF(F22+SUM(E$17:E22)=D$10,F22,D$10-SUM(E$17:E22))</f>
        <v>4874966.8856116468</v>
      </c>
      <c r="E23" s="523">
        <f t="shared" si="4"/>
        <v>134692.95121951221</v>
      </c>
      <c r="F23" s="524">
        <f t="shared" si="5"/>
        <v>4740273.9343921347</v>
      </c>
      <c r="G23" s="525">
        <f t="shared" si="6"/>
        <v>745713.13521781145</v>
      </c>
      <c r="H23" s="492">
        <f t="shared" si="7"/>
        <v>745713.13521781145</v>
      </c>
      <c r="I23" s="512">
        <f t="shared" si="0"/>
        <v>0</v>
      </c>
      <c r="J23" s="512"/>
      <c r="K23" s="526"/>
      <c r="L23" s="515">
        <f t="shared" si="8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1"/>
        <v/>
      </c>
      <c r="C24" s="508">
        <f>IF(D11="","-",+C23+1)</f>
        <v>2022</v>
      </c>
      <c r="D24" s="524">
        <f>IF(F23+SUM(E$17:E23)=D$10,F23,D$10-SUM(E$17:E23))</f>
        <v>4740273.9343921347</v>
      </c>
      <c r="E24" s="523">
        <f t="shared" si="4"/>
        <v>134692.95121951221</v>
      </c>
      <c r="F24" s="524">
        <f t="shared" si="5"/>
        <v>4605580.9831726225</v>
      </c>
      <c r="G24" s="525">
        <f t="shared" si="6"/>
        <v>728594.45595057961</v>
      </c>
      <c r="H24" s="492">
        <f t="shared" si="7"/>
        <v>728594.45595057961</v>
      </c>
      <c r="I24" s="512">
        <f t="shared" si="0"/>
        <v>0</v>
      </c>
      <c r="J24" s="512"/>
      <c r="K24" s="526"/>
      <c r="L24" s="515">
        <f t="shared" si="8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1"/>
        <v/>
      </c>
      <c r="C25" s="508">
        <f>IF(D11="","-",+C24+1)</f>
        <v>2023</v>
      </c>
      <c r="D25" s="524">
        <f>IF(F24+SUM(E$17:E24)=D$10,F24,D$10-SUM(E$17:E24))</f>
        <v>4605580.9831726225</v>
      </c>
      <c r="E25" s="523">
        <f t="shared" si="4"/>
        <v>134692.95121951221</v>
      </c>
      <c r="F25" s="524">
        <f t="shared" si="5"/>
        <v>4470888.0319531104</v>
      </c>
      <c r="G25" s="525">
        <f t="shared" si="6"/>
        <v>711475.77668334753</v>
      </c>
      <c r="H25" s="492">
        <f t="shared" si="7"/>
        <v>711475.77668334753</v>
      </c>
      <c r="I25" s="512">
        <f t="shared" si="0"/>
        <v>0</v>
      </c>
      <c r="J25" s="512"/>
      <c r="K25" s="526"/>
      <c r="L25" s="515">
        <f t="shared" si="8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1"/>
        <v/>
      </c>
      <c r="C26" s="508">
        <f>IF(D11="","-",+C25+1)</f>
        <v>2024</v>
      </c>
      <c r="D26" s="524">
        <f>IF(F25+SUM(E$17:E25)=D$10,F25,D$10-SUM(E$17:E25))</f>
        <v>4470888.0319531104</v>
      </c>
      <c r="E26" s="523">
        <f t="shared" si="4"/>
        <v>134692.95121951221</v>
      </c>
      <c r="F26" s="524">
        <f t="shared" si="5"/>
        <v>4336195.0807335982</v>
      </c>
      <c r="G26" s="525">
        <f t="shared" si="6"/>
        <v>694357.09741611569</v>
      </c>
      <c r="H26" s="492">
        <f t="shared" si="7"/>
        <v>694357.09741611569</v>
      </c>
      <c r="I26" s="512">
        <f t="shared" si="0"/>
        <v>0</v>
      </c>
      <c r="J26" s="512"/>
      <c r="K26" s="526"/>
      <c r="L26" s="515">
        <f t="shared" si="8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1"/>
        <v/>
      </c>
      <c r="C27" s="508">
        <f>IF(D11="","-",+C26+1)</f>
        <v>2025</v>
      </c>
      <c r="D27" s="524">
        <f>IF(F26+SUM(E$17:E26)=D$10,F26,D$10-SUM(E$17:E26))</f>
        <v>4336195.0807335982</v>
      </c>
      <c r="E27" s="523">
        <f t="shared" si="4"/>
        <v>134692.95121951221</v>
      </c>
      <c r="F27" s="524">
        <f t="shared" si="5"/>
        <v>4201502.1295140861</v>
      </c>
      <c r="G27" s="525">
        <f t="shared" si="6"/>
        <v>677238.41814888385</v>
      </c>
      <c r="H27" s="492">
        <f t="shared" si="7"/>
        <v>677238.41814888385</v>
      </c>
      <c r="I27" s="512">
        <f t="shared" si="0"/>
        <v>0</v>
      </c>
      <c r="J27" s="512"/>
      <c r="K27" s="526"/>
      <c r="L27" s="515">
        <f t="shared" si="8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1"/>
        <v/>
      </c>
      <c r="C28" s="508">
        <f>IF(D11="","-",+C27+1)</f>
        <v>2026</v>
      </c>
      <c r="D28" s="524">
        <f>IF(F27+SUM(E$17:E27)=D$10,F27,D$10-SUM(E$17:E27))</f>
        <v>4201502.1295140861</v>
      </c>
      <c r="E28" s="523">
        <f t="shared" si="4"/>
        <v>134692.95121951221</v>
      </c>
      <c r="F28" s="524">
        <f t="shared" si="5"/>
        <v>4066809.1782945739</v>
      </c>
      <c r="G28" s="525">
        <f t="shared" si="6"/>
        <v>660119.73888165201</v>
      </c>
      <c r="H28" s="492">
        <f t="shared" si="7"/>
        <v>660119.73888165201</v>
      </c>
      <c r="I28" s="512">
        <f t="shared" si="0"/>
        <v>0</v>
      </c>
      <c r="J28" s="512"/>
      <c r="K28" s="526"/>
      <c r="L28" s="515">
        <f t="shared" si="8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1"/>
        <v/>
      </c>
      <c r="C29" s="508">
        <f>IF(D11="","-",+C28+1)</f>
        <v>2027</v>
      </c>
      <c r="D29" s="524">
        <f>IF(F28+SUM(E$17:E28)=D$10,F28,D$10-SUM(E$17:E28))</f>
        <v>4066809.1782945739</v>
      </c>
      <c r="E29" s="523">
        <f t="shared" si="4"/>
        <v>134692.95121951221</v>
      </c>
      <c r="F29" s="524">
        <f t="shared" si="5"/>
        <v>3932116.2270750618</v>
      </c>
      <c r="G29" s="525">
        <f t="shared" si="6"/>
        <v>643001.05961442005</v>
      </c>
      <c r="H29" s="492">
        <f t="shared" si="7"/>
        <v>643001.05961442005</v>
      </c>
      <c r="I29" s="512">
        <f t="shared" si="0"/>
        <v>0</v>
      </c>
      <c r="J29" s="512"/>
      <c r="K29" s="526"/>
      <c r="L29" s="515">
        <f t="shared" si="8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1"/>
        <v/>
      </c>
      <c r="C30" s="508">
        <f>IF(D11="","-",+C29+1)</f>
        <v>2028</v>
      </c>
      <c r="D30" s="524">
        <f>IF(F29+SUM(E$17:E29)=D$10,F29,D$10-SUM(E$17:E29))</f>
        <v>3932116.2270750618</v>
      </c>
      <c r="E30" s="523">
        <f t="shared" si="4"/>
        <v>134692.95121951221</v>
      </c>
      <c r="F30" s="524">
        <f t="shared" si="5"/>
        <v>3797423.2758555496</v>
      </c>
      <c r="G30" s="525">
        <f t="shared" si="6"/>
        <v>625882.3803471881</v>
      </c>
      <c r="H30" s="492">
        <f t="shared" si="7"/>
        <v>625882.3803471881</v>
      </c>
      <c r="I30" s="512">
        <f t="shared" si="0"/>
        <v>0</v>
      </c>
      <c r="J30" s="512"/>
      <c r="K30" s="526"/>
      <c r="L30" s="515">
        <f t="shared" si="8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1"/>
        <v/>
      </c>
      <c r="C31" s="508">
        <f>IF(D11="","-",+C30+1)</f>
        <v>2029</v>
      </c>
      <c r="D31" s="524">
        <f>IF(F30+SUM(E$17:E30)=D$10,F30,D$10-SUM(E$17:E30))</f>
        <v>3797423.2758555496</v>
      </c>
      <c r="E31" s="523">
        <f t="shared" si="4"/>
        <v>134692.95121951221</v>
      </c>
      <c r="F31" s="524">
        <f t="shared" si="5"/>
        <v>3662730.3246360375</v>
      </c>
      <c r="G31" s="525">
        <f t="shared" si="6"/>
        <v>608763.70107995626</v>
      </c>
      <c r="H31" s="492">
        <f t="shared" si="7"/>
        <v>608763.70107995626</v>
      </c>
      <c r="I31" s="512">
        <f t="shared" si="0"/>
        <v>0</v>
      </c>
      <c r="J31" s="512"/>
      <c r="K31" s="526"/>
      <c r="L31" s="515">
        <f t="shared" si="8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1"/>
        <v/>
      </c>
      <c r="C32" s="508">
        <f>IF(D11="","-",+C31+1)</f>
        <v>2030</v>
      </c>
      <c r="D32" s="524">
        <f>IF(F31+SUM(E$17:E31)=D$10,F31,D$10-SUM(E$17:E31))</f>
        <v>3662730.3246360375</v>
      </c>
      <c r="E32" s="523">
        <f t="shared" si="4"/>
        <v>134692.95121951221</v>
      </c>
      <c r="F32" s="524">
        <f t="shared" si="5"/>
        <v>3528037.3734165253</v>
      </c>
      <c r="G32" s="525">
        <f t="shared" si="6"/>
        <v>591645.02181272442</v>
      </c>
      <c r="H32" s="492">
        <f t="shared" si="7"/>
        <v>591645.02181272442</v>
      </c>
      <c r="I32" s="512">
        <f t="shared" si="0"/>
        <v>0</v>
      </c>
      <c r="J32" s="512"/>
      <c r="K32" s="526"/>
      <c r="L32" s="515">
        <f t="shared" si="8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1"/>
        <v/>
      </c>
      <c r="C33" s="508">
        <f>IF(D11="","-",+C32+1)</f>
        <v>2031</v>
      </c>
      <c r="D33" s="524">
        <f>IF(F32+SUM(E$17:E32)=D$10,F32,D$10-SUM(E$17:E32))</f>
        <v>3528037.3734165253</v>
      </c>
      <c r="E33" s="523">
        <f t="shared" si="4"/>
        <v>134692.95121951221</v>
      </c>
      <c r="F33" s="524">
        <f t="shared" si="5"/>
        <v>3393344.4221970132</v>
      </c>
      <c r="G33" s="525">
        <f t="shared" si="6"/>
        <v>574526.34254549257</v>
      </c>
      <c r="H33" s="492">
        <f t="shared" si="7"/>
        <v>574526.34254549257</v>
      </c>
      <c r="I33" s="512">
        <f t="shared" si="0"/>
        <v>0</v>
      </c>
      <c r="J33" s="512"/>
      <c r="K33" s="526"/>
      <c r="L33" s="515">
        <f t="shared" si="8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1"/>
        <v/>
      </c>
      <c r="C34" s="508">
        <f>IF(D11="","-",+C33+1)</f>
        <v>2032</v>
      </c>
      <c r="D34" s="524">
        <f>IF(F33+SUM(E$17:E33)=D$10,F33,D$10-SUM(E$17:E33))</f>
        <v>3393344.4221970132</v>
      </c>
      <c r="E34" s="523">
        <f t="shared" si="4"/>
        <v>134692.95121951221</v>
      </c>
      <c r="F34" s="524">
        <f t="shared" si="5"/>
        <v>3258651.470977501</v>
      </c>
      <c r="G34" s="525">
        <f t="shared" si="6"/>
        <v>557407.66327826062</v>
      </c>
      <c r="H34" s="492">
        <f t="shared" si="7"/>
        <v>557407.66327826062</v>
      </c>
      <c r="I34" s="512">
        <f t="shared" si="0"/>
        <v>0</v>
      </c>
      <c r="J34" s="512"/>
      <c r="K34" s="526"/>
      <c r="L34" s="515">
        <f t="shared" si="8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1"/>
        <v/>
      </c>
      <c r="C35" s="508">
        <f>IF(D11="","-",+C34+1)</f>
        <v>2033</v>
      </c>
      <c r="D35" s="524">
        <f>IF(F34+SUM(E$17:E34)=D$10,F34,D$10-SUM(E$17:E34))</f>
        <v>3258651.470977501</v>
      </c>
      <c r="E35" s="523">
        <f t="shared" si="4"/>
        <v>134692.95121951221</v>
      </c>
      <c r="F35" s="524">
        <f t="shared" si="5"/>
        <v>3123958.5197579889</v>
      </c>
      <c r="G35" s="525">
        <f t="shared" si="6"/>
        <v>540288.98401102866</v>
      </c>
      <c r="H35" s="492">
        <f t="shared" si="7"/>
        <v>540288.98401102866</v>
      </c>
      <c r="I35" s="512">
        <f t="shared" si="0"/>
        <v>0</v>
      </c>
      <c r="J35" s="512"/>
      <c r="K35" s="526"/>
      <c r="L35" s="515">
        <f t="shared" si="8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1"/>
        <v/>
      </c>
      <c r="C36" s="508">
        <f>IF(D11="","-",+C35+1)</f>
        <v>2034</v>
      </c>
      <c r="D36" s="524">
        <f>IF(F35+SUM(E$17:E35)=D$10,F35,D$10-SUM(E$17:E35))</f>
        <v>3123958.5197579889</v>
      </c>
      <c r="E36" s="523">
        <f t="shared" si="4"/>
        <v>134692.95121951221</v>
      </c>
      <c r="F36" s="524">
        <f t="shared" si="5"/>
        <v>2989265.5685384767</v>
      </c>
      <c r="G36" s="525">
        <f t="shared" si="6"/>
        <v>523170.30474379682</v>
      </c>
      <c r="H36" s="492">
        <f t="shared" si="7"/>
        <v>523170.30474379682</v>
      </c>
      <c r="I36" s="512">
        <f t="shared" si="0"/>
        <v>0</v>
      </c>
      <c r="J36" s="512"/>
      <c r="K36" s="526"/>
      <c r="L36" s="515">
        <f t="shared" si="8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1"/>
        <v/>
      </c>
      <c r="C37" s="508">
        <f>IF(D11="","-",+C36+1)</f>
        <v>2035</v>
      </c>
      <c r="D37" s="524">
        <f>IF(F36+SUM(E$17:E36)=D$10,F36,D$10-SUM(E$17:E36))</f>
        <v>2989265.5685384767</v>
      </c>
      <c r="E37" s="523">
        <f t="shared" si="4"/>
        <v>134692.95121951221</v>
      </c>
      <c r="F37" s="524">
        <f t="shared" si="5"/>
        <v>2854572.6173189646</v>
      </c>
      <c r="G37" s="525">
        <f t="shared" si="6"/>
        <v>506051.62547656492</v>
      </c>
      <c r="H37" s="492">
        <f t="shared" si="7"/>
        <v>506051.62547656492</v>
      </c>
      <c r="I37" s="512">
        <f t="shared" si="0"/>
        <v>0</v>
      </c>
      <c r="J37" s="512"/>
      <c r="K37" s="526"/>
      <c r="L37" s="515">
        <f t="shared" si="8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1"/>
        <v/>
      </c>
      <c r="C38" s="508">
        <f>IF(D11="","-",+C37+1)</f>
        <v>2036</v>
      </c>
      <c r="D38" s="524">
        <f>IF(F37+SUM(E$17:E37)=D$10,F37,D$10-SUM(E$17:E37))</f>
        <v>2854572.6173189646</v>
      </c>
      <c r="E38" s="523">
        <f t="shared" si="4"/>
        <v>134692.95121951221</v>
      </c>
      <c r="F38" s="524">
        <f t="shared" si="5"/>
        <v>2719879.6660994524</v>
      </c>
      <c r="G38" s="525">
        <f t="shared" si="6"/>
        <v>488932.94620933302</v>
      </c>
      <c r="H38" s="492">
        <f t="shared" si="7"/>
        <v>488932.94620933302</v>
      </c>
      <c r="I38" s="512">
        <f t="shared" si="0"/>
        <v>0</v>
      </c>
      <c r="J38" s="512"/>
      <c r="K38" s="526"/>
      <c r="L38" s="515">
        <f t="shared" si="8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1"/>
        <v/>
      </c>
      <c r="C39" s="508">
        <f>IF(D11="","-",+C38+1)</f>
        <v>2037</v>
      </c>
      <c r="D39" s="524">
        <f>IF(F38+SUM(E$17:E38)=D$10,F38,D$10-SUM(E$17:E38))</f>
        <v>2719879.6660994524</v>
      </c>
      <c r="E39" s="523">
        <f t="shared" si="4"/>
        <v>134692.95121951221</v>
      </c>
      <c r="F39" s="524">
        <f t="shared" si="5"/>
        <v>2585186.7148799403</v>
      </c>
      <c r="G39" s="525">
        <f t="shared" si="6"/>
        <v>471814.26694210112</v>
      </c>
      <c r="H39" s="492">
        <f t="shared" si="7"/>
        <v>471814.26694210112</v>
      </c>
      <c r="I39" s="512">
        <f t="shared" si="0"/>
        <v>0</v>
      </c>
      <c r="J39" s="512"/>
      <c r="K39" s="526"/>
      <c r="L39" s="515">
        <f t="shared" si="8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1"/>
        <v/>
      </c>
      <c r="C40" s="508">
        <f>IF(D11="","-",+C39+1)</f>
        <v>2038</v>
      </c>
      <c r="D40" s="524">
        <f>IF(F39+SUM(E$17:E39)=D$10,F39,D$10-SUM(E$17:E39))</f>
        <v>2585186.7148799403</v>
      </c>
      <c r="E40" s="523">
        <f t="shared" si="4"/>
        <v>134692.95121951221</v>
      </c>
      <c r="F40" s="524">
        <f t="shared" si="5"/>
        <v>2450493.7636604281</v>
      </c>
      <c r="G40" s="525">
        <f t="shared" si="6"/>
        <v>454695.58767486922</v>
      </c>
      <c r="H40" s="492">
        <f t="shared" si="7"/>
        <v>454695.58767486922</v>
      </c>
      <c r="I40" s="512">
        <f t="shared" si="0"/>
        <v>0</v>
      </c>
      <c r="J40" s="512"/>
      <c r="K40" s="526"/>
      <c r="L40" s="515">
        <f t="shared" si="8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1"/>
        <v/>
      </c>
      <c r="C41" s="508">
        <f>IF(D11="","-",+C40+1)</f>
        <v>2039</v>
      </c>
      <c r="D41" s="524">
        <f>IF(F40+SUM(E$17:E40)=D$10,F40,D$10-SUM(E$17:E40))</f>
        <v>2450493.7636604281</v>
      </c>
      <c r="E41" s="523">
        <f t="shared" si="4"/>
        <v>134692.95121951221</v>
      </c>
      <c r="F41" s="524">
        <f t="shared" si="5"/>
        <v>2315800.812440916</v>
      </c>
      <c r="G41" s="525">
        <f t="shared" si="6"/>
        <v>437576.90840763738</v>
      </c>
      <c r="H41" s="492">
        <f t="shared" si="7"/>
        <v>437576.90840763738</v>
      </c>
      <c r="I41" s="512">
        <f t="shared" si="0"/>
        <v>0</v>
      </c>
      <c r="J41" s="512"/>
      <c r="K41" s="526"/>
      <c r="L41" s="515">
        <f t="shared" si="8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1"/>
        <v/>
      </c>
      <c r="C42" s="508">
        <f>IF(D11="","-",+C41+1)</f>
        <v>2040</v>
      </c>
      <c r="D42" s="524">
        <f>IF(F41+SUM(E$17:E41)=D$10,F41,D$10-SUM(E$17:E41))</f>
        <v>2315800.812440916</v>
      </c>
      <c r="E42" s="523">
        <f t="shared" si="4"/>
        <v>134692.95121951221</v>
      </c>
      <c r="F42" s="524">
        <f t="shared" si="5"/>
        <v>2181107.8612214038</v>
      </c>
      <c r="G42" s="525">
        <f t="shared" si="6"/>
        <v>420458.22914040548</v>
      </c>
      <c r="H42" s="492">
        <f t="shared" si="7"/>
        <v>420458.22914040548</v>
      </c>
      <c r="I42" s="512">
        <f t="shared" si="0"/>
        <v>0</v>
      </c>
      <c r="J42" s="512"/>
      <c r="K42" s="526"/>
      <c r="L42" s="515">
        <f t="shared" si="8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1"/>
        <v/>
      </c>
      <c r="C43" s="508">
        <f>IF(D11="","-",+C42+1)</f>
        <v>2041</v>
      </c>
      <c r="D43" s="524">
        <f>IF(F42+SUM(E$17:E42)=D$10,F42,D$10-SUM(E$17:E42))</f>
        <v>2181107.8612214038</v>
      </c>
      <c r="E43" s="523">
        <f t="shared" si="4"/>
        <v>134692.95121951221</v>
      </c>
      <c r="F43" s="524">
        <f t="shared" si="5"/>
        <v>2046414.9100018917</v>
      </c>
      <c r="G43" s="525">
        <f t="shared" si="6"/>
        <v>403339.54987317359</v>
      </c>
      <c r="H43" s="492">
        <f t="shared" si="7"/>
        <v>403339.54987317359</v>
      </c>
      <c r="I43" s="512">
        <f t="shared" si="0"/>
        <v>0</v>
      </c>
      <c r="J43" s="512"/>
      <c r="K43" s="526"/>
      <c r="L43" s="515">
        <f t="shared" si="8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1"/>
        <v/>
      </c>
      <c r="C44" s="508">
        <f>IF(D11="","-",+C43+1)</f>
        <v>2042</v>
      </c>
      <c r="D44" s="524">
        <f>IF(F43+SUM(E$17:E43)=D$10,F43,D$10-SUM(E$17:E43))</f>
        <v>2046414.9100018917</v>
      </c>
      <c r="E44" s="523">
        <f t="shared" si="4"/>
        <v>134692.95121951221</v>
      </c>
      <c r="F44" s="524">
        <f t="shared" si="5"/>
        <v>1911721.9587823795</v>
      </c>
      <c r="G44" s="525">
        <f t="shared" si="6"/>
        <v>386220.87060594169</v>
      </c>
      <c r="H44" s="492">
        <f t="shared" si="7"/>
        <v>386220.87060594169</v>
      </c>
      <c r="I44" s="512">
        <f t="shared" si="0"/>
        <v>0</v>
      </c>
      <c r="J44" s="512"/>
      <c r="K44" s="526"/>
      <c r="L44" s="515">
        <f t="shared" si="8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1"/>
        <v/>
      </c>
      <c r="C45" s="508">
        <f>IF(D11="","-",+C44+1)</f>
        <v>2043</v>
      </c>
      <c r="D45" s="524">
        <f>IF(F44+SUM(E$17:E44)=D$10,F44,D$10-SUM(E$17:E44))</f>
        <v>1911721.9587823795</v>
      </c>
      <c r="E45" s="523">
        <f t="shared" si="4"/>
        <v>134692.95121951221</v>
      </c>
      <c r="F45" s="524">
        <f t="shared" si="5"/>
        <v>1777029.0075628674</v>
      </c>
      <c r="G45" s="525">
        <f t="shared" si="6"/>
        <v>369102.19133870979</v>
      </c>
      <c r="H45" s="492">
        <f t="shared" si="7"/>
        <v>369102.19133870979</v>
      </c>
      <c r="I45" s="512">
        <f t="shared" si="0"/>
        <v>0</v>
      </c>
      <c r="J45" s="512"/>
      <c r="K45" s="526"/>
      <c r="L45" s="515">
        <f t="shared" si="8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1"/>
        <v/>
      </c>
      <c r="C46" s="508">
        <f>IF(D11="","-",+C45+1)</f>
        <v>2044</v>
      </c>
      <c r="D46" s="524">
        <f>IF(F45+SUM(E$17:E45)=D$10,F45,D$10-SUM(E$17:E45))</f>
        <v>1777029.0075628674</v>
      </c>
      <c r="E46" s="523">
        <f t="shared" si="4"/>
        <v>134692.95121951221</v>
      </c>
      <c r="F46" s="524">
        <f t="shared" si="5"/>
        <v>1642336.0563433552</v>
      </c>
      <c r="G46" s="525">
        <f t="shared" si="6"/>
        <v>351983.51207147789</v>
      </c>
      <c r="H46" s="492">
        <f t="shared" si="7"/>
        <v>351983.51207147789</v>
      </c>
      <c r="I46" s="512">
        <f t="shared" si="0"/>
        <v>0</v>
      </c>
      <c r="J46" s="512"/>
      <c r="K46" s="526"/>
      <c r="L46" s="515">
        <f t="shared" si="8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1"/>
        <v/>
      </c>
      <c r="C47" s="508">
        <f>IF(D11="","-",+C46+1)</f>
        <v>2045</v>
      </c>
      <c r="D47" s="524">
        <f>IF(F46+SUM(E$17:E46)=D$10,F46,D$10-SUM(E$17:E46))</f>
        <v>1642336.0563433552</v>
      </c>
      <c r="E47" s="523">
        <f t="shared" si="4"/>
        <v>134692.95121951221</v>
      </c>
      <c r="F47" s="524">
        <f t="shared" si="5"/>
        <v>1507643.1051238431</v>
      </c>
      <c r="G47" s="525">
        <f t="shared" si="6"/>
        <v>334864.83280424599</v>
      </c>
      <c r="H47" s="492">
        <f t="shared" si="7"/>
        <v>334864.83280424599</v>
      </c>
      <c r="I47" s="512">
        <f t="shared" si="0"/>
        <v>0</v>
      </c>
      <c r="J47" s="512"/>
      <c r="K47" s="526"/>
      <c r="L47" s="515">
        <f t="shared" si="8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1"/>
        <v/>
      </c>
      <c r="C48" s="508">
        <f>IF(D11="","-",+C47+1)</f>
        <v>2046</v>
      </c>
      <c r="D48" s="524">
        <f>IF(F47+SUM(E$17:E47)=D$10,F47,D$10-SUM(E$17:E47))</f>
        <v>1507643.1051238431</v>
      </c>
      <c r="E48" s="523">
        <f t="shared" si="4"/>
        <v>134692.95121951221</v>
      </c>
      <c r="F48" s="524">
        <f t="shared" si="5"/>
        <v>1372950.1539043309</v>
      </c>
      <c r="G48" s="525">
        <f t="shared" si="6"/>
        <v>317746.15353701415</v>
      </c>
      <c r="H48" s="492">
        <f t="shared" si="7"/>
        <v>317746.15353701415</v>
      </c>
      <c r="I48" s="512">
        <f t="shared" si="0"/>
        <v>0</v>
      </c>
      <c r="J48" s="512"/>
      <c r="K48" s="526"/>
      <c r="L48" s="515">
        <f t="shared" si="8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1"/>
        <v/>
      </c>
      <c r="C49" s="508">
        <f>IF(D11="","-",+C48+1)</f>
        <v>2047</v>
      </c>
      <c r="D49" s="524">
        <f>IF(F48+SUM(E$17:E48)=D$10,F48,D$10-SUM(E$17:E48))</f>
        <v>1372950.1539043309</v>
      </c>
      <c r="E49" s="523">
        <f t="shared" si="4"/>
        <v>134692.95121951221</v>
      </c>
      <c r="F49" s="524">
        <f t="shared" si="5"/>
        <v>1238257.2026848188</v>
      </c>
      <c r="G49" s="525">
        <f t="shared" si="6"/>
        <v>300627.47426978219</v>
      </c>
      <c r="H49" s="492">
        <f t="shared" si="7"/>
        <v>300627.47426978219</v>
      </c>
      <c r="I49" s="512">
        <f t="shared" si="0"/>
        <v>0</v>
      </c>
      <c r="J49" s="512"/>
      <c r="K49" s="526"/>
      <c r="L49" s="515">
        <f t="shared" si="8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1"/>
        <v/>
      </c>
      <c r="C50" s="508">
        <f>IF(D11="","-",+C49+1)</f>
        <v>2048</v>
      </c>
      <c r="D50" s="524">
        <f>IF(F49+SUM(E$17:E49)=D$10,F49,D$10-SUM(E$17:E49))</f>
        <v>1238257.2026848188</v>
      </c>
      <c r="E50" s="523">
        <f t="shared" si="4"/>
        <v>134692.95121951221</v>
      </c>
      <c r="F50" s="524">
        <f t="shared" si="5"/>
        <v>1103564.2514653066</v>
      </c>
      <c r="G50" s="525">
        <f t="shared" si="6"/>
        <v>283508.79500255035</v>
      </c>
      <c r="H50" s="492">
        <f t="shared" si="7"/>
        <v>283508.79500255035</v>
      </c>
      <c r="I50" s="512">
        <f t="shared" si="0"/>
        <v>0</v>
      </c>
      <c r="J50" s="512"/>
      <c r="K50" s="526"/>
      <c r="L50" s="515">
        <f t="shared" si="8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1"/>
        <v/>
      </c>
      <c r="C51" s="508">
        <f>IF(D11="","-",+C50+1)</f>
        <v>2049</v>
      </c>
      <c r="D51" s="524">
        <f>IF(F50+SUM(E$17:E50)=D$10,F50,D$10-SUM(E$17:E50))</f>
        <v>1103564.2514653066</v>
      </c>
      <c r="E51" s="523">
        <f t="shared" si="4"/>
        <v>134692.95121951221</v>
      </c>
      <c r="F51" s="524">
        <f t="shared" si="5"/>
        <v>968871.30024579447</v>
      </c>
      <c r="G51" s="525">
        <f t="shared" ref="G51:G72" si="9">+I$12*((D51+F51)/2)+E51</f>
        <v>266390.11573531845</v>
      </c>
      <c r="H51" s="492">
        <f t="shared" ref="H51:H72" si="10">+I$13*((D51+F51)/2)+E51</f>
        <v>266390.11573531845</v>
      </c>
      <c r="I51" s="512">
        <f t="shared" si="0"/>
        <v>0</v>
      </c>
      <c r="J51" s="512"/>
      <c r="K51" s="526"/>
      <c r="L51" s="515">
        <f t="shared" si="8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1"/>
        <v/>
      </c>
      <c r="C52" s="508">
        <f>IF(D11="","-",+C51+1)</f>
        <v>2050</v>
      </c>
      <c r="D52" s="524">
        <f>IF(F51+SUM(E$17:E51)=D$10,F51,D$10-SUM(E$17:E51))</f>
        <v>968871.30024579447</v>
      </c>
      <c r="E52" s="523">
        <f t="shared" si="4"/>
        <v>134692.95121951221</v>
      </c>
      <c r="F52" s="524">
        <f t="shared" si="5"/>
        <v>834178.34902628232</v>
      </c>
      <c r="G52" s="525">
        <f t="shared" si="9"/>
        <v>249271.43646808655</v>
      </c>
      <c r="H52" s="492">
        <f t="shared" si="10"/>
        <v>249271.43646808655</v>
      </c>
      <c r="I52" s="512">
        <f t="shared" si="0"/>
        <v>0</v>
      </c>
      <c r="J52" s="512"/>
      <c r="K52" s="526"/>
      <c r="L52" s="515">
        <f t="shared" si="8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1"/>
        <v/>
      </c>
      <c r="C53" s="508">
        <f>IF(D11="","-",+C52+1)</f>
        <v>2051</v>
      </c>
      <c r="D53" s="524">
        <f>IF(F52+SUM(E$17:E52)=D$10,F52,D$10-SUM(E$17:E52))</f>
        <v>834178.34902628232</v>
      </c>
      <c r="E53" s="523">
        <f t="shared" si="4"/>
        <v>134692.95121951221</v>
      </c>
      <c r="F53" s="524">
        <f t="shared" si="5"/>
        <v>699485.39780677017</v>
      </c>
      <c r="G53" s="525">
        <f t="shared" si="9"/>
        <v>232152.75720085466</v>
      </c>
      <c r="H53" s="492">
        <f t="shared" si="10"/>
        <v>232152.75720085466</v>
      </c>
      <c r="I53" s="512">
        <f t="shared" si="0"/>
        <v>0</v>
      </c>
      <c r="J53" s="512"/>
      <c r="K53" s="526"/>
      <c r="L53" s="515">
        <f t="shared" si="8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1"/>
        <v/>
      </c>
      <c r="C54" s="508">
        <f>IF(D11="","-",+C53+1)</f>
        <v>2052</v>
      </c>
      <c r="D54" s="524">
        <f>IF(F53+SUM(E$17:E53)=D$10,F53,D$10-SUM(E$17:E53))</f>
        <v>699485.39780677017</v>
      </c>
      <c r="E54" s="523">
        <f t="shared" si="4"/>
        <v>134692.95121951221</v>
      </c>
      <c r="F54" s="524">
        <f t="shared" si="5"/>
        <v>564792.44658725802</v>
      </c>
      <c r="G54" s="525">
        <f t="shared" si="9"/>
        <v>215034.07793362276</v>
      </c>
      <c r="H54" s="492">
        <f t="shared" si="10"/>
        <v>215034.07793362276</v>
      </c>
      <c r="I54" s="512">
        <f t="shared" si="0"/>
        <v>0</v>
      </c>
      <c r="J54" s="512"/>
      <c r="K54" s="526"/>
      <c r="L54" s="515">
        <f t="shared" si="8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1"/>
        <v/>
      </c>
      <c r="C55" s="508">
        <f>IF(D11="","-",+C54+1)</f>
        <v>2053</v>
      </c>
      <c r="D55" s="524">
        <f>IF(F54+SUM(E$17:E54)=D$10,F54,D$10-SUM(E$17:E54))</f>
        <v>564792.44658725802</v>
      </c>
      <c r="E55" s="523">
        <f t="shared" si="4"/>
        <v>134692.95121951221</v>
      </c>
      <c r="F55" s="524">
        <f t="shared" si="5"/>
        <v>430099.49536774581</v>
      </c>
      <c r="G55" s="525">
        <f t="shared" si="9"/>
        <v>197915.39866639089</v>
      </c>
      <c r="H55" s="492">
        <f t="shared" si="10"/>
        <v>197915.39866639089</v>
      </c>
      <c r="I55" s="512">
        <f t="shared" si="0"/>
        <v>0</v>
      </c>
      <c r="J55" s="512"/>
      <c r="K55" s="526"/>
      <c r="L55" s="515">
        <f t="shared" si="8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1"/>
        <v/>
      </c>
      <c r="C56" s="508">
        <f>IF(D11="","-",+C55+1)</f>
        <v>2054</v>
      </c>
      <c r="D56" s="524">
        <f>IF(F55+SUM(E$17:E55)=D$10,F55,D$10-SUM(E$17:E55))</f>
        <v>430099.49536774581</v>
      </c>
      <c r="E56" s="523">
        <f t="shared" si="4"/>
        <v>134692.95121951221</v>
      </c>
      <c r="F56" s="524">
        <f t="shared" si="5"/>
        <v>295406.5441482336</v>
      </c>
      <c r="G56" s="525">
        <f t="shared" si="9"/>
        <v>180796.71939915896</v>
      </c>
      <c r="H56" s="492">
        <f t="shared" si="10"/>
        <v>180796.71939915896</v>
      </c>
      <c r="I56" s="512">
        <f t="shared" si="0"/>
        <v>0</v>
      </c>
      <c r="J56" s="512"/>
      <c r="K56" s="526"/>
      <c r="L56" s="515">
        <f t="shared" si="8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1"/>
        <v/>
      </c>
      <c r="C57" s="508">
        <f>IF(D11="","-",+C56+1)</f>
        <v>2055</v>
      </c>
      <c r="D57" s="524">
        <f>IF(F56+SUM(E$17:E56)=D$10,F56,D$10-SUM(E$17:E56))</f>
        <v>295406.5441482336</v>
      </c>
      <c r="E57" s="523">
        <f t="shared" si="4"/>
        <v>134692.95121951221</v>
      </c>
      <c r="F57" s="524">
        <f t="shared" si="5"/>
        <v>160713.59292872139</v>
      </c>
      <c r="G57" s="525">
        <f t="shared" si="9"/>
        <v>163678.04013192709</v>
      </c>
      <c r="H57" s="492">
        <f t="shared" si="10"/>
        <v>163678.04013192709</v>
      </c>
      <c r="I57" s="512">
        <f t="shared" si="0"/>
        <v>0</v>
      </c>
      <c r="J57" s="512"/>
      <c r="K57" s="526"/>
      <c r="L57" s="515">
        <f t="shared" si="8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1"/>
        <v/>
      </c>
      <c r="C58" s="508">
        <f>IF(D11="","-",+C57+1)</f>
        <v>2056</v>
      </c>
      <c r="D58" s="524">
        <f>IF(F57+SUM(E$17:E57)=D$10,F57,D$10-SUM(E$17:E57))</f>
        <v>160713.59292872139</v>
      </c>
      <c r="E58" s="523">
        <f t="shared" si="4"/>
        <v>134692.95121951221</v>
      </c>
      <c r="F58" s="524">
        <f t="shared" si="5"/>
        <v>26020.641709209187</v>
      </c>
      <c r="G58" s="525">
        <f t="shared" si="9"/>
        <v>146559.36086469519</v>
      </c>
      <c r="H58" s="492">
        <f t="shared" si="10"/>
        <v>146559.36086469519</v>
      </c>
      <c r="I58" s="512">
        <f t="shared" si="0"/>
        <v>0</v>
      </c>
      <c r="J58" s="512"/>
      <c r="K58" s="526"/>
      <c r="L58" s="515">
        <f t="shared" si="8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1"/>
        <v/>
      </c>
      <c r="C59" s="508">
        <f>IF(D11="","-",+C58+1)</f>
        <v>2057</v>
      </c>
      <c r="D59" s="524">
        <f>IF(F58+SUM(E$17:E58)=D$10,F58,D$10-SUM(E$17:E58))</f>
        <v>26020.641709209187</v>
      </c>
      <c r="E59" s="523">
        <f t="shared" si="4"/>
        <v>26020.641709209187</v>
      </c>
      <c r="F59" s="524">
        <f t="shared" si="5"/>
        <v>0</v>
      </c>
      <c r="G59" s="525">
        <f t="shared" si="9"/>
        <v>27674.1767149927</v>
      </c>
      <c r="H59" s="492">
        <f t="shared" si="10"/>
        <v>27674.1767149927</v>
      </c>
      <c r="I59" s="512">
        <f t="shared" si="0"/>
        <v>0</v>
      </c>
      <c r="J59" s="512"/>
      <c r="K59" s="526"/>
      <c r="L59" s="515">
        <f t="shared" si="8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1"/>
        <v/>
      </c>
      <c r="C60" s="508">
        <f>IF(D11="","-",+C59+1)</f>
        <v>2058</v>
      </c>
      <c r="D60" s="524">
        <f>IF(F59+SUM(E$17:E59)=D$10,F59,D$10-SUM(E$17:E59))</f>
        <v>0</v>
      </c>
      <c r="E60" s="523">
        <f t="shared" si="4"/>
        <v>0</v>
      </c>
      <c r="F60" s="524">
        <f t="shared" si="5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8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1"/>
        <v/>
      </c>
      <c r="C61" s="508">
        <f>IF(D11="","-",+C60+1)</f>
        <v>2059</v>
      </c>
      <c r="D61" s="524">
        <f>IF(F60+SUM(E$17:E60)=D$10,F60,D$10-SUM(E$17:E60))</f>
        <v>0</v>
      </c>
      <c r="E61" s="523">
        <f t="shared" si="4"/>
        <v>0</v>
      </c>
      <c r="F61" s="524">
        <f t="shared" si="5"/>
        <v>0</v>
      </c>
      <c r="G61" s="525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8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1"/>
        <v/>
      </c>
      <c r="C62" s="508">
        <f>IF(D11="","-",+C61+1)</f>
        <v>2060</v>
      </c>
      <c r="D62" s="524">
        <f>IF(F61+SUM(E$17:E61)=D$10,F61,D$10-SUM(E$17:E61))</f>
        <v>0</v>
      </c>
      <c r="E62" s="523">
        <f t="shared" si="4"/>
        <v>0</v>
      </c>
      <c r="F62" s="524">
        <f t="shared" si="5"/>
        <v>0</v>
      </c>
      <c r="G62" s="525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8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1"/>
        <v/>
      </c>
      <c r="C63" s="508">
        <f>IF(D11="","-",+C62+1)</f>
        <v>2061</v>
      </c>
      <c r="D63" s="524">
        <f>IF(F62+SUM(E$17:E62)=D$10,F62,D$10-SUM(E$17:E62))</f>
        <v>0</v>
      </c>
      <c r="E63" s="523">
        <f t="shared" si="4"/>
        <v>0</v>
      </c>
      <c r="F63" s="524">
        <f t="shared" si="5"/>
        <v>0</v>
      </c>
      <c r="G63" s="525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8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1"/>
        <v/>
      </c>
      <c r="C64" s="508">
        <f>IF(D11="","-",+C63+1)</f>
        <v>2062</v>
      </c>
      <c r="D64" s="524">
        <f>IF(F63+SUM(E$17:E63)=D$10,F63,D$10-SUM(E$17:E63))</f>
        <v>0</v>
      </c>
      <c r="E64" s="523">
        <f t="shared" si="4"/>
        <v>0</v>
      </c>
      <c r="F64" s="524">
        <f t="shared" si="5"/>
        <v>0</v>
      </c>
      <c r="G64" s="525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8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1"/>
        <v/>
      </c>
      <c r="C65" s="508">
        <f>IF(D11="","-",+C64+1)</f>
        <v>2063</v>
      </c>
      <c r="D65" s="524">
        <f>IF(F64+SUM(E$17:E64)=D$10,F64,D$10-SUM(E$17:E64))</f>
        <v>0</v>
      </c>
      <c r="E65" s="523">
        <f t="shared" si="4"/>
        <v>0</v>
      </c>
      <c r="F65" s="524">
        <f t="shared" si="5"/>
        <v>0</v>
      </c>
      <c r="G65" s="525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8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1"/>
        <v/>
      </c>
      <c r="C66" s="508">
        <f>IF(D11="","-",+C65+1)</f>
        <v>2064</v>
      </c>
      <c r="D66" s="524">
        <f>IF(F65+SUM(E$17:E65)=D$10,F65,D$10-SUM(E$17:E65))</f>
        <v>0</v>
      </c>
      <c r="E66" s="523">
        <f t="shared" si="4"/>
        <v>0</v>
      </c>
      <c r="F66" s="524">
        <f t="shared" si="5"/>
        <v>0</v>
      </c>
      <c r="G66" s="525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8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1"/>
        <v/>
      </c>
      <c r="C67" s="508">
        <f>IF(D11="","-",+C66+1)</f>
        <v>2065</v>
      </c>
      <c r="D67" s="524">
        <f>IF(F66+SUM(E$17:E66)=D$10,F66,D$10-SUM(E$17:E66))</f>
        <v>0</v>
      </c>
      <c r="E67" s="523">
        <f t="shared" si="4"/>
        <v>0</v>
      </c>
      <c r="F67" s="524">
        <f t="shared" si="5"/>
        <v>0</v>
      </c>
      <c r="G67" s="525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8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1"/>
        <v/>
      </c>
      <c r="C68" s="508">
        <f>IF(D11="","-",+C67+1)</f>
        <v>2066</v>
      </c>
      <c r="D68" s="524">
        <f>IF(F67+SUM(E$17:E67)=D$10,F67,D$10-SUM(E$17:E67))</f>
        <v>0</v>
      </c>
      <c r="E68" s="523">
        <f t="shared" si="4"/>
        <v>0</v>
      </c>
      <c r="F68" s="524">
        <f t="shared" si="5"/>
        <v>0</v>
      </c>
      <c r="G68" s="525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8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1"/>
        <v/>
      </c>
      <c r="C69" s="508">
        <f>IF(D11="","-",+C68+1)</f>
        <v>2067</v>
      </c>
      <c r="D69" s="524">
        <f>IF(F68+SUM(E$17:E68)=D$10,F68,D$10-SUM(E$17:E68))</f>
        <v>0</v>
      </c>
      <c r="E69" s="523">
        <f t="shared" si="4"/>
        <v>0</v>
      </c>
      <c r="F69" s="524">
        <f t="shared" si="5"/>
        <v>0</v>
      </c>
      <c r="G69" s="525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8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1"/>
        <v/>
      </c>
      <c r="C70" s="508">
        <f>IF(D11="","-",+C69+1)</f>
        <v>2068</v>
      </c>
      <c r="D70" s="524">
        <f>IF(F69+SUM(E$17:E69)=D$10,F69,D$10-SUM(E$17:E69))</f>
        <v>0</v>
      </c>
      <c r="E70" s="523">
        <f t="shared" si="4"/>
        <v>0</v>
      </c>
      <c r="F70" s="524">
        <f t="shared" si="5"/>
        <v>0</v>
      </c>
      <c r="G70" s="525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8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1"/>
        <v/>
      </c>
      <c r="C71" s="508">
        <f>IF(D11="","-",+C70+1)</f>
        <v>2069</v>
      </c>
      <c r="D71" s="524">
        <f>IF(F70+SUM(E$17:E70)=D$10,F70,D$10-SUM(E$17:E70))</f>
        <v>0</v>
      </c>
      <c r="E71" s="523">
        <f t="shared" si="4"/>
        <v>0</v>
      </c>
      <c r="F71" s="524">
        <f t="shared" si="5"/>
        <v>0</v>
      </c>
      <c r="G71" s="525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8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1"/>
        <v/>
      </c>
      <c r="C72" s="528">
        <f>IF(D11="","-",+C71+1)</f>
        <v>2070</v>
      </c>
      <c r="D72" s="524">
        <f>IF(F71+SUM(E$17:E71)=D$10,F71,D$10-SUM(E$17:E71))</f>
        <v>0</v>
      </c>
      <c r="E72" s="523">
        <f t="shared" si="4"/>
        <v>0</v>
      </c>
      <c r="F72" s="524">
        <f t="shared" si="5"/>
        <v>0</v>
      </c>
      <c r="G72" s="525">
        <f t="shared" si="9"/>
        <v>0</v>
      </c>
      <c r="H72" s="492">
        <f t="shared" si="10"/>
        <v>0</v>
      </c>
      <c r="I72" s="512">
        <f t="shared" si="0"/>
        <v>0</v>
      </c>
      <c r="J72" s="512"/>
      <c r="K72" s="533"/>
      <c r="L72" s="534">
        <f t="shared" si="8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5522411</v>
      </c>
      <c r="F73" s="375"/>
      <c r="G73" s="375">
        <f>SUM(G17:G72)</f>
        <v>20446996.464925222</v>
      </c>
      <c r="H73" s="375">
        <f>SUM(H17:H72)</f>
        <v>20446996.464925222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622065.93295104732</v>
      </c>
      <c r="N87" s="547">
        <f>IF(J92&lt;D11,0,VLOOKUP(J92,C17:O72,11))</f>
        <v>622065.93295104732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671080.87658517435</v>
      </c>
      <c r="N88" s="551">
        <f>IF(J92&lt;D11,0,VLOOKUP(J92,C99:P154,7))</f>
        <v>671080.87658517435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Hardy Street-Waterworks 69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49014.943634127034</v>
      </c>
      <c r="N89" s="556">
        <f>+N88-N87</f>
        <v>49014.943634127034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>
        <f>+D9</f>
        <v>0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5522411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2015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128428.16279069768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2015</v>
      </c>
      <c r="D99" s="630">
        <v>0</v>
      </c>
      <c r="E99" s="631">
        <v>0</v>
      </c>
      <c r="F99" s="632">
        <v>5366606</v>
      </c>
      <c r="G99" s="633">
        <v>2683303</v>
      </c>
      <c r="H99" s="634">
        <v>353575.82530859788</v>
      </c>
      <c r="I99" s="635">
        <v>353575.82530859788</v>
      </c>
      <c r="J99" s="515">
        <f>+I99-H99</f>
        <v>0</v>
      </c>
      <c r="K99" s="515"/>
      <c r="L99" s="513">
        <f>+H99</f>
        <v>353575.82530859788</v>
      </c>
      <c r="M99" s="514">
        <f t="shared" ref="M99:M130" si="11">IF(L99&lt;&gt;0,+H99-L99,0)</f>
        <v>0</v>
      </c>
      <c r="N99" s="513">
        <f>+I99</f>
        <v>353575.82530859788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2016</v>
      </c>
      <c r="D100" s="630">
        <v>5401890</v>
      </c>
      <c r="E100" s="631">
        <v>125625.3488372093</v>
      </c>
      <c r="F100" s="632">
        <v>5276264.6511627911</v>
      </c>
      <c r="G100" s="632">
        <v>5339077.325581396</v>
      </c>
      <c r="H100" s="634">
        <v>803421.15279042628</v>
      </c>
      <c r="I100" s="635">
        <v>803421.15279042628</v>
      </c>
      <c r="J100" s="515">
        <f>+I100-H100</f>
        <v>0</v>
      </c>
      <c r="K100" s="515"/>
      <c r="L100" s="519">
        <f>+H100</f>
        <v>803421.15279042628</v>
      </c>
      <c r="M100" s="515">
        <f>IF(L100&lt;&gt;0,+H100-L100,0)</f>
        <v>0</v>
      </c>
      <c r="N100" s="519">
        <f>+I100</f>
        <v>803421.15279042628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2017</v>
      </c>
      <c r="D101" s="630">
        <v>5396785.6511627911</v>
      </c>
      <c r="E101" s="631">
        <v>131485.97619047618</v>
      </c>
      <c r="F101" s="632">
        <v>5265299.6749723153</v>
      </c>
      <c r="G101" s="632">
        <v>5331042.6630675532</v>
      </c>
      <c r="H101" s="634">
        <v>779055.49944878952</v>
      </c>
      <c r="I101" s="635">
        <v>779055.49944878952</v>
      </c>
      <c r="J101" s="515">
        <f t="shared" ref="J101:J154" si="15">+I101-H101</f>
        <v>0</v>
      </c>
      <c r="K101" s="515"/>
      <c r="L101" s="519">
        <f>+H101</f>
        <v>779055.49944878952</v>
      </c>
      <c r="M101" s="515">
        <f>IF(L101&lt;&gt;0,+H101-L101,0)</f>
        <v>0</v>
      </c>
      <c r="N101" s="519">
        <f>+I101</f>
        <v>779055.49944878952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2018</v>
      </c>
      <c r="D102" s="630">
        <v>5265299.6749723153</v>
      </c>
      <c r="E102" s="631">
        <v>131485.97619047618</v>
      </c>
      <c r="F102" s="632">
        <v>5133813.6987818396</v>
      </c>
      <c r="G102" s="632">
        <v>5199556.6868770774</v>
      </c>
      <c r="H102" s="634">
        <v>680583.00655464595</v>
      </c>
      <c r="I102" s="635">
        <v>680583.00655464595</v>
      </c>
      <c r="J102" s="515">
        <f t="shared" si="15"/>
        <v>0</v>
      </c>
      <c r="K102" s="515"/>
      <c r="L102" s="519">
        <f>+H102</f>
        <v>680583.00655464595</v>
      </c>
      <c r="M102" s="515">
        <f>IF(L102&lt;&gt;0,+H102-L102,0)</f>
        <v>0</v>
      </c>
      <c r="N102" s="519">
        <f>+I102</f>
        <v>680583.00655464595</v>
      </c>
      <c r="O102" s="515">
        <f>IF(N102&lt;&gt;0,+I102-N102,0)</f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2019</v>
      </c>
      <c r="D103" s="374">
        <f>IF(F102+SUM(E$99:E102)=D$92,F102,D$92-SUM(E$99:E102))</f>
        <v>5133813.6987818396</v>
      </c>
      <c r="E103" s="523">
        <f t="shared" ref="E103:E154" si="16">IF(+$J$96&lt;F102,$J$96,D103)</f>
        <v>128428.16279069768</v>
      </c>
      <c r="F103" s="524">
        <f t="shared" ref="F103:F154" si="17">+D103-E103</f>
        <v>5005385.5359911416</v>
      </c>
      <c r="G103" s="524">
        <f t="shared" ref="G103:G154" si="18">+(F103+D103)/2</f>
        <v>5069599.6173864901</v>
      </c>
      <c r="H103" s="527">
        <f t="shared" ref="H103:H154" si="19">+J$94*G103+E103</f>
        <v>671080.87658517435</v>
      </c>
      <c r="I103" s="578">
        <f t="shared" ref="I103:I154" si="20">+J$95*G103+E103</f>
        <v>671080.87658517435</v>
      </c>
      <c r="J103" s="515">
        <f t="shared" si="15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2020</v>
      </c>
      <c r="D104" s="374">
        <f>IF(F103+SUM(E$99:E103)=D$92,F103,D$92-SUM(E$99:E103))</f>
        <v>5005385.5359911416</v>
      </c>
      <c r="E104" s="523">
        <f t="shared" si="16"/>
        <v>128428.16279069768</v>
      </c>
      <c r="F104" s="524">
        <f t="shared" si="17"/>
        <v>4876957.3732004436</v>
      </c>
      <c r="G104" s="524">
        <f t="shared" si="18"/>
        <v>4941171.454595793</v>
      </c>
      <c r="H104" s="527">
        <f t="shared" si="19"/>
        <v>657333.85584866523</v>
      </c>
      <c r="I104" s="578">
        <f t="shared" si="20"/>
        <v>657333.85584866523</v>
      </c>
      <c r="J104" s="515">
        <f t="shared" si="15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2021</v>
      </c>
      <c r="D105" s="374">
        <f>IF(F104+SUM(E$99:E104)=D$92,F104,D$92-SUM(E$99:E104))</f>
        <v>4876957.3732004436</v>
      </c>
      <c r="E105" s="523">
        <f t="shared" si="16"/>
        <v>128428.16279069768</v>
      </c>
      <c r="F105" s="524">
        <f t="shared" si="17"/>
        <v>4748529.2104097456</v>
      </c>
      <c r="G105" s="524">
        <f t="shared" si="18"/>
        <v>4812743.2918050941</v>
      </c>
      <c r="H105" s="527">
        <f t="shared" si="19"/>
        <v>643586.835112156</v>
      </c>
      <c r="I105" s="578">
        <f t="shared" si="20"/>
        <v>643586.835112156</v>
      </c>
      <c r="J105" s="515">
        <f t="shared" si="15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2022</v>
      </c>
      <c r="D106" s="374">
        <f>IF(F105+SUM(E$99:E105)=D$92,F105,D$92-SUM(E$99:E105))</f>
        <v>4748529.2104097456</v>
      </c>
      <c r="E106" s="523">
        <f t="shared" si="16"/>
        <v>128428.16279069768</v>
      </c>
      <c r="F106" s="524">
        <f t="shared" si="17"/>
        <v>4620101.0476190476</v>
      </c>
      <c r="G106" s="524">
        <f t="shared" si="18"/>
        <v>4684315.129014397</v>
      </c>
      <c r="H106" s="527">
        <f t="shared" si="19"/>
        <v>629839.81437564688</v>
      </c>
      <c r="I106" s="578">
        <f t="shared" si="20"/>
        <v>629839.81437564688</v>
      </c>
      <c r="J106" s="515">
        <f t="shared" si="15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2023</v>
      </c>
      <c r="D107" s="374">
        <f>IF(F106+SUM(E$99:E106)=D$92,F106,D$92-SUM(E$99:E106))</f>
        <v>4620101.0476190476</v>
      </c>
      <c r="E107" s="523">
        <f t="shared" si="16"/>
        <v>128428.16279069768</v>
      </c>
      <c r="F107" s="524">
        <f t="shared" si="17"/>
        <v>4491672.8848283496</v>
      </c>
      <c r="G107" s="524">
        <f t="shared" si="18"/>
        <v>4555886.9662236981</v>
      </c>
      <c r="H107" s="527">
        <f t="shared" si="19"/>
        <v>616092.79363913764</v>
      </c>
      <c r="I107" s="578">
        <f t="shared" si="20"/>
        <v>616092.79363913764</v>
      </c>
      <c r="J107" s="515">
        <f t="shared" si="15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2024</v>
      </c>
      <c r="D108" s="374">
        <f>IF(F107+SUM(E$99:E107)=D$92,F107,D$92-SUM(E$99:E107))</f>
        <v>4491672.8848283496</v>
      </c>
      <c r="E108" s="523">
        <f t="shared" si="16"/>
        <v>128428.16279069768</v>
      </c>
      <c r="F108" s="524">
        <f t="shared" si="17"/>
        <v>4363244.7220376516</v>
      </c>
      <c r="G108" s="524">
        <f t="shared" si="18"/>
        <v>4427458.803433001</v>
      </c>
      <c r="H108" s="527">
        <f t="shared" si="19"/>
        <v>602345.77290262852</v>
      </c>
      <c r="I108" s="578">
        <f t="shared" si="20"/>
        <v>602345.77290262852</v>
      </c>
      <c r="J108" s="515">
        <f t="shared" si="15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2025</v>
      </c>
      <c r="D109" s="374">
        <f>IF(F108+SUM(E$99:E108)=D$92,F108,D$92-SUM(E$99:E108))</f>
        <v>4363244.7220376516</v>
      </c>
      <c r="E109" s="523">
        <f t="shared" si="16"/>
        <v>128428.16279069768</v>
      </c>
      <c r="F109" s="524">
        <f t="shared" si="17"/>
        <v>4234816.5592469536</v>
      </c>
      <c r="G109" s="524">
        <f t="shared" si="18"/>
        <v>4299030.6406423021</v>
      </c>
      <c r="H109" s="527">
        <f t="shared" si="19"/>
        <v>588598.75216611929</v>
      </c>
      <c r="I109" s="578">
        <f t="shared" si="20"/>
        <v>588598.75216611929</v>
      </c>
      <c r="J109" s="515">
        <f t="shared" si="15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2026</v>
      </c>
      <c r="D110" s="374">
        <f>IF(F109+SUM(E$99:E109)=D$92,F109,D$92-SUM(E$99:E109))</f>
        <v>4234816.5592469536</v>
      </c>
      <c r="E110" s="523">
        <f t="shared" si="16"/>
        <v>128428.16279069768</v>
      </c>
      <c r="F110" s="524">
        <f t="shared" si="17"/>
        <v>4106388.396456256</v>
      </c>
      <c r="G110" s="524">
        <f t="shared" si="18"/>
        <v>4170602.477851605</v>
      </c>
      <c r="H110" s="527">
        <f t="shared" si="19"/>
        <v>574851.73142961017</v>
      </c>
      <c r="I110" s="578">
        <f t="shared" si="20"/>
        <v>574851.73142961017</v>
      </c>
      <c r="J110" s="515">
        <f t="shared" si="15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2027</v>
      </c>
      <c r="D111" s="374">
        <f>IF(F110+SUM(E$99:E110)=D$92,F110,D$92-SUM(E$99:E110))</f>
        <v>4106388.396456256</v>
      </c>
      <c r="E111" s="523">
        <f t="shared" si="16"/>
        <v>128428.16279069768</v>
      </c>
      <c r="F111" s="524">
        <f t="shared" si="17"/>
        <v>3977960.2336655585</v>
      </c>
      <c r="G111" s="524">
        <f t="shared" si="18"/>
        <v>4042174.315060907</v>
      </c>
      <c r="H111" s="527">
        <f t="shared" si="19"/>
        <v>561104.71069310093</v>
      </c>
      <c r="I111" s="578">
        <f t="shared" si="20"/>
        <v>561104.71069310093</v>
      </c>
      <c r="J111" s="515">
        <f t="shared" si="15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2028</v>
      </c>
      <c r="D112" s="374">
        <f>IF(F111+SUM(E$99:E111)=D$92,F111,D$92-SUM(E$99:E111))</f>
        <v>3977960.2336655585</v>
      </c>
      <c r="E112" s="523">
        <f t="shared" si="16"/>
        <v>128428.16279069768</v>
      </c>
      <c r="F112" s="524">
        <f t="shared" si="17"/>
        <v>3849532.070874861</v>
      </c>
      <c r="G112" s="524">
        <f t="shared" si="18"/>
        <v>3913746.15227021</v>
      </c>
      <c r="H112" s="527">
        <f t="shared" si="19"/>
        <v>547357.68995659193</v>
      </c>
      <c r="I112" s="578">
        <f t="shared" si="20"/>
        <v>547357.68995659193</v>
      </c>
      <c r="J112" s="515">
        <f t="shared" si="15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2029</v>
      </c>
      <c r="D113" s="374">
        <f>IF(F112+SUM(E$99:E112)=D$92,F112,D$92-SUM(E$99:E112))</f>
        <v>3849532.070874861</v>
      </c>
      <c r="E113" s="523">
        <f t="shared" si="16"/>
        <v>128428.16279069768</v>
      </c>
      <c r="F113" s="524">
        <f t="shared" si="17"/>
        <v>3721103.9080841634</v>
      </c>
      <c r="G113" s="524">
        <f t="shared" si="18"/>
        <v>3785317.989479512</v>
      </c>
      <c r="H113" s="527">
        <f t="shared" si="19"/>
        <v>533610.66922008269</v>
      </c>
      <c r="I113" s="578">
        <f t="shared" si="20"/>
        <v>533610.66922008269</v>
      </c>
      <c r="J113" s="515">
        <f t="shared" si="15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2030</v>
      </c>
      <c r="D114" s="374">
        <f>IF(F113+SUM(E$99:E113)=D$92,F113,D$92-SUM(E$99:E113))</f>
        <v>3721103.9080841634</v>
      </c>
      <c r="E114" s="523">
        <f t="shared" si="16"/>
        <v>128428.16279069768</v>
      </c>
      <c r="F114" s="524">
        <f t="shared" si="17"/>
        <v>3592675.7452934659</v>
      </c>
      <c r="G114" s="524">
        <f t="shared" si="18"/>
        <v>3656889.8266888149</v>
      </c>
      <c r="H114" s="527">
        <f t="shared" si="19"/>
        <v>519863.64848357358</v>
      </c>
      <c r="I114" s="578">
        <f t="shared" si="20"/>
        <v>519863.64848357358</v>
      </c>
      <c r="J114" s="515">
        <f t="shared" si="15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2031</v>
      </c>
      <c r="D115" s="374">
        <f>IF(F114+SUM(E$99:E114)=D$92,F114,D$92-SUM(E$99:E114))</f>
        <v>3592675.7452934659</v>
      </c>
      <c r="E115" s="523">
        <f t="shared" si="16"/>
        <v>128428.16279069768</v>
      </c>
      <c r="F115" s="524">
        <f t="shared" si="17"/>
        <v>3464247.5825027684</v>
      </c>
      <c r="G115" s="524">
        <f t="shared" si="18"/>
        <v>3528461.6638981169</v>
      </c>
      <c r="H115" s="527">
        <f t="shared" si="19"/>
        <v>506116.62774706446</v>
      </c>
      <c r="I115" s="578">
        <f t="shared" si="20"/>
        <v>506116.62774706446</v>
      </c>
      <c r="J115" s="515">
        <f t="shared" si="15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2032</v>
      </c>
      <c r="D116" s="374">
        <f>IF(F115+SUM(E$99:E115)=D$92,F115,D$92-SUM(E$99:E115))</f>
        <v>3464247.5825027684</v>
      </c>
      <c r="E116" s="523">
        <f t="shared" si="16"/>
        <v>128428.16279069768</v>
      </c>
      <c r="F116" s="524">
        <f t="shared" si="17"/>
        <v>3335819.4197120708</v>
      </c>
      <c r="G116" s="524">
        <f t="shared" si="18"/>
        <v>3400033.5011074198</v>
      </c>
      <c r="H116" s="527">
        <f t="shared" si="19"/>
        <v>492369.60701055534</v>
      </c>
      <c r="I116" s="578">
        <f t="shared" si="20"/>
        <v>492369.60701055534</v>
      </c>
      <c r="J116" s="515">
        <f t="shared" si="15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2033</v>
      </c>
      <c r="D117" s="374">
        <f>IF(F116+SUM(E$99:E116)=D$92,F116,D$92-SUM(E$99:E116))</f>
        <v>3335819.4197120708</v>
      </c>
      <c r="E117" s="523">
        <f t="shared" si="16"/>
        <v>128428.16279069768</v>
      </c>
      <c r="F117" s="524">
        <f t="shared" si="17"/>
        <v>3207391.2569213733</v>
      </c>
      <c r="G117" s="524">
        <f t="shared" si="18"/>
        <v>3271605.3383167218</v>
      </c>
      <c r="H117" s="527">
        <f t="shared" si="19"/>
        <v>478622.58627404622</v>
      </c>
      <c r="I117" s="578">
        <f t="shared" si="20"/>
        <v>478622.58627404622</v>
      </c>
      <c r="J117" s="515">
        <f t="shared" si="15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2034</v>
      </c>
      <c r="D118" s="374">
        <f>IF(F117+SUM(E$99:E117)=D$92,F117,D$92-SUM(E$99:E117))</f>
        <v>3207391.2569213733</v>
      </c>
      <c r="E118" s="523">
        <f t="shared" si="16"/>
        <v>128428.16279069768</v>
      </c>
      <c r="F118" s="524">
        <f t="shared" si="17"/>
        <v>3078963.0941306758</v>
      </c>
      <c r="G118" s="524">
        <f t="shared" si="18"/>
        <v>3143177.1755260248</v>
      </c>
      <c r="H118" s="527">
        <f t="shared" si="19"/>
        <v>464875.5655375371</v>
      </c>
      <c r="I118" s="578">
        <f t="shared" si="20"/>
        <v>464875.5655375371</v>
      </c>
      <c r="J118" s="515">
        <f t="shared" si="15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2035</v>
      </c>
      <c r="D119" s="374">
        <f>IF(F118+SUM(E$99:E118)=D$92,F118,D$92-SUM(E$99:E118))</f>
        <v>3078963.0941306758</v>
      </c>
      <c r="E119" s="523">
        <f t="shared" si="16"/>
        <v>128428.16279069768</v>
      </c>
      <c r="F119" s="524">
        <f t="shared" si="17"/>
        <v>2950534.9313399782</v>
      </c>
      <c r="G119" s="524">
        <f t="shared" si="18"/>
        <v>3014749.0127353268</v>
      </c>
      <c r="H119" s="527">
        <f t="shared" si="19"/>
        <v>451128.54480102786</v>
      </c>
      <c r="I119" s="578">
        <f t="shared" si="20"/>
        <v>451128.54480102786</v>
      </c>
      <c r="J119" s="515">
        <f t="shared" si="15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2036</v>
      </c>
      <c r="D120" s="374">
        <f>IF(F119+SUM(E$99:E119)=D$92,F119,D$92-SUM(E$99:E119))</f>
        <v>2950534.9313399782</v>
      </c>
      <c r="E120" s="523">
        <f t="shared" si="16"/>
        <v>128428.16279069768</v>
      </c>
      <c r="F120" s="524">
        <f t="shared" si="17"/>
        <v>2822106.7685492807</v>
      </c>
      <c r="G120" s="524">
        <f t="shared" si="18"/>
        <v>2886320.8499446297</v>
      </c>
      <c r="H120" s="527">
        <f t="shared" si="19"/>
        <v>437381.52406451886</v>
      </c>
      <c r="I120" s="578">
        <f t="shared" si="20"/>
        <v>437381.52406451886</v>
      </c>
      <c r="J120" s="515">
        <f t="shared" si="15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2037</v>
      </c>
      <c r="D121" s="374">
        <f>IF(F120+SUM(E$99:E120)=D$92,F120,D$92-SUM(E$99:E120))</f>
        <v>2822106.7685492807</v>
      </c>
      <c r="E121" s="523">
        <f t="shared" si="16"/>
        <v>128428.16279069768</v>
      </c>
      <c r="F121" s="524">
        <f t="shared" si="17"/>
        <v>2693678.6057585832</v>
      </c>
      <c r="G121" s="524">
        <f t="shared" si="18"/>
        <v>2757892.6871539317</v>
      </c>
      <c r="H121" s="527">
        <f t="shared" si="19"/>
        <v>423634.50332800962</v>
      </c>
      <c r="I121" s="578">
        <f t="shared" si="20"/>
        <v>423634.50332800962</v>
      </c>
      <c r="J121" s="515">
        <f t="shared" si="15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2038</v>
      </c>
      <c r="D122" s="374">
        <f>IF(F121+SUM(E$99:E121)=D$92,F121,D$92-SUM(E$99:E121))</f>
        <v>2693678.6057585832</v>
      </c>
      <c r="E122" s="523">
        <f t="shared" si="16"/>
        <v>128428.16279069768</v>
      </c>
      <c r="F122" s="524">
        <f t="shared" si="17"/>
        <v>2565250.4429678856</v>
      </c>
      <c r="G122" s="524">
        <f t="shared" si="18"/>
        <v>2629464.5243632346</v>
      </c>
      <c r="H122" s="527">
        <f t="shared" si="19"/>
        <v>409887.48259150051</v>
      </c>
      <c r="I122" s="578">
        <f t="shared" si="20"/>
        <v>409887.48259150051</v>
      </c>
      <c r="J122" s="515">
        <f t="shared" si="15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2039</v>
      </c>
      <c r="D123" s="374">
        <f>IF(F122+SUM(E$99:E122)=D$92,F122,D$92-SUM(E$99:E122))</f>
        <v>2565250.4429678856</v>
      </c>
      <c r="E123" s="523">
        <f t="shared" si="16"/>
        <v>128428.16279069768</v>
      </c>
      <c r="F123" s="524">
        <f t="shared" si="17"/>
        <v>2436822.2801771881</v>
      </c>
      <c r="G123" s="524">
        <f t="shared" si="18"/>
        <v>2501036.3615725366</v>
      </c>
      <c r="H123" s="527">
        <f t="shared" si="19"/>
        <v>396140.46185499139</v>
      </c>
      <c r="I123" s="578">
        <f t="shared" si="20"/>
        <v>396140.46185499139</v>
      </c>
      <c r="J123" s="515">
        <f t="shared" si="15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2040</v>
      </c>
      <c r="D124" s="374">
        <f>IF(F123+SUM(E$99:E123)=D$92,F123,D$92-SUM(E$99:E123))</f>
        <v>2436822.2801771881</v>
      </c>
      <c r="E124" s="523">
        <f t="shared" si="16"/>
        <v>128428.16279069768</v>
      </c>
      <c r="F124" s="524">
        <f t="shared" si="17"/>
        <v>2308394.1173864906</v>
      </c>
      <c r="G124" s="524">
        <f t="shared" si="18"/>
        <v>2372608.1987818396</v>
      </c>
      <c r="H124" s="527">
        <f t="shared" si="19"/>
        <v>382393.44111848227</v>
      </c>
      <c r="I124" s="578">
        <f t="shared" si="20"/>
        <v>382393.44111848227</v>
      </c>
      <c r="J124" s="515">
        <f t="shared" si="15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2041</v>
      </c>
      <c r="D125" s="374">
        <f>IF(F124+SUM(E$99:E124)=D$92,F124,D$92-SUM(E$99:E124))</f>
        <v>2308394.1173864906</v>
      </c>
      <c r="E125" s="523">
        <f t="shared" si="16"/>
        <v>128428.16279069768</v>
      </c>
      <c r="F125" s="524">
        <f t="shared" si="17"/>
        <v>2179965.954595793</v>
      </c>
      <c r="G125" s="524">
        <f t="shared" si="18"/>
        <v>2244180.0359911416</v>
      </c>
      <c r="H125" s="527">
        <f t="shared" si="19"/>
        <v>368646.42038197315</v>
      </c>
      <c r="I125" s="578">
        <f t="shared" si="20"/>
        <v>368646.42038197315</v>
      </c>
      <c r="J125" s="515">
        <f t="shared" si="15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2042</v>
      </c>
      <c r="D126" s="374">
        <f>IF(F125+SUM(E$99:E125)=D$92,F125,D$92-SUM(E$99:E125))</f>
        <v>2179965.954595793</v>
      </c>
      <c r="E126" s="523">
        <f t="shared" si="16"/>
        <v>128428.16279069768</v>
      </c>
      <c r="F126" s="524">
        <f t="shared" si="17"/>
        <v>2051537.7918050953</v>
      </c>
      <c r="G126" s="524">
        <f t="shared" si="18"/>
        <v>2115751.873200444</v>
      </c>
      <c r="H126" s="527">
        <f t="shared" si="19"/>
        <v>354899.39964546397</v>
      </c>
      <c r="I126" s="578">
        <f t="shared" si="20"/>
        <v>354899.39964546397</v>
      </c>
      <c r="J126" s="515">
        <f t="shared" si="15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2043</v>
      </c>
      <c r="D127" s="374">
        <f>IF(F126+SUM(E$99:E126)=D$92,F126,D$92-SUM(E$99:E126))</f>
        <v>2051537.7918050953</v>
      </c>
      <c r="E127" s="523">
        <f t="shared" si="16"/>
        <v>128428.16279069768</v>
      </c>
      <c r="F127" s="524">
        <f t="shared" si="17"/>
        <v>1923109.6290143975</v>
      </c>
      <c r="G127" s="524">
        <f t="shared" si="18"/>
        <v>1987323.7104097465</v>
      </c>
      <c r="H127" s="527">
        <f t="shared" si="19"/>
        <v>341152.37890895485</v>
      </c>
      <c r="I127" s="578">
        <f t="shared" si="20"/>
        <v>341152.37890895485</v>
      </c>
      <c r="J127" s="515">
        <f t="shared" si="15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2044</v>
      </c>
      <c r="D128" s="374">
        <f>IF(F127+SUM(E$99:E127)=D$92,F127,D$92-SUM(E$99:E127))</f>
        <v>1923109.6290143975</v>
      </c>
      <c r="E128" s="523">
        <f t="shared" si="16"/>
        <v>128428.16279069768</v>
      </c>
      <c r="F128" s="524">
        <f t="shared" si="17"/>
        <v>1794681.4662236997</v>
      </c>
      <c r="G128" s="524">
        <f t="shared" si="18"/>
        <v>1858895.5476190485</v>
      </c>
      <c r="H128" s="527">
        <f t="shared" si="19"/>
        <v>327405.35817244567</v>
      </c>
      <c r="I128" s="578">
        <f t="shared" si="20"/>
        <v>327405.35817244567</v>
      </c>
      <c r="J128" s="515">
        <f t="shared" si="15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2045</v>
      </c>
      <c r="D129" s="374">
        <f>IF(F128+SUM(E$99:E128)=D$92,F128,D$92-SUM(E$99:E128))</f>
        <v>1794681.4662236997</v>
      </c>
      <c r="E129" s="523">
        <f t="shared" si="16"/>
        <v>128428.16279069768</v>
      </c>
      <c r="F129" s="524">
        <f t="shared" si="17"/>
        <v>1666253.303433002</v>
      </c>
      <c r="G129" s="524">
        <f t="shared" si="18"/>
        <v>1730467.384828351</v>
      </c>
      <c r="H129" s="527">
        <f t="shared" si="19"/>
        <v>313658.33743593656</v>
      </c>
      <c r="I129" s="578">
        <f t="shared" si="20"/>
        <v>313658.33743593656</v>
      </c>
      <c r="J129" s="515">
        <f t="shared" si="15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2046</v>
      </c>
      <c r="D130" s="374">
        <f>IF(F129+SUM(E$99:E129)=D$92,F129,D$92-SUM(E$99:E129))</f>
        <v>1666253.303433002</v>
      </c>
      <c r="E130" s="523">
        <f t="shared" si="16"/>
        <v>128428.16279069768</v>
      </c>
      <c r="F130" s="524">
        <f t="shared" si="17"/>
        <v>1537825.1406423042</v>
      </c>
      <c r="G130" s="524">
        <f t="shared" si="18"/>
        <v>1602039.222037653</v>
      </c>
      <c r="H130" s="527">
        <f t="shared" si="19"/>
        <v>299911.31669942732</v>
      </c>
      <c r="I130" s="578">
        <f t="shared" si="20"/>
        <v>299911.31669942732</v>
      </c>
      <c r="J130" s="515">
        <f t="shared" si="15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2047</v>
      </c>
      <c r="D131" s="374">
        <f>IF(F130+SUM(E$99:E130)=D$92,F130,D$92-SUM(E$99:E130))</f>
        <v>1537825.1406423042</v>
      </c>
      <c r="E131" s="523">
        <f t="shared" si="16"/>
        <v>128428.16279069768</v>
      </c>
      <c r="F131" s="524">
        <f t="shared" si="17"/>
        <v>1409396.9778516064</v>
      </c>
      <c r="G131" s="524">
        <f t="shared" si="18"/>
        <v>1473611.0592469554</v>
      </c>
      <c r="H131" s="527">
        <f t="shared" si="19"/>
        <v>286164.2959629182</v>
      </c>
      <c r="I131" s="578">
        <f t="shared" si="20"/>
        <v>286164.2959629182</v>
      </c>
      <c r="J131" s="515">
        <f t="shared" si="15"/>
        <v>0</v>
      </c>
      <c r="K131" s="515"/>
      <c r="L131" s="526"/>
      <c r="M131" s="515">
        <f t="shared" ref="M131:M154" si="21">IF(L541&lt;&gt;0,+H541-L541,0)</f>
        <v>0</v>
      </c>
      <c r="N131" s="526"/>
      <c r="O131" s="515">
        <f t="shared" ref="O131:O154" si="22">IF(N541&lt;&gt;0,+I541-N541,0)</f>
        <v>0</v>
      </c>
      <c r="P131" s="515">
        <f t="shared" ref="P131:P154" si="23">+O541-M541</f>
        <v>0</v>
      </c>
    </row>
    <row r="132" spans="2:16" ht="12.5">
      <c r="B132" s="195" t="str">
        <f t="shared" si="14"/>
        <v/>
      </c>
      <c r="C132" s="508">
        <f>IF(D93="","-",+C131+1)</f>
        <v>2048</v>
      </c>
      <c r="D132" s="374">
        <f>IF(F131+SUM(E$99:E131)=D$92,F131,D$92-SUM(E$99:E131))</f>
        <v>1409396.9778516064</v>
      </c>
      <c r="E132" s="523">
        <f t="shared" si="16"/>
        <v>128428.16279069768</v>
      </c>
      <c r="F132" s="524">
        <f t="shared" si="17"/>
        <v>1280968.8150609087</v>
      </c>
      <c r="G132" s="524">
        <f t="shared" si="18"/>
        <v>1345182.8964562574</v>
      </c>
      <c r="H132" s="527">
        <f t="shared" si="19"/>
        <v>272417.27522640902</v>
      </c>
      <c r="I132" s="578">
        <f t="shared" si="20"/>
        <v>272417.27522640902</v>
      </c>
      <c r="J132" s="515">
        <f t="shared" si="15"/>
        <v>0</v>
      </c>
      <c r="K132" s="515"/>
      <c r="L132" s="526"/>
      <c r="M132" s="515">
        <f t="shared" si="21"/>
        <v>0</v>
      </c>
      <c r="N132" s="526"/>
      <c r="O132" s="515">
        <f t="shared" si="22"/>
        <v>0</v>
      </c>
      <c r="P132" s="515">
        <f t="shared" si="23"/>
        <v>0</v>
      </c>
    </row>
    <row r="133" spans="2:16" ht="12.5">
      <c r="B133" s="195" t="str">
        <f t="shared" si="14"/>
        <v/>
      </c>
      <c r="C133" s="508">
        <f>IF(D93="","-",+C132+1)</f>
        <v>2049</v>
      </c>
      <c r="D133" s="374">
        <f>IF(F132+SUM(E$99:E132)=D$92,F132,D$92-SUM(E$99:E132))</f>
        <v>1280968.8150609087</v>
      </c>
      <c r="E133" s="523">
        <f t="shared" si="16"/>
        <v>128428.16279069768</v>
      </c>
      <c r="F133" s="524">
        <f t="shared" si="17"/>
        <v>1152540.6522702109</v>
      </c>
      <c r="G133" s="524">
        <f t="shared" si="18"/>
        <v>1216754.7336655599</v>
      </c>
      <c r="H133" s="527">
        <f t="shared" si="19"/>
        <v>258670.2544898999</v>
      </c>
      <c r="I133" s="578">
        <f t="shared" si="20"/>
        <v>258670.2544898999</v>
      </c>
      <c r="J133" s="515">
        <f t="shared" si="15"/>
        <v>0</v>
      </c>
      <c r="K133" s="515"/>
      <c r="L133" s="526"/>
      <c r="M133" s="515">
        <f t="shared" si="21"/>
        <v>0</v>
      </c>
      <c r="N133" s="526"/>
      <c r="O133" s="515">
        <f t="shared" si="22"/>
        <v>0</v>
      </c>
      <c r="P133" s="515">
        <f t="shared" si="23"/>
        <v>0</v>
      </c>
    </row>
    <row r="134" spans="2:16" ht="12.5">
      <c r="B134" s="195" t="str">
        <f t="shared" si="14"/>
        <v/>
      </c>
      <c r="C134" s="508">
        <f>IF(D93="","-",+C133+1)</f>
        <v>2050</v>
      </c>
      <c r="D134" s="374">
        <f>IF(F133+SUM(E$99:E133)=D$92,F133,D$92-SUM(E$99:E133))</f>
        <v>1152540.6522702109</v>
      </c>
      <c r="E134" s="523">
        <f t="shared" si="16"/>
        <v>128428.16279069768</v>
      </c>
      <c r="F134" s="524">
        <f t="shared" si="17"/>
        <v>1024112.4894795133</v>
      </c>
      <c r="G134" s="524">
        <f t="shared" si="18"/>
        <v>1088326.5708748621</v>
      </c>
      <c r="H134" s="527">
        <f t="shared" si="19"/>
        <v>244923.23375339073</v>
      </c>
      <c r="I134" s="578">
        <f t="shared" si="20"/>
        <v>244923.23375339073</v>
      </c>
      <c r="J134" s="515">
        <f t="shared" si="15"/>
        <v>0</v>
      </c>
      <c r="K134" s="515"/>
      <c r="L134" s="526"/>
      <c r="M134" s="515">
        <f t="shared" si="21"/>
        <v>0</v>
      </c>
      <c r="N134" s="526"/>
      <c r="O134" s="515">
        <f t="shared" si="22"/>
        <v>0</v>
      </c>
      <c r="P134" s="515">
        <f t="shared" si="23"/>
        <v>0</v>
      </c>
    </row>
    <row r="135" spans="2:16" ht="12.5">
      <c r="B135" s="195" t="str">
        <f t="shared" si="14"/>
        <v/>
      </c>
      <c r="C135" s="508">
        <f>IF(D93="","-",+C134+1)</f>
        <v>2051</v>
      </c>
      <c r="D135" s="374">
        <f>IF(F134+SUM(E$99:E134)=D$92,F134,D$92-SUM(E$99:E134))</f>
        <v>1024112.4894795133</v>
      </c>
      <c r="E135" s="523">
        <f t="shared" si="16"/>
        <v>128428.16279069768</v>
      </c>
      <c r="F135" s="524">
        <f t="shared" si="17"/>
        <v>895684.32668881561</v>
      </c>
      <c r="G135" s="524">
        <f t="shared" si="18"/>
        <v>959898.40808416437</v>
      </c>
      <c r="H135" s="527">
        <f t="shared" si="19"/>
        <v>231176.21301688158</v>
      </c>
      <c r="I135" s="578">
        <f t="shared" si="20"/>
        <v>231176.21301688158</v>
      </c>
      <c r="J135" s="515">
        <f t="shared" si="15"/>
        <v>0</v>
      </c>
      <c r="K135" s="515"/>
      <c r="L135" s="526"/>
      <c r="M135" s="515">
        <f t="shared" si="21"/>
        <v>0</v>
      </c>
      <c r="N135" s="526"/>
      <c r="O135" s="515">
        <f t="shared" si="22"/>
        <v>0</v>
      </c>
      <c r="P135" s="515">
        <f t="shared" si="23"/>
        <v>0</v>
      </c>
    </row>
    <row r="136" spans="2:16" ht="12.5">
      <c r="B136" s="195" t="str">
        <f t="shared" si="14"/>
        <v/>
      </c>
      <c r="C136" s="508">
        <f>IF(D93="","-",+C135+1)</f>
        <v>2052</v>
      </c>
      <c r="D136" s="374">
        <f>IF(F135+SUM(E$99:E135)=D$92,F135,D$92-SUM(E$99:E135))</f>
        <v>895684.32668881561</v>
      </c>
      <c r="E136" s="523">
        <f t="shared" si="16"/>
        <v>128428.16279069768</v>
      </c>
      <c r="F136" s="524">
        <f t="shared" si="17"/>
        <v>767256.16389811796</v>
      </c>
      <c r="G136" s="524">
        <f t="shared" si="18"/>
        <v>831470.24529346684</v>
      </c>
      <c r="H136" s="527">
        <f t="shared" si="19"/>
        <v>217429.19228037246</v>
      </c>
      <c r="I136" s="578">
        <f t="shared" si="20"/>
        <v>217429.19228037246</v>
      </c>
      <c r="J136" s="515">
        <f t="shared" si="15"/>
        <v>0</v>
      </c>
      <c r="K136" s="515"/>
      <c r="L136" s="526"/>
      <c r="M136" s="515">
        <f t="shared" si="21"/>
        <v>0</v>
      </c>
      <c r="N136" s="526"/>
      <c r="O136" s="515">
        <f t="shared" si="22"/>
        <v>0</v>
      </c>
      <c r="P136" s="515">
        <f t="shared" si="23"/>
        <v>0</v>
      </c>
    </row>
    <row r="137" spans="2:16" ht="12.5">
      <c r="B137" s="195" t="str">
        <f t="shared" si="14"/>
        <v/>
      </c>
      <c r="C137" s="508">
        <f>IF(D93="","-",+C136+1)</f>
        <v>2053</v>
      </c>
      <c r="D137" s="374">
        <f>IF(F136+SUM(E$99:E136)=D$92,F136,D$92-SUM(E$99:E136))</f>
        <v>767256.16389811796</v>
      </c>
      <c r="E137" s="523">
        <f t="shared" si="16"/>
        <v>128428.16279069768</v>
      </c>
      <c r="F137" s="524">
        <f t="shared" si="17"/>
        <v>638828.00110742031</v>
      </c>
      <c r="G137" s="524">
        <f t="shared" si="18"/>
        <v>703042.08250276907</v>
      </c>
      <c r="H137" s="527">
        <f t="shared" si="19"/>
        <v>203682.17154386331</v>
      </c>
      <c r="I137" s="578">
        <f t="shared" si="20"/>
        <v>203682.17154386331</v>
      </c>
      <c r="J137" s="515">
        <f t="shared" si="15"/>
        <v>0</v>
      </c>
      <c r="K137" s="515"/>
      <c r="L137" s="526"/>
      <c r="M137" s="515">
        <f t="shared" si="21"/>
        <v>0</v>
      </c>
      <c r="N137" s="526"/>
      <c r="O137" s="515">
        <f t="shared" si="22"/>
        <v>0</v>
      </c>
      <c r="P137" s="515">
        <f t="shared" si="23"/>
        <v>0</v>
      </c>
    </row>
    <row r="138" spans="2:16" ht="12.5">
      <c r="B138" s="195" t="str">
        <f t="shared" si="14"/>
        <v/>
      </c>
      <c r="C138" s="508">
        <f>IF(D93="","-",+C137+1)</f>
        <v>2054</v>
      </c>
      <c r="D138" s="374">
        <f>IF(F137+SUM(E$99:E137)=D$92,F137,D$92-SUM(E$99:E137))</f>
        <v>638828.00110742031</v>
      </c>
      <c r="E138" s="523">
        <f t="shared" si="16"/>
        <v>128428.16279069768</v>
      </c>
      <c r="F138" s="524">
        <f t="shared" si="17"/>
        <v>510399.83831672266</v>
      </c>
      <c r="G138" s="524">
        <f t="shared" si="18"/>
        <v>574613.91971207154</v>
      </c>
      <c r="H138" s="527">
        <f t="shared" si="19"/>
        <v>189935.15080735416</v>
      </c>
      <c r="I138" s="578">
        <f t="shared" si="20"/>
        <v>189935.15080735416</v>
      </c>
      <c r="J138" s="515">
        <f t="shared" si="15"/>
        <v>0</v>
      </c>
      <c r="K138" s="515"/>
      <c r="L138" s="526"/>
      <c r="M138" s="515">
        <f t="shared" si="21"/>
        <v>0</v>
      </c>
      <c r="N138" s="526"/>
      <c r="O138" s="515">
        <f t="shared" si="22"/>
        <v>0</v>
      </c>
      <c r="P138" s="515">
        <f t="shared" si="23"/>
        <v>0</v>
      </c>
    </row>
    <row r="139" spans="2:16" ht="12.5">
      <c r="B139" s="195" t="str">
        <f t="shared" si="14"/>
        <v/>
      </c>
      <c r="C139" s="508">
        <f>IF(D93="","-",+C138+1)</f>
        <v>2055</v>
      </c>
      <c r="D139" s="374">
        <f>IF(F138+SUM(E$99:E138)=D$92,F138,D$92-SUM(E$99:E138))</f>
        <v>510399.83831672266</v>
      </c>
      <c r="E139" s="523">
        <f t="shared" si="16"/>
        <v>128428.16279069768</v>
      </c>
      <c r="F139" s="524">
        <f t="shared" si="17"/>
        <v>381971.67552602501</v>
      </c>
      <c r="G139" s="524">
        <f t="shared" si="18"/>
        <v>446185.75692137383</v>
      </c>
      <c r="H139" s="527">
        <f t="shared" si="19"/>
        <v>176188.13007084501</v>
      </c>
      <c r="I139" s="578">
        <f t="shared" si="20"/>
        <v>176188.13007084501</v>
      </c>
      <c r="J139" s="515">
        <f t="shared" si="15"/>
        <v>0</v>
      </c>
      <c r="K139" s="515"/>
      <c r="L139" s="526"/>
      <c r="M139" s="515">
        <f t="shared" si="21"/>
        <v>0</v>
      </c>
      <c r="N139" s="526"/>
      <c r="O139" s="515">
        <f t="shared" si="22"/>
        <v>0</v>
      </c>
      <c r="P139" s="515">
        <f t="shared" si="23"/>
        <v>0</v>
      </c>
    </row>
    <row r="140" spans="2:16" ht="12.5">
      <c r="B140" s="195" t="str">
        <f t="shared" si="14"/>
        <v/>
      </c>
      <c r="C140" s="508">
        <f>IF(D93="","-",+C139+1)</f>
        <v>2056</v>
      </c>
      <c r="D140" s="374">
        <f>IF(F139+SUM(E$99:E139)=D$92,F139,D$92-SUM(E$99:E139))</f>
        <v>381971.67552602501</v>
      </c>
      <c r="E140" s="523">
        <f t="shared" si="16"/>
        <v>128428.16279069768</v>
      </c>
      <c r="F140" s="524">
        <f t="shared" si="17"/>
        <v>253543.51273532733</v>
      </c>
      <c r="G140" s="524">
        <f t="shared" si="18"/>
        <v>317757.59413067618</v>
      </c>
      <c r="H140" s="527">
        <f t="shared" si="19"/>
        <v>162441.10933433587</v>
      </c>
      <c r="I140" s="578">
        <f t="shared" si="20"/>
        <v>162441.10933433587</v>
      </c>
      <c r="J140" s="515">
        <f t="shared" si="15"/>
        <v>0</v>
      </c>
      <c r="K140" s="515"/>
      <c r="L140" s="526"/>
      <c r="M140" s="515">
        <f t="shared" si="21"/>
        <v>0</v>
      </c>
      <c r="N140" s="526"/>
      <c r="O140" s="515">
        <f t="shared" si="22"/>
        <v>0</v>
      </c>
      <c r="P140" s="515">
        <f t="shared" si="23"/>
        <v>0</v>
      </c>
    </row>
    <row r="141" spans="2:16" ht="12.5">
      <c r="B141" s="195" t="str">
        <f t="shared" si="14"/>
        <v/>
      </c>
      <c r="C141" s="508">
        <f>IF(D93="","-",+C140+1)</f>
        <v>2057</v>
      </c>
      <c r="D141" s="374">
        <f>IF(F140+SUM(E$99:E140)=D$92,F140,D$92-SUM(E$99:E140))</f>
        <v>253543.51273532733</v>
      </c>
      <c r="E141" s="523">
        <f t="shared" si="16"/>
        <v>128428.16279069768</v>
      </c>
      <c r="F141" s="524">
        <f t="shared" si="17"/>
        <v>125115.34994462965</v>
      </c>
      <c r="G141" s="524">
        <f t="shared" si="18"/>
        <v>189329.43133997847</v>
      </c>
      <c r="H141" s="527">
        <f t="shared" si="19"/>
        <v>148694.08859782672</v>
      </c>
      <c r="I141" s="578">
        <f t="shared" si="20"/>
        <v>148694.08859782672</v>
      </c>
      <c r="J141" s="515">
        <f t="shared" si="15"/>
        <v>0</v>
      </c>
      <c r="K141" s="515"/>
      <c r="L141" s="526"/>
      <c r="M141" s="515">
        <f t="shared" si="21"/>
        <v>0</v>
      </c>
      <c r="N141" s="526"/>
      <c r="O141" s="515">
        <f t="shared" si="22"/>
        <v>0</v>
      </c>
      <c r="P141" s="515">
        <f t="shared" si="23"/>
        <v>0</v>
      </c>
    </row>
    <row r="142" spans="2:16" ht="12.5">
      <c r="B142" s="195" t="str">
        <f t="shared" si="14"/>
        <v/>
      </c>
      <c r="C142" s="508">
        <f>IF(D93="","-",+C141+1)</f>
        <v>2058</v>
      </c>
      <c r="D142" s="374">
        <f>IF(F141+SUM(E$99:E141)=D$92,F141,D$92-SUM(E$99:E141))</f>
        <v>125115.34994462965</v>
      </c>
      <c r="E142" s="523">
        <f t="shared" si="16"/>
        <v>125115.34994462965</v>
      </c>
      <c r="F142" s="524">
        <f t="shared" si="17"/>
        <v>0</v>
      </c>
      <c r="G142" s="524">
        <f t="shared" si="18"/>
        <v>62557.674972314824</v>
      </c>
      <c r="H142" s="527">
        <f t="shared" si="19"/>
        <v>131811.55766406687</v>
      </c>
      <c r="I142" s="578">
        <f t="shared" si="20"/>
        <v>131811.55766406687</v>
      </c>
      <c r="J142" s="515">
        <f t="shared" si="15"/>
        <v>0</v>
      </c>
      <c r="K142" s="515"/>
      <c r="L142" s="526"/>
      <c r="M142" s="515">
        <f t="shared" si="21"/>
        <v>0</v>
      </c>
      <c r="N142" s="526"/>
      <c r="O142" s="515">
        <f t="shared" si="22"/>
        <v>0</v>
      </c>
      <c r="P142" s="515">
        <f t="shared" si="23"/>
        <v>0</v>
      </c>
    </row>
    <row r="143" spans="2:16" ht="12.5">
      <c r="B143" s="195" t="str">
        <f t="shared" si="14"/>
        <v/>
      </c>
      <c r="C143" s="508">
        <f>IF(D93="","-",+C142+1)</f>
        <v>2059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1"/>
        <v>0</v>
      </c>
      <c r="N143" s="526"/>
      <c r="O143" s="515">
        <f t="shared" si="22"/>
        <v>0</v>
      </c>
      <c r="P143" s="515">
        <f t="shared" si="23"/>
        <v>0</v>
      </c>
    </row>
    <row r="144" spans="2:16" ht="12.5">
      <c r="B144" s="195" t="str">
        <f t="shared" si="14"/>
        <v/>
      </c>
      <c r="C144" s="508">
        <f>IF(D93="","-",+C143+1)</f>
        <v>2060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1"/>
        <v>0</v>
      </c>
      <c r="N144" s="526"/>
      <c r="O144" s="515">
        <f t="shared" si="22"/>
        <v>0</v>
      </c>
      <c r="P144" s="515">
        <f t="shared" si="23"/>
        <v>0</v>
      </c>
    </row>
    <row r="145" spans="2:16" ht="12.5">
      <c r="B145" s="195" t="str">
        <f t="shared" si="14"/>
        <v/>
      </c>
      <c r="C145" s="508">
        <f>IF(D93="","-",+C144+1)</f>
        <v>2061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1"/>
        <v>0</v>
      </c>
      <c r="N145" s="526"/>
      <c r="O145" s="515">
        <f t="shared" si="22"/>
        <v>0</v>
      </c>
      <c r="P145" s="515">
        <f t="shared" si="23"/>
        <v>0</v>
      </c>
    </row>
    <row r="146" spans="2:16" ht="12.5">
      <c r="B146" s="195" t="str">
        <f t="shared" si="14"/>
        <v/>
      </c>
      <c r="C146" s="508">
        <f>IF(D93="","-",+C145+1)</f>
        <v>2062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1"/>
        <v>0</v>
      </c>
      <c r="N146" s="526"/>
      <c r="O146" s="515">
        <f t="shared" si="22"/>
        <v>0</v>
      </c>
      <c r="P146" s="515">
        <f t="shared" si="23"/>
        <v>0</v>
      </c>
    </row>
    <row r="147" spans="2:16" ht="12.5">
      <c r="B147" s="195" t="str">
        <f t="shared" si="14"/>
        <v/>
      </c>
      <c r="C147" s="508">
        <f>IF(D93="","-",+C146+1)</f>
        <v>2063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1"/>
        <v>0</v>
      </c>
      <c r="N147" s="526"/>
      <c r="O147" s="515">
        <f t="shared" si="22"/>
        <v>0</v>
      </c>
      <c r="P147" s="515">
        <f t="shared" si="23"/>
        <v>0</v>
      </c>
    </row>
    <row r="148" spans="2:16" ht="12.5">
      <c r="B148" s="195" t="str">
        <f t="shared" si="14"/>
        <v/>
      </c>
      <c r="C148" s="508">
        <f>IF(D93="","-",+C147+1)</f>
        <v>2064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1"/>
        <v>0</v>
      </c>
      <c r="N148" s="526"/>
      <c r="O148" s="515">
        <f t="shared" si="22"/>
        <v>0</v>
      </c>
      <c r="P148" s="515">
        <f t="shared" si="23"/>
        <v>0</v>
      </c>
    </row>
    <row r="149" spans="2:16" ht="12.5">
      <c r="B149" s="195" t="str">
        <f t="shared" si="14"/>
        <v/>
      </c>
      <c r="C149" s="508">
        <f>IF(D93="","-",+C148+1)</f>
        <v>2065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1"/>
        <v>0</v>
      </c>
      <c r="N149" s="526"/>
      <c r="O149" s="515">
        <f t="shared" si="22"/>
        <v>0</v>
      </c>
      <c r="P149" s="515">
        <f t="shared" si="23"/>
        <v>0</v>
      </c>
    </row>
    <row r="150" spans="2:16" ht="12.5">
      <c r="B150" s="195" t="str">
        <f t="shared" si="14"/>
        <v/>
      </c>
      <c r="C150" s="508">
        <f>IF(D93="","-",+C149+1)</f>
        <v>2066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1"/>
        <v>0</v>
      </c>
      <c r="N150" s="526"/>
      <c r="O150" s="515">
        <f t="shared" si="22"/>
        <v>0</v>
      </c>
      <c r="P150" s="515">
        <f t="shared" si="23"/>
        <v>0</v>
      </c>
    </row>
    <row r="151" spans="2:16" ht="12.5">
      <c r="B151" s="195" t="str">
        <f t="shared" si="14"/>
        <v/>
      </c>
      <c r="C151" s="508">
        <f>IF(D93="","-",+C150+1)</f>
        <v>2067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1"/>
        <v>0</v>
      </c>
      <c r="N151" s="526"/>
      <c r="O151" s="515">
        <f t="shared" si="22"/>
        <v>0</v>
      </c>
      <c r="P151" s="515">
        <f t="shared" si="23"/>
        <v>0</v>
      </c>
    </row>
    <row r="152" spans="2:16" ht="12.5">
      <c r="B152" s="195" t="str">
        <f t="shared" si="14"/>
        <v/>
      </c>
      <c r="C152" s="508">
        <f>IF(D93="","-",+C151+1)</f>
        <v>2068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1"/>
        <v>0</v>
      </c>
      <c r="N152" s="526"/>
      <c r="O152" s="515">
        <f t="shared" si="22"/>
        <v>0</v>
      </c>
      <c r="P152" s="515">
        <f t="shared" si="23"/>
        <v>0</v>
      </c>
    </row>
    <row r="153" spans="2:16" ht="12.5">
      <c r="B153" s="195" t="str">
        <f t="shared" si="14"/>
        <v/>
      </c>
      <c r="C153" s="508">
        <f>IF(D93="","-",+C152+1)</f>
        <v>2069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1"/>
        <v>0</v>
      </c>
      <c r="N153" s="526"/>
      <c r="O153" s="515">
        <f t="shared" si="22"/>
        <v>0</v>
      </c>
      <c r="P153" s="515">
        <f t="shared" si="23"/>
        <v>0</v>
      </c>
    </row>
    <row r="154" spans="2:16" ht="13" thickBot="1">
      <c r="B154" s="195" t="str">
        <f t="shared" si="14"/>
        <v/>
      </c>
      <c r="C154" s="528">
        <f>IF(D93="","-",+C153+1)</f>
        <v>2070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1"/>
        <v>0</v>
      </c>
      <c r="N154" s="533"/>
      <c r="O154" s="534">
        <f t="shared" si="22"/>
        <v>0</v>
      </c>
      <c r="P154" s="534">
        <f t="shared" si="23"/>
        <v>0</v>
      </c>
    </row>
    <row r="155" spans="2:16" ht="12.5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18734058.862835046</v>
      </c>
      <c r="I155" s="375">
        <f>SUM(I99:I154)</f>
        <v>18734058.862835046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1361979.1659013417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1361979.1659013417</v>
      </c>
      <c r="O6" s="269"/>
      <c r="P6" s="269"/>
    </row>
    <row r="7" spans="1:16" ht="13.5" thickBot="1">
      <c r="C7" s="468" t="s">
        <v>48</v>
      </c>
      <c r="D7" s="625" t="s">
        <v>344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338</v>
      </c>
      <c r="E9" s="638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12017567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2015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293111.39024390245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2015</v>
      </c>
      <c r="D17" s="630">
        <v>12300000</v>
      </c>
      <c r="E17" s="639">
        <v>146428.57142857142</v>
      </c>
      <c r="F17" s="630">
        <v>12153571.428571429</v>
      </c>
      <c r="G17" s="639">
        <v>1747112.2775653705</v>
      </c>
      <c r="H17" s="640">
        <v>1747112.2775653705</v>
      </c>
      <c r="I17" s="512">
        <v>0</v>
      </c>
      <c r="J17" s="512"/>
      <c r="K17" s="519">
        <f>G17</f>
        <v>1747112.2775653705</v>
      </c>
      <c r="L17" s="520">
        <f>IF(K17&lt;&gt;0,+G17-K17,0)</f>
        <v>0</v>
      </c>
      <c r="M17" s="519">
        <f>H17</f>
        <v>1747112.2775653705</v>
      </c>
      <c r="N17" s="51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2016</v>
      </c>
      <c r="D18" s="632">
        <v>11844058.428571429</v>
      </c>
      <c r="E18" s="631">
        <v>285487.78571428574</v>
      </c>
      <c r="F18" s="632">
        <v>11558570.642857144</v>
      </c>
      <c r="G18" s="631">
        <v>1789026.3661915467</v>
      </c>
      <c r="H18" s="640">
        <v>1789026.3661915467</v>
      </c>
      <c r="I18" s="512">
        <f>H18-G18</f>
        <v>0</v>
      </c>
      <c r="J18" s="512"/>
      <c r="K18" s="519">
        <f>G18</f>
        <v>1789026.3661915467</v>
      </c>
      <c r="L18" s="520">
        <f>IF(K18&lt;&gt;0,+G18-K18,0)</f>
        <v>0</v>
      </c>
      <c r="M18" s="519">
        <f>H18</f>
        <v>1789026.3661915467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2017</v>
      </c>
      <c r="D19" s="632">
        <v>11585650.642857144</v>
      </c>
      <c r="E19" s="631">
        <v>279478.30232558138</v>
      </c>
      <c r="F19" s="632">
        <v>11306172.340531562</v>
      </c>
      <c r="G19" s="631">
        <v>1697541.2765808336</v>
      </c>
      <c r="H19" s="640">
        <v>1697541.2765808336</v>
      </c>
      <c r="I19" s="512">
        <f t="shared" ref="I19:I72" si="0">H19-G19</f>
        <v>0</v>
      </c>
      <c r="J19" s="512"/>
      <c r="K19" s="519">
        <f>G19</f>
        <v>1697541.2765808336</v>
      </c>
      <c r="L19" s="520">
        <f>IF(K19&lt;&gt;0,+G19-K19,0)</f>
        <v>0</v>
      </c>
      <c r="M19" s="519">
        <f>H19</f>
        <v>1697541.2765808336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1">IF(D20=F19,"","IU")</f>
        <v/>
      </c>
      <c r="C20" s="508">
        <f>IF(D11="","-",+C19+1)</f>
        <v>2018</v>
      </c>
      <c r="D20" s="632">
        <v>11306172.340531562</v>
      </c>
      <c r="E20" s="631">
        <v>293111.39024390245</v>
      </c>
      <c r="F20" s="632">
        <v>11013060.950287659</v>
      </c>
      <c r="G20" s="631">
        <v>1541696.2829501289</v>
      </c>
      <c r="H20" s="640">
        <v>1541696.2829501289</v>
      </c>
      <c r="I20" s="512">
        <f t="shared" si="0"/>
        <v>0</v>
      </c>
      <c r="J20" s="512"/>
      <c r="K20" s="519">
        <f>G20</f>
        <v>1541696.2829501289</v>
      </c>
      <c r="L20" s="520">
        <f>IF(K20&lt;&gt;0,+G20-K20,0)</f>
        <v>0</v>
      </c>
      <c r="M20" s="519">
        <f>H20</f>
        <v>1541696.2829501289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1"/>
        <v/>
      </c>
      <c r="C21" s="508">
        <f>IF(D11="","-",+C20+1)</f>
        <v>2019</v>
      </c>
      <c r="D21" s="632">
        <v>11013060.950287659</v>
      </c>
      <c r="E21" s="631">
        <v>279478.30232558138</v>
      </c>
      <c r="F21" s="632">
        <v>10733582.647962077</v>
      </c>
      <c r="G21" s="631">
        <v>1361979.1659013417</v>
      </c>
      <c r="H21" s="640">
        <v>1361979.1659013417</v>
      </c>
      <c r="I21" s="512">
        <f t="shared" si="0"/>
        <v>0</v>
      </c>
      <c r="J21" s="512"/>
      <c r="K21" s="519">
        <f>G21</f>
        <v>1361979.1659013417</v>
      </c>
      <c r="L21" s="520">
        <f>IF(K21&lt;&gt;0,+G21-K21,0)</f>
        <v>0</v>
      </c>
      <c r="M21" s="519">
        <f>H21</f>
        <v>1361979.1659013417</v>
      </c>
      <c r="N21" s="515">
        <f t="shared" ref="N21:N72" si="2">IF(M21&lt;&gt;0,+H21-M21,0)</f>
        <v>0</v>
      </c>
      <c r="O21" s="515">
        <f t="shared" ref="O21:O72" si="3">+N21-L21</f>
        <v>0</v>
      </c>
      <c r="P21" s="272"/>
    </row>
    <row r="22" spans="2:16" ht="12.5">
      <c r="B22" s="195" t="str">
        <f t="shared" si="1"/>
        <v/>
      </c>
      <c r="C22" s="508">
        <f>IF(D11="","-",+C21+1)</f>
        <v>2020</v>
      </c>
      <c r="D22" s="524">
        <f>IF(F21+SUM(E$17:E21)=D$10,F21,D$10-SUM(E$17:E21))</f>
        <v>10733582.647962077</v>
      </c>
      <c r="E22" s="523">
        <f t="shared" ref="E22:E72" si="4">IF(+$I$14&lt;F21,$I$14,D22)</f>
        <v>293111.39024390245</v>
      </c>
      <c r="F22" s="524">
        <f t="shared" ref="F22:F72" si="5">+D22-E22</f>
        <v>10440471.257718174</v>
      </c>
      <c r="G22" s="525">
        <f t="shared" ref="G22:G50" si="6">+I$12*((D22+F22)/2)+E22</f>
        <v>1638660.0411443138</v>
      </c>
      <c r="H22" s="492">
        <f t="shared" ref="H22:H50" si="7">+I$13*((D22+F22)/2)+E22</f>
        <v>1638660.0411443138</v>
      </c>
      <c r="I22" s="512">
        <f t="shared" si="0"/>
        <v>0</v>
      </c>
      <c r="J22" s="512"/>
      <c r="K22" s="526"/>
      <c r="L22" s="515">
        <f t="shared" ref="L22:L72" si="8">IF(K22&lt;&gt;0,+G22-K22,0)</f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1"/>
        <v/>
      </c>
      <c r="C23" s="508">
        <f>IF(D11="","-",+C22+1)</f>
        <v>2021</v>
      </c>
      <c r="D23" s="524">
        <f>IF(F22+SUM(E$17:E22)=D$10,F22,D$10-SUM(E$17:E22))</f>
        <v>10440471.257718174</v>
      </c>
      <c r="E23" s="523">
        <f t="shared" si="4"/>
        <v>293111.39024390245</v>
      </c>
      <c r="F23" s="524">
        <f t="shared" si="5"/>
        <v>10147359.867474271</v>
      </c>
      <c r="G23" s="525">
        <f t="shared" si="6"/>
        <v>1601407.3131156554</v>
      </c>
      <c r="H23" s="492">
        <f t="shared" si="7"/>
        <v>1601407.3131156554</v>
      </c>
      <c r="I23" s="512">
        <f t="shared" si="0"/>
        <v>0</v>
      </c>
      <c r="J23" s="512"/>
      <c r="K23" s="526"/>
      <c r="L23" s="515">
        <f t="shared" si="8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1"/>
        <v/>
      </c>
      <c r="C24" s="508">
        <f>IF(D11="","-",+C23+1)</f>
        <v>2022</v>
      </c>
      <c r="D24" s="524">
        <f>IF(F23+SUM(E$17:E23)=D$10,F23,D$10-SUM(E$17:E23))</f>
        <v>10147359.867474271</v>
      </c>
      <c r="E24" s="523">
        <f t="shared" si="4"/>
        <v>293111.39024390245</v>
      </c>
      <c r="F24" s="524">
        <f t="shared" si="5"/>
        <v>9854248.4772303682</v>
      </c>
      <c r="G24" s="525">
        <f t="shared" si="6"/>
        <v>1564154.5850869971</v>
      </c>
      <c r="H24" s="492">
        <f t="shared" si="7"/>
        <v>1564154.5850869971</v>
      </c>
      <c r="I24" s="512">
        <f t="shared" si="0"/>
        <v>0</v>
      </c>
      <c r="J24" s="512"/>
      <c r="K24" s="526"/>
      <c r="L24" s="515">
        <f t="shared" si="8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1"/>
        <v/>
      </c>
      <c r="C25" s="508">
        <f>IF(D11="","-",+C24+1)</f>
        <v>2023</v>
      </c>
      <c r="D25" s="524">
        <f>IF(F24+SUM(E$17:E24)=D$10,F24,D$10-SUM(E$17:E24))</f>
        <v>9854248.4772303682</v>
      </c>
      <c r="E25" s="523">
        <f t="shared" si="4"/>
        <v>293111.39024390245</v>
      </c>
      <c r="F25" s="524">
        <f t="shared" si="5"/>
        <v>9561137.0869864654</v>
      </c>
      <c r="G25" s="525">
        <f t="shared" si="6"/>
        <v>1526901.8570583393</v>
      </c>
      <c r="H25" s="492">
        <f t="shared" si="7"/>
        <v>1526901.8570583393</v>
      </c>
      <c r="I25" s="512">
        <f t="shared" si="0"/>
        <v>0</v>
      </c>
      <c r="J25" s="512"/>
      <c r="K25" s="526"/>
      <c r="L25" s="515">
        <f t="shared" si="8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1"/>
        <v/>
      </c>
      <c r="C26" s="508">
        <f>IF(D11="","-",+C25+1)</f>
        <v>2024</v>
      </c>
      <c r="D26" s="524">
        <f>IF(F25+SUM(E$17:E25)=D$10,F25,D$10-SUM(E$17:E25))</f>
        <v>9561137.0869864654</v>
      </c>
      <c r="E26" s="523">
        <f t="shared" si="4"/>
        <v>293111.39024390245</v>
      </c>
      <c r="F26" s="524">
        <f t="shared" si="5"/>
        <v>9268025.6967425626</v>
      </c>
      <c r="G26" s="525">
        <f t="shared" si="6"/>
        <v>1489649.129029681</v>
      </c>
      <c r="H26" s="492">
        <f t="shared" si="7"/>
        <v>1489649.129029681</v>
      </c>
      <c r="I26" s="512">
        <f t="shared" si="0"/>
        <v>0</v>
      </c>
      <c r="J26" s="512"/>
      <c r="K26" s="526"/>
      <c r="L26" s="515">
        <f t="shared" si="8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1"/>
        <v/>
      </c>
      <c r="C27" s="508">
        <f>IF(D11="","-",+C26+1)</f>
        <v>2025</v>
      </c>
      <c r="D27" s="524">
        <f>IF(F26+SUM(E$17:E26)=D$10,F26,D$10-SUM(E$17:E26))</f>
        <v>9268025.6967425626</v>
      </c>
      <c r="E27" s="523">
        <f t="shared" si="4"/>
        <v>293111.39024390245</v>
      </c>
      <c r="F27" s="524">
        <f t="shared" si="5"/>
        <v>8974914.3064986598</v>
      </c>
      <c r="G27" s="525">
        <f t="shared" si="6"/>
        <v>1452396.4010010227</v>
      </c>
      <c r="H27" s="492">
        <f t="shared" si="7"/>
        <v>1452396.4010010227</v>
      </c>
      <c r="I27" s="512">
        <f t="shared" si="0"/>
        <v>0</v>
      </c>
      <c r="J27" s="512"/>
      <c r="K27" s="526"/>
      <c r="L27" s="515">
        <f t="shared" si="8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1"/>
        <v/>
      </c>
      <c r="C28" s="508">
        <f>IF(D11="","-",+C27+1)</f>
        <v>2026</v>
      </c>
      <c r="D28" s="524">
        <f>IF(F27+SUM(E$17:E27)=D$10,F27,D$10-SUM(E$17:E27))</f>
        <v>8974914.3064986598</v>
      </c>
      <c r="E28" s="523">
        <f t="shared" si="4"/>
        <v>293111.39024390245</v>
      </c>
      <c r="F28" s="524">
        <f t="shared" si="5"/>
        <v>8681802.916254757</v>
      </c>
      <c r="G28" s="525">
        <f t="shared" si="6"/>
        <v>1415143.6729723644</v>
      </c>
      <c r="H28" s="492">
        <f t="shared" si="7"/>
        <v>1415143.6729723644</v>
      </c>
      <c r="I28" s="512">
        <f t="shared" si="0"/>
        <v>0</v>
      </c>
      <c r="J28" s="512"/>
      <c r="K28" s="526"/>
      <c r="L28" s="515">
        <f t="shared" si="8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1"/>
        <v/>
      </c>
      <c r="C29" s="508">
        <f>IF(D11="","-",+C28+1)</f>
        <v>2027</v>
      </c>
      <c r="D29" s="524">
        <f>IF(F28+SUM(E$17:E28)=D$10,F28,D$10-SUM(E$17:E28))</f>
        <v>8681802.916254757</v>
      </c>
      <c r="E29" s="523">
        <f t="shared" si="4"/>
        <v>293111.39024390245</v>
      </c>
      <c r="F29" s="524">
        <f t="shared" si="5"/>
        <v>8388691.5260108542</v>
      </c>
      <c r="G29" s="525">
        <f t="shared" si="6"/>
        <v>1377890.944943706</v>
      </c>
      <c r="H29" s="492">
        <f t="shared" si="7"/>
        <v>1377890.944943706</v>
      </c>
      <c r="I29" s="512">
        <f t="shared" si="0"/>
        <v>0</v>
      </c>
      <c r="J29" s="512"/>
      <c r="K29" s="526"/>
      <c r="L29" s="515">
        <f t="shared" si="8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1"/>
        <v/>
      </c>
      <c r="C30" s="508">
        <f>IF(D11="","-",+C29+1)</f>
        <v>2028</v>
      </c>
      <c r="D30" s="524">
        <f>IF(F29+SUM(E$17:E29)=D$10,F29,D$10-SUM(E$17:E29))</f>
        <v>8388691.5260108542</v>
      </c>
      <c r="E30" s="523">
        <f t="shared" si="4"/>
        <v>293111.39024390245</v>
      </c>
      <c r="F30" s="524">
        <f t="shared" si="5"/>
        <v>8095580.1357669514</v>
      </c>
      <c r="G30" s="525">
        <f t="shared" si="6"/>
        <v>1340638.216915048</v>
      </c>
      <c r="H30" s="492">
        <f t="shared" si="7"/>
        <v>1340638.216915048</v>
      </c>
      <c r="I30" s="512">
        <f t="shared" si="0"/>
        <v>0</v>
      </c>
      <c r="J30" s="512"/>
      <c r="K30" s="526"/>
      <c r="L30" s="515">
        <f t="shared" si="8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1"/>
        <v/>
      </c>
      <c r="C31" s="508">
        <f>IF(D11="","-",+C30+1)</f>
        <v>2029</v>
      </c>
      <c r="D31" s="524">
        <f>IF(F30+SUM(E$17:E30)=D$10,F30,D$10-SUM(E$17:E30))</f>
        <v>8095580.1357669514</v>
      </c>
      <c r="E31" s="523">
        <f t="shared" si="4"/>
        <v>293111.39024390245</v>
      </c>
      <c r="F31" s="524">
        <f t="shared" si="5"/>
        <v>7802468.7455230486</v>
      </c>
      <c r="G31" s="525">
        <f t="shared" si="6"/>
        <v>1303385.4888863899</v>
      </c>
      <c r="H31" s="492">
        <f t="shared" si="7"/>
        <v>1303385.4888863899</v>
      </c>
      <c r="I31" s="512">
        <f t="shared" si="0"/>
        <v>0</v>
      </c>
      <c r="J31" s="512"/>
      <c r="K31" s="526"/>
      <c r="L31" s="515">
        <f t="shared" si="8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1"/>
        <v/>
      </c>
      <c r="C32" s="508">
        <f>IF(D11="","-",+C31+1)</f>
        <v>2030</v>
      </c>
      <c r="D32" s="524">
        <f>IF(F31+SUM(E$17:E31)=D$10,F31,D$10-SUM(E$17:E31))</f>
        <v>7802468.7455230486</v>
      </c>
      <c r="E32" s="523">
        <f t="shared" si="4"/>
        <v>293111.39024390245</v>
      </c>
      <c r="F32" s="524">
        <f t="shared" si="5"/>
        <v>7509357.3552791458</v>
      </c>
      <c r="G32" s="525">
        <f t="shared" si="6"/>
        <v>1266132.7608577316</v>
      </c>
      <c r="H32" s="492">
        <f t="shared" si="7"/>
        <v>1266132.7608577316</v>
      </c>
      <c r="I32" s="512">
        <f t="shared" si="0"/>
        <v>0</v>
      </c>
      <c r="J32" s="512"/>
      <c r="K32" s="526"/>
      <c r="L32" s="515">
        <f t="shared" si="8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1"/>
        <v/>
      </c>
      <c r="C33" s="508">
        <f>IF(D11="","-",+C32+1)</f>
        <v>2031</v>
      </c>
      <c r="D33" s="524">
        <f>IF(F32+SUM(E$17:E32)=D$10,F32,D$10-SUM(E$17:E32))</f>
        <v>7509357.3552791458</v>
      </c>
      <c r="E33" s="523">
        <f t="shared" si="4"/>
        <v>293111.39024390245</v>
      </c>
      <c r="F33" s="524">
        <f t="shared" si="5"/>
        <v>7216245.965035243</v>
      </c>
      <c r="G33" s="525">
        <f t="shared" si="6"/>
        <v>1228880.0328290733</v>
      </c>
      <c r="H33" s="492">
        <f t="shared" si="7"/>
        <v>1228880.0328290733</v>
      </c>
      <c r="I33" s="512">
        <f t="shared" si="0"/>
        <v>0</v>
      </c>
      <c r="J33" s="512"/>
      <c r="K33" s="526"/>
      <c r="L33" s="515">
        <f t="shared" si="8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1"/>
        <v/>
      </c>
      <c r="C34" s="508">
        <f>IF(D11="","-",+C33+1)</f>
        <v>2032</v>
      </c>
      <c r="D34" s="524">
        <f>IF(F33+SUM(E$17:E33)=D$10,F33,D$10-SUM(E$17:E33))</f>
        <v>7216245.965035243</v>
      </c>
      <c r="E34" s="523">
        <f t="shared" si="4"/>
        <v>293111.39024390245</v>
      </c>
      <c r="F34" s="524">
        <f t="shared" si="5"/>
        <v>6923134.5747913402</v>
      </c>
      <c r="G34" s="525">
        <f t="shared" si="6"/>
        <v>1191627.3048004149</v>
      </c>
      <c r="H34" s="492">
        <f t="shared" si="7"/>
        <v>1191627.3048004149</v>
      </c>
      <c r="I34" s="512">
        <f t="shared" si="0"/>
        <v>0</v>
      </c>
      <c r="J34" s="512"/>
      <c r="K34" s="526"/>
      <c r="L34" s="515">
        <f t="shared" si="8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1"/>
        <v/>
      </c>
      <c r="C35" s="508">
        <f>IF(D11="","-",+C34+1)</f>
        <v>2033</v>
      </c>
      <c r="D35" s="524">
        <f>IF(F34+SUM(E$17:E34)=D$10,F34,D$10-SUM(E$17:E34))</f>
        <v>6923134.5747913402</v>
      </c>
      <c r="E35" s="523">
        <f t="shared" si="4"/>
        <v>293111.39024390245</v>
      </c>
      <c r="F35" s="524">
        <f t="shared" si="5"/>
        <v>6630023.1845474374</v>
      </c>
      <c r="G35" s="525">
        <f t="shared" si="6"/>
        <v>1154374.5767717569</v>
      </c>
      <c r="H35" s="492">
        <f t="shared" si="7"/>
        <v>1154374.5767717569</v>
      </c>
      <c r="I35" s="512">
        <f t="shared" si="0"/>
        <v>0</v>
      </c>
      <c r="J35" s="512"/>
      <c r="K35" s="526"/>
      <c r="L35" s="515">
        <f t="shared" si="8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1"/>
        <v/>
      </c>
      <c r="C36" s="508">
        <f>IF(D11="","-",+C35+1)</f>
        <v>2034</v>
      </c>
      <c r="D36" s="524">
        <f>IF(F35+SUM(E$17:E35)=D$10,F35,D$10-SUM(E$17:E35))</f>
        <v>6630023.1845474374</v>
      </c>
      <c r="E36" s="523">
        <f t="shared" si="4"/>
        <v>293111.39024390245</v>
      </c>
      <c r="F36" s="524">
        <f t="shared" si="5"/>
        <v>6336911.7943035346</v>
      </c>
      <c r="G36" s="525">
        <f t="shared" si="6"/>
        <v>1117121.8487430986</v>
      </c>
      <c r="H36" s="492">
        <f t="shared" si="7"/>
        <v>1117121.8487430986</v>
      </c>
      <c r="I36" s="512">
        <f t="shared" si="0"/>
        <v>0</v>
      </c>
      <c r="J36" s="512"/>
      <c r="K36" s="526"/>
      <c r="L36" s="515">
        <f t="shared" si="8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1"/>
        <v/>
      </c>
      <c r="C37" s="508">
        <f>IF(D11="","-",+C36+1)</f>
        <v>2035</v>
      </c>
      <c r="D37" s="524">
        <f>IF(F36+SUM(E$17:E36)=D$10,F36,D$10-SUM(E$17:E36))</f>
        <v>6336911.7943035346</v>
      </c>
      <c r="E37" s="523">
        <f t="shared" si="4"/>
        <v>293111.39024390245</v>
      </c>
      <c r="F37" s="524">
        <f t="shared" si="5"/>
        <v>6043800.4040596317</v>
      </c>
      <c r="G37" s="525">
        <f t="shared" si="6"/>
        <v>1079869.1207144405</v>
      </c>
      <c r="H37" s="492">
        <f t="shared" si="7"/>
        <v>1079869.1207144405</v>
      </c>
      <c r="I37" s="512">
        <f t="shared" si="0"/>
        <v>0</v>
      </c>
      <c r="J37" s="512"/>
      <c r="K37" s="526"/>
      <c r="L37" s="515">
        <f t="shared" si="8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1"/>
        <v/>
      </c>
      <c r="C38" s="508">
        <f>IF(D11="","-",+C37+1)</f>
        <v>2036</v>
      </c>
      <c r="D38" s="524">
        <f>IF(F37+SUM(E$17:E37)=D$10,F37,D$10-SUM(E$17:E37))</f>
        <v>6043800.4040596317</v>
      </c>
      <c r="E38" s="523">
        <f t="shared" si="4"/>
        <v>293111.39024390245</v>
      </c>
      <c r="F38" s="524">
        <f t="shared" si="5"/>
        <v>5750689.0138157289</v>
      </c>
      <c r="G38" s="525">
        <f t="shared" si="6"/>
        <v>1042616.3926857822</v>
      </c>
      <c r="H38" s="492">
        <f t="shared" si="7"/>
        <v>1042616.3926857822</v>
      </c>
      <c r="I38" s="512">
        <f t="shared" si="0"/>
        <v>0</v>
      </c>
      <c r="J38" s="512"/>
      <c r="K38" s="526"/>
      <c r="L38" s="515">
        <f t="shared" si="8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1"/>
        <v/>
      </c>
      <c r="C39" s="508">
        <f>IF(D11="","-",+C38+1)</f>
        <v>2037</v>
      </c>
      <c r="D39" s="524">
        <f>IF(F38+SUM(E$17:E38)=D$10,F38,D$10-SUM(E$17:E38))</f>
        <v>5750689.0138157289</v>
      </c>
      <c r="E39" s="523">
        <f t="shared" si="4"/>
        <v>293111.39024390245</v>
      </c>
      <c r="F39" s="524">
        <f t="shared" si="5"/>
        <v>5457577.6235718261</v>
      </c>
      <c r="G39" s="525">
        <f t="shared" si="6"/>
        <v>1005363.664657124</v>
      </c>
      <c r="H39" s="492">
        <f t="shared" si="7"/>
        <v>1005363.664657124</v>
      </c>
      <c r="I39" s="512">
        <f t="shared" si="0"/>
        <v>0</v>
      </c>
      <c r="J39" s="512"/>
      <c r="K39" s="526"/>
      <c r="L39" s="515">
        <f t="shared" si="8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1"/>
        <v/>
      </c>
      <c r="C40" s="508">
        <f>IF(D11="","-",+C39+1)</f>
        <v>2038</v>
      </c>
      <c r="D40" s="524">
        <f>IF(F39+SUM(E$17:E39)=D$10,F39,D$10-SUM(E$17:E39))</f>
        <v>5457577.6235718261</v>
      </c>
      <c r="E40" s="523">
        <f t="shared" si="4"/>
        <v>293111.39024390245</v>
      </c>
      <c r="F40" s="524">
        <f t="shared" si="5"/>
        <v>5164466.2333279233</v>
      </c>
      <c r="G40" s="525">
        <f t="shared" si="6"/>
        <v>968110.93662846577</v>
      </c>
      <c r="H40" s="492">
        <f t="shared" si="7"/>
        <v>968110.93662846577</v>
      </c>
      <c r="I40" s="512">
        <f t="shared" si="0"/>
        <v>0</v>
      </c>
      <c r="J40" s="512"/>
      <c r="K40" s="526"/>
      <c r="L40" s="515">
        <f t="shared" si="8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1"/>
        <v/>
      </c>
      <c r="C41" s="508">
        <f>IF(D11="","-",+C40+1)</f>
        <v>2039</v>
      </c>
      <c r="D41" s="524">
        <f>IF(F40+SUM(E$17:E40)=D$10,F40,D$10-SUM(E$17:E40))</f>
        <v>5164466.2333279233</v>
      </c>
      <c r="E41" s="523">
        <f t="shared" si="4"/>
        <v>293111.39024390245</v>
      </c>
      <c r="F41" s="524">
        <f t="shared" si="5"/>
        <v>4871354.8430840205</v>
      </c>
      <c r="G41" s="525">
        <f t="shared" si="6"/>
        <v>930858.20859980746</v>
      </c>
      <c r="H41" s="492">
        <f t="shared" si="7"/>
        <v>930858.20859980746</v>
      </c>
      <c r="I41" s="512">
        <f t="shared" si="0"/>
        <v>0</v>
      </c>
      <c r="J41" s="512"/>
      <c r="K41" s="526"/>
      <c r="L41" s="515">
        <f t="shared" si="8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1"/>
        <v/>
      </c>
      <c r="C42" s="508">
        <f>IF(D11="","-",+C41+1)</f>
        <v>2040</v>
      </c>
      <c r="D42" s="524">
        <f>IF(F41+SUM(E$17:E41)=D$10,F41,D$10-SUM(E$17:E41))</f>
        <v>4871354.8430840205</v>
      </c>
      <c r="E42" s="523">
        <f t="shared" si="4"/>
        <v>293111.39024390245</v>
      </c>
      <c r="F42" s="524">
        <f t="shared" si="5"/>
        <v>4578243.4528401177</v>
      </c>
      <c r="G42" s="525">
        <f t="shared" si="6"/>
        <v>893605.48057114927</v>
      </c>
      <c r="H42" s="492">
        <f t="shared" si="7"/>
        <v>893605.48057114927</v>
      </c>
      <c r="I42" s="512">
        <f t="shared" si="0"/>
        <v>0</v>
      </c>
      <c r="J42" s="512"/>
      <c r="K42" s="526"/>
      <c r="L42" s="515">
        <f t="shared" si="8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1"/>
        <v/>
      </c>
      <c r="C43" s="508">
        <f>IF(D11="","-",+C42+1)</f>
        <v>2041</v>
      </c>
      <c r="D43" s="524">
        <f>IF(F42+SUM(E$17:E42)=D$10,F42,D$10-SUM(E$17:E42))</f>
        <v>4578243.4528401177</v>
      </c>
      <c r="E43" s="523">
        <f t="shared" si="4"/>
        <v>293111.39024390245</v>
      </c>
      <c r="F43" s="524">
        <f t="shared" si="5"/>
        <v>4285132.0625962149</v>
      </c>
      <c r="G43" s="525">
        <f t="shared" si="6"/>
        <v>856352.75254249107</v>
      </c>
      <c r="H43" s="492">
        <f t="shared" si="7"/>
        <v>856352.75254249107</v>
      </c>
      <c r="I43" s="512">
        <f t="shared" si="0"/>
        <v>0</v>
      </c>
      <c r="J43" s="512"/>
      <c r="K43" s="526"/>
      <c r="L43" s="515">
        <f t="shared" si="8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1"/>
        <v/>
      </c>
      <c r="C44" s="508">
        <f>IF(D11="","-",+C43+1)</f>
        <v>2042</v>
      </c>
      <c r="D44" s="524">
        <f>IF(F43+SUM(E$17:E43)=D$10,F43,D$10-SUM(E$17:E43))</f>
        <v>4285132.0625962149</v>
      </c>
      <c r="E44" s="523">
        <f t="shared" si="4"/>
        <v>293111.39024390245</v>
      </c>
      <c r="F44" s="524">
        <f t="shared" si="5"/>
        <v>3992020.6723523126</v>
      </c>
      <c r="G44" s="525">
        <f t="shared" si="6"/>
        <v>819100.02451383288</v>
      </c>
      <c r="H44" s="492">
        <f t="shared" si="7"/>
        <v>819100.02451383288</v>
      </c>
      <c r="I44" s="512">
        <f t="shared" si="0"/>
        <v>0</v>
      </c>
      <c r="J44" s="512"/>
      <c r="K44" s="526"/>
      <c r="L44" s="515">
        <f t="shared" si="8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1"/>
        <v/>
      </c>
      <c r="C45" s="508">
        <f>IF(D11="","-",+C44+1)</f>
        <v>2043</v>
      </c>
      <c r="D45" s="524">
        <f>IF(F44+SUM(E$17:E44)=D$10,F44,D$10-SUM(E$17:E44))</f>
        <v>3992020.6723523126</v>
      </c>
      <c r="E45" s="523">
        <f t="shared" si="4"/>
        <v>293111.39024390245</v>
      </c>
      <c r="F45" s="524">
        <f t="shared" si="5"/>
        <v>3698909.2821084103</v>
      </c>
      <c r="G45" s="525">
        <f t="shared" si="6"/>
        <v>781847.29648517468</v>
      </c>
      <c r="H45" s="492">
        <f t="shared" si="7"/>
        <v>781847.29648517468</v>
      </c>
      <c r="I45" s="512">
        <f t="shared" si="0"/>
        <v>0</v>
      </c>
      <c r="J45" s="512"/>
      <c r="K45" s="526"/>
      <c r="L45" s="515">
        <f t="shared" si="8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1"/>
        <v/>
      </c>
      <c r="C46" s="508">
        <f>IF(D11="","-",+C45+1)</f>
        <v>2044</v>
      </c>
      <c r="D46" s="524">
        <f>IF(F45+SUM(E$17:E45)=D$10,F45,D$10-SUM(E$17:E45))</f>
        <v>3698909.2821084103</v>
      </c>
      <c r="E46" s="523">
        <f t="shared" si="4"/>
        <v>293111.39024390245</v>
      </c>
      <c r="F46" s="524">
        <f t="shared" si="5"/>
        <v>3405797.8918645079</v>
      </c>
      <c r="G46" s="525">
        <f t="shared" si="6"/>
        <v>744594.56845651648</v>
      </c>
      <c r="H46" s="492">
        <f t="shared" si="7"/>
        <v>744594.56845651648</v>
      </c>
      <c r="I46" s="512">
        <f t="shared" si="0"/>
        <v>0</v>
      </c>
      <c r="J46" s="512"/>
      <c r="K46" s="526"/>
      <c r="L46" s="515">
        <f t="shared" si="8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1"/>
        <v/>
      </c>
      <c r="C47" s="508">
        <f>IF(D11="","-",+C46+1)</f>
        <v>2045</v>
      </c>
      <c r="D47" s="524">
        <f>IF(F46+SUM(E$17:E46)=D$10,F46,D$10-SUM(E$17:E46))</f>
        <v>3405797.8918645079</v>
      </c>
      <c r="E47" s="523">
        <f t="shared" si="4"/>
        <v>293111.39024390245</v>
      </c>
      <c r="F47" s="524">
        <f t="shared" si="5"/>
        <v>3112686.5016206056</v>
      </c>
      <c r="G47" s="525">
        <f t="shared" si="6"/>
        <v>707341.84042785841</v>
      </c>
      <c r="H47" s="492">
        <f t="shared" si="7"/>
        <v>707341.84042785841</v>
      </c>
      <c r="I47" s="512">
        <f t="shared" si="0"/>
        <v>0</v>
      </c>
      <c r="J47" s="512"/>
      <c r="K47" s="526"/>
      <c r="L47" s="515">
        <f t="shared" si="8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1"/>
        <v/>
      </c>
      <c r="C48" s="508">
        <f>IF(D11="","-",+C47+1)</f>
        <v>2046</v>
      </c>
      <c r="D48" s="524">
        <f>IF(F47+SUM(E$17:E47)=D$10,F47,D$10-SUM(E$17:E47))</f>
        <v>3112686.5016206056</v>
      </c>
      <c r="E48" s="523">
        <f t="shared" si="4"/>
        <v>293111.39024390245</v>
      </c>
      <c r="F48" s="524">
        <f t="shared" si="5"/>
        <v>2819575.1113767033</v>
      </c>
      <c r="G48" s="525">
        <f t="shared" si="6"/>
        <v>670089.11239920021</v>
      </c>
      <c r="H48" s="492">
        <f t="shared" si="7"/>
        <v>670089.11239920021</v>
      </c>
      <c r="I48" s="512">
        <f t="shared" si="0"/>
        <v>0</v>
      </c>
      <c r="J48" s="512"/>
      <c r="K48" s="526"/>
      <c r="L48" s="515">
        <f t="shared" si="8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1"/>
        <v/>
      </c>
      <c r="C49" s="508">
        <f>IF(D11="","-",+C48+1)</f>
        <v>2047</v>
      </c>
      <c r="D49" s="524">
        <f>IF(F48+SUM(E$17:E48)=D$10,F48,D$10-SUM(E$17:E48))</f>
        <v>2819575.1113767033</v>
      </c>
      <c r="E49" s="523">
        <f t="shared" si="4"/>
        <v>293111.39024390245</v>
      </c>
      <c r="F49" s="524">
        <f t="shared" si="5"/>
        <v>2526463.7211328009</v>
      </c>
      <c r="G49" s="525">
        <f t="shared" si="6"/>
        <v>632836.38437054213</v>
      </c>
      <c r="H49" s="492">
        <f t="shared" si="7"/>
        <v>632836.38437054213</v>
      </c>
      <c r="I49" s="512">
        <f t="shared" si="0"/>
        <v>0</v>
      </c>
      <c r="J49" s="512"/>
      <c r="K49" s="526"/>
      <c r="L49" s="515">
        <f t="shared" si="8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1"/>
        <v/>
      </c>
      <c r="C50" s="508">
        <f>IF(D11="","-",+C49+1)</f>
        <v>2048</v>
      </c>
      <c r="D50" s="524">
        <f>IF(F49+SUM(E$17:E49)=D$10,F49,D$10-SUM(E$17:E49))</f>
        <v>2526463.7211328009</v>
      </c>
      <c r="E50" s="523">
        <f t="shared" si="4"/>
        <v>293111.39024390245</v>
      </c>
      <c r="F50" s="524">
        <f t="shared" si="5"/>
        <v>2233352.3308888986</v>
      </c>
      <c r="G50" s="525">
        <f t="shared" si="6"/>
        <v>595583.65634188382</v>
      </c>
      <c r="H50" s="492">
        <f t="shared" si="7"/>
        <v>595583.65634188382</v>
      </c>
      <c r="I50" s="512">
        <f t="shared" si="0"/>
        <v>0</v>
      </c>
      <c r="J50" s="512"/>
      <c r="K50" s="526"/>
      <c r="L50" s="515">
        <f t="shared" si="8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1"/>
        <v/>
      </c>
      <c r="C51" s="508">
        <f>IF(D11="","-",+C50+1)</f>
        <v>2049</v>
      </c>
      <c r="D51" s="524">
        <f>IF(F50+SUM(E$17:E50)=D$10,F50,D$10-SUM(E$17:E50))</f>
        <v>2233352.3308888986</v>
      </c>
      <c r="E51" s="523">
        <f t="shared" si="4"/>
        <v>293111.39024390245</v>
      </c>
      <c r="F51" s="524">
        <f t="shared" si="5"/>
        <v>1940240.9406449962</v>
      </c>
      <c r="G51" s="525">
        <f t="shared" ref="G51:G72" si="9">+I$12*((D51+F51)/2)+E51</f>
        <v>558330.92831322574</v>
      </c>
      <c r="H51" s="492">
        <f t="shared" ref="H51:H72" si="10">+I$13*((D51+F51)/2)+E51</f>
        <v>558330.92831322574</v>
      </c>
      <c r="I51" s="512">
        <f t="shared" si="0"/>
        <v>0</v>
      </c>
      <c r="J51" s="512"/>
      <c r="K51" s="526"/>
      <c r="L51" s="515">
        <f t="shared" si="8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1"/>
        <v/>
      </c>
      <c r="C52" s="508">
        <f>IF(D11="","-",+C51+1)</f>
        <v>2050</v>
      </c>
      <c r="D52" s="524">
        <f>IF(F51+SUM(E$17:E51)=D$10,F51,D$10-SUM(E$17:E51))</f>
        <v>1940240.9406449962</v>
      </c>
      <c r="E52" s="523">
        <f t="shared" si="4"/>
        <v>293111.39024390245</v>
      </c>
      <c r="F52" s="524">
        <f t="shared" si="5"/>
        <v>1647129.5504010939</v>
      </c>
      <c r="G52" s="525">
        <f t="shared" si="9"/>
        <v>521078.20028456755</v>
      </c>
      <c r="H52" s="492">
        <f t="shared" si="10"/>
        <v>521078.20028456755</v>
      </c>
      <c r="I52" s="512">
        <f t="shared" si="0"/>
        <v>0</v>
      </c>
      <c r="J52" s="512"/>
      <c r="K52" s="526"/>
      <c r="L52" s="515">
        <f t="shared" si="8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1"/>
        <v/>
      </c>
      <c r="C53" s="508">
        <f>IF(D11="","-",+C52+1)</f>
        <v>2051</v>
      </c>
      <c r="D53" s="524">
        <f>IF(F52+SUM(E$17:E52)=D$10,F52,D$10-SUM(E$17:E52))</f>
        <v>1647129.5504010939</v>
      </c>
      <c r="E53" s="523">
        <f t="shared" si="4"/>
        <v>293111.39024390245</v>
      </c>
      <c r="F53" s="524">
        <f t="shared" si="5"/>
        <v>1354018.1601571916</v>
      </c>
      <c r="G53" s="525">
        <f t="shared" si="9"/>
        <v>483825.47225590935</v>
      </c>
      <c r="H53" s="492">
        <f t="shared" si="10"/>
        <v>483825.47225590935</v>
      </c>
      <c r="I53" s="512">
        <f t="shared" si="0"/>
        <v>0</v>
      </c>
      <c r="J53" s="512"/>
      <c r="K53" s="526"/>
      <c r="L53" s="515">
        <f t="shared" si="8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1"/>
        <v/>
      </c>
      <c r="C54" s="508">
        <f>IF(D11="","-",+C53+1)</f>
        <v>2052</v>
      </c>
      <c r="D54" s="524">
        <f>IF(F53+SUM(E$17:E53)=D$10,F53,D$10-SUM(E$17:E53))</f>
        <v>1354018.1601571916</v>
      </c>
      <c r="E54" s="523">
        <f t="shared" si="4"/>
        <v>293111.39024390245</v>
      </c>
      <c r="F54" s="524">
        <f t="shared" si="5"/>
        <v>1060906.7699132892</v>
      </c>
      <c r="G54" s="525">
        <f t="shared" si="9"/>
        <v>446572.74422725121</v>
      </c>
      <c r="H54" s="492">
        <f t="shared" si="10"/>
        <v>446572.74422725121</v>
      </c>
      <c r="I54" s="512">
        <f t="shared" si="0"/>
        <v>0</v>
      </c>
      <c r="J54" s="512"/>
      <c r="K54" s="526"/>
      <c r="L54" s="515">
        <f t="shared" si="8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1"/>
        <v/>
      </c>
      <c r="C55" s="508">
        <f>IF(D11="","-",+C54+1)</f>
        <v>2053</v>
      </c>
      <c r="D55" s="524">
        <f>IF(F54+SUM(E$17:E54)=D$10,F54,D$10-SUM(E$17:E54))</f>
        <v>1060906.7699132892</v>
      </c>
      <c r="E55" s="523">
        <f t="shared" si="4"/>
        <v>293111.39024390245</v>
      </c>
      <c r="F55" s="524">
        <f t="shared" si="5"/>
        <v>767795.37966938678</v>
      </c>
      <c r="G55" s="525">
        <f t="shared" si="9"/>
        <v>409320.01619859308</v>
      </c>
      <c r="H55" s="492">
        <f t="shared" si="10"/>
        <v>409320.01619859308</v>
      </c>
      <c r="I55" s="512">
        <f t="shared" si="0"/>
        <v>0</v>
      </c>
      <c r="J55" s="512"/>
      <c r="K55" s="526"/>
      <c r="L55" s="515">
        <f t="shared" si="8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1"/>
        <v/>
      </c>
      <c r="C56" s="508">
        <f>IF(D11="","-",+C55+1)</f>
        <v>2054</v>
      </c>
      <c r="D56" s="524">
        <f>IF(F55+SUM(E$17:E55)=D$10,F55,D$10-SUM(E$17:E55))</f>
        <v>767795.37966938678</v>
      </c>
      <c r="E56" s="523">
        <f t="shared" si="4"/>
        <v>293111.39024390245</v>
      </c>
      <c r="F56" s="524">
        <f t="shared" si="5"/>
        <v>474683.98942548432</v>
      </c>
      <c r="G56" s="525">
        <f t="shared" si="9"/>
        <v>372067.28816993488</v>
      </c>
      <c r="H56" s="492">
        <f t="shared" si="10"/>
        <v>372067.28816993488</v>
      </c>
      <c r="I56" s="512">
        <f t="shared" si="0"/>
        <v>0</v>
      </c>
      <c r="J56" s="512"/>
      <c r="K56" s="526"/>
      <c r="L56" s="515">
        <f t="shared" si="8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1"/>
        <v/>
      </c>
      <c r="C57" s="508">
        <f>IF(D11="","-",+C56+1)</f>
        <v>2055</v>
      </c>
      <c r="D57" s="524">
        <f>IF(F56+SUM(E$17:E56)=D$10,F56,D$10-SUM(E$17:E56))</f>
        <v>474683.98942548432</v>
      </c>
      <c r="E57" s="523">
        <f t="shared" si="4"/>
        <v>293111.39024390245</v>
      </c>
      <c r="F57" s="524">
        <f t="shared" si="5"/>
        <v>181572.59918158187</v>
      </c>
      <c r="G57" s="525">
        <f t="shared" si="9"/>
        <v>334814.56014127668</v>
      </c>
      <c r="H57" s="492">
        <f t="shared" si="10"/>
        <v>334814.56014127668</v>
      </c>
      <c r="I57" s="512">
        <f t="shared" si="0"/>
        <v>0</v>
      </c>
      <c r="J57" s="512"/>
      <c r="K57" s="526"/>
      <c r="L57" s="515">
        <f t="shared" si="8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1"/>
        <v/>
      </c>
      <c r="C58" s="508">
        <f>IF(D11="","-",+C57+1)</f>
        <v>2056</v>
      </c>
      <c r="D58" s="524">
        <f>IF(F57+SUM(E$17:E57)=D$10,F57,D$10-SUM(E$17:E57))</f>
        <v>181572.59918158187</v>
      </c>
      <c r="E58" s="523">
        <f t="shared" si="4"/>
        <v>181572.59918158187</v>
      </c>
      <c r="F58" s="524">
        <f t="shared" si="5"/>
        <v>0</v>
      </c>
      <c r="G58" s="525">
        <f t="shared" si="9"/>
        <v>193111.00212310444</v>
      </c>
      <c r="H58" s="492">
        <f t="shared" si="10"/>
        <v>193111.00212310444</v>
      </c>
      <c r="I58" s="512">
        <f t="shared" si="0"/>
        <v>0</v>
      </c>
      <c r="J58" s="512"/>
      <c r="K58" s="526"/>
      <c r="L58" s="515">
        <f t="shared" si="8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1"/>
        <v/>
      </c>
      <c r="C59" s="508">
        <f>IF(D11="","-",+C58+1)</f>
        <v>2057</v>
      </c>
      <c r="D59" s="524">
        <f>IF(F58+SUM(E$17:E58)=D$10,F58,D$10-SUM(E$17:E58))</f>
        <v>0</v>
      </c>
      <c r="E59" s="523">
        <f t="shared" si="4"/>
        <v>0</v>
      </c>
      <c r="F59" s="524">
        <f t="shared" si="5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8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1"/>
        <v/>
      </c>
      <c r="C60" s="508">
        <f>IF(D11="","-",+C59+1)</f>
        <v>2058</v>
      </c>
      <c r="D60" s="524">
        <f>IF(F59+SUM(E$17:E59)=D$10,F59,D$10-SUM(E$17:E59))</f>
        <v>0</v>
      </c>
      <c r="E60" s="523">
        <f t="shared" si="4"/>
        <v>0</v>
      </c>
      <c r="F60" s="524">
        <f t="shared" si="5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8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1"/>
        <v/>
      </c>
      <c r="C61" s="508">
        <f>IF(D11="","-",+C60+1)</f>
        <v>2059</v>
      </c>
      <c r="D61" s="524">
        <f>IF(F60+SUM(E$17:E60)=D$10,F60,D$10-SUM(E$17:E60))</f>
        <v>0</v>
      </c>
      <c r="E61" s="523">
        <f t="shared" si="4"/>
        <v>0</v>
      </c>
      <c r="F61" s="524">
        <f t="shared" si="5"/>
        <v>0</v>
      </c>
      <c r="G61" s="525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8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1"/>
        <v/>
      </c>
      <c r="C62" s="508">
        <f>IF(D11="","-",+C61+1)</f>
        <v>2060</v>
      </c>
      <c r="D62" s="524">
        <f>IF(F61+SUM(E$17:E61)=D$10,F61,D$10-SUM(E$17:E61))</f>
        <v>0</v>
      </c>
      <c r="E62" s="523">
        <f t="shared" si="4"/>
        <v>0</v>
      </c>
      <c r="F62" s="524">
        <f t="shared" si="5"/>
        <v>0</v>
      </c>
      <c r="G62" s="525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8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1"/>
        <v/>
      </c>
      <c r="C63" s="508">
        <f>IF(D11="","-",+C62+1)</f>
        <v>2061</v>
      </c>
      <c r="D63" s="524">
        <f>IF(F62+SUM(E$17:E62)=D$10,F62,D$10-SUM(E$17:E62))</f>
        <v>0</v>
      </c>
      <c r="E63" s="523">
        <f t="shared" si="4"/>
        <v>0</v>
      </c>
      <c r="F63" s="524">
        <f t="shared" si="5"/>
        <v>0</v>
      </c>
      <c r="G63" s="525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8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1"/>
        <v/>
      </c>
      <c r="C64" s="508">
        <f>IF(D11="","-",+C63+1)</f>
        <v>2062</v>
      </c>
      <c r="D64" s="524">
        <f>IF(F63+SUM(E$17:E63)=D$10,F63,D$10-SUM(E$17:E63))</f>
        <v>0</v>
      </c>
      <c r="E64" s="523">
        <f t="shared" si="4"/>
        <v>0</v>
      </c>
      <c r="F64" s="524">
        <f t="shared" si="5"/>
        <v>0</v>
      </c>
      <c r="G64" s="525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8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1"/>
        <v/>
      </c>
      <c r="C65" s="508">
        <f>IF(D11="","-",+C64+1)</f>
        <v>2063</v>
      </c>
      <c r="D65" s="524">
        <f>IF(F64+SUM(E$17:E64)=D$10,F64,D$10-SUM(E$17:E64))</f>
        <v>0</v>
      </c>
      <c r="E65" s="523">
        <f t="shared" si="4"/>
        <v>0</v>
      </c>
      <c r="F65" s="524">
        <f t="shared" si="5"/>
        <v>0</v>
      </c>
      <c r="G65" s="525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8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1"/>
        <v/>
      </c>
      <c r="C66" s="508">
        <f>IF(D11="","-",+C65+1)</f>
        <v>2064</v>
      </c>
      <c r="D66" s="524">
        <f>IF(F65+SUM(E$17:E65)=D$10,F65,D$10-SUM(E$17:E65))</f>
        <v>0</v>
      </c>
      <c r="E66" s="523">
        <f t="shared" si="4"/>
        <v>0</v>
      </c>
      <c r="F66" s="524">
        <f t="shared" si="5"/>
        <v>0</v>
      </c>
      <c r="G66" s="525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8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1"/>
        <v/>
      </c>
      <c r="C67" s="508">
        <f>IF(D11="","-",+C66+1)</f>
        <v>2065</v>
      </c>
      <c r="D67" s="524">
        <f>IF(F66+SUM(E$17:E66)=D$10,F66,D$10-SUM(E$17:E66))</f>
        <v>0</v>
      </c>
      <c r="E67" s="523">
        <f t="shared" si="4"/>
        <v>0</v>
      </c>
      <c r="F67" s="524">
        <f t="shared" si="5"/>
        <v>0</v>
      </c>
      <c r="G67" s="525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8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1"/>
        <v/>
      </c>
      <c r="C68" s="508">
        <f>IF(D11="","-",+C67+1)</f>
        <v>2066</v>
      </c>
      <c r="D68" s="524">
        <f>IF(F67+SUM(E$17:E67)=D$10,F67,D$10-SUM(E$17:E67))</f>
        <v>0</v>
      </c>
      <c r="E68" s="523">
        <f t="shared" si="4"/>
        <v>0</v>
      </c>
      <c r="F68" s="524">
        <f t="shared" si="5"/>
        <v>0</v>
      </c>
      <c r="G68" s="525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8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1"/>
        <v/>
      </c>
      <c r="C69" s="508">
        <f>IF(D11="","-",+C68+1)</f>
        <v>2067</v>
      </c>
      <c r="D69" s="524">
        <f>IF(F68+SUM(E$17:E68)=D$10,F68,D$10-SUM(E$17:E68))</f>
        <v>0</v>
      </c>
      <c r="E69" s="523">
        <f t="shared" si="4"/>
        <v>0</v>
      </c>
      <c r="F69" s="524">
        <f t="shared" si="5"/>
        <v>0</v>
      </c>
      <c r="G69" s="525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8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1"/>
        <v/>
      </c>
      <c r="C70" s="508">
        <f>IF(D11="","-",+C69+1)</f>
        <v>2068</v>
      </c>
      <c r="D70" s="524">
        <f>IF(F69+SUM(E$17:E69)=D$10,F69,D$10-SUM(E$17:E69))</f>
        <v>0</v>
      </c>
      <c r="E70" s="523">
        <f t="shared" si="4"/>
        <v>0</v>
      </c>
      <c r="F70" s="524">
        <f t="shared" si="5"/>
        <v>0</v>
      </c>
      <c r="G70" s="525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8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1"/>
        <v/>
      </c>
      <c r="C71" s="508">
        <f>IF(D11="","-",+C70+1)</f>
        <v>2069</v>
      </c>
      <c r="D71" s="524">
        <f>IF(F70+SUM(E$17:E70)=D$10,F70,D$10-SUM(E$17:E70))</f>
        <v>0</v>
      </c>
      <c r="E71" s="523">
        <f t="shared" si="4"/>
        <v>0</v>
      </c>
      <c r="F71" s="524">
        <f t="shared" si="5"/>
        <v>0</v>
      </c>
      <c r="G71" s="525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8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1"/>
        <v/>
      </c>
      <c r="C72" s="528">
        <f>IF(D11="","-",+C71+1)</f>
        <v>2070</v>
      </c>
      <c r="D72" s="524">
        <f>IF(F71+SUM(E$17:E71)=D$10,F71,D$10-SUM(E$17:E71))</f>
        <v>0</v>
      </c>
      <c r="E72" s="523">
        <f t="shared" si="4"/>
        <v>0</v>
      </c>
      <c r="F72" s="524">
        <f t="shared" si="5"/>
        <v>0</v>
      </c>
      <c r="G72" s="525">
        <f t="shared" si="9"/>
        <v>0</v>
      </c>
      <c r="H72" s="492">
        <f t="shared" si="10"/>
        <v>0</v>
      </c>
      <c r="I72" s="512">
        <f t="shared" si="0"/>
        <v>0</v>
      </c>
      <c r="J72" s="512"/>
      <c r="K72" s="533"/>
      <c r="L72" s="534">
        <f t="shared" si="8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12017567</v>
      </c>
      <c r="F73" s="375"/>
      <c r="G73" s="375">
        <f>SUM(G17:G72)</f>
        <v>43853009.194452941</v>
      </c>
      <c r="H73" s="375">
        <f>SUM(H17:H72)</f>
        <v>43853009.194452941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1361979.1659013417</v>
      </c>
      <c r="N87" s="547">
        <f>IF(J92&lt;D11,0,VLOOKUP(J92,C17:O72,11))</f>
        <v>1361979.1659013417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1444437.0239018579</v>
      </c>
      <c r="N88" s="551">
        <f>IF(J92&lt;D11,0,VLOOKUP(J92,C99:P154,7))</f>
        <v>1444437.0239018579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82457.858000516193</v>
      </c>
      <c r="N89" s="556">
        <f>+N88-N87</f>
        <v>82457.858000516193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TP2007166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12017567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2015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279478.30232558138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2015</v>
      </c>
      <c r="D99" s="630">
        <v>0</v>
      </c>
      <c r="E99" s="631">
        <v>142743.89285714287</v>
      </c>
      <c r="F99" s="632">
        <v>11847743.107142856</v>
      </c>
      <c r="G99" s="633">
        <v>5923871.5535714282</v>
      </c>
      <c r="H99" s="634">
        <v>923325.80014683155</v>
      </c>
      <c r="I99" s="635">
        <v>923325.80014683155</v>
      </c>
      <c r="J99" s="515">
        <f>+I99-H99</f>
        <v>0</v>
      </c>
      <c r="K99" s="515"/>
      <c r="L99" s="513">
        <f>+H99</f>
        <v>923325.80014683155</v>
      </c>
      <c r="M99" s="514">
        <f t="shared" ref="M99:M130" si="11">IF(L99&lt;&gt;0,+H99-L99,0)</f>
        <v>0</v>
      </c>
      <c r="N99" s="513">
        <f>+I99</f>
        <v>923325.80014683155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2016</v>
      </c>
      <c r="D100" s="630">
        <v>11874823.107142856</v>
      </c>
      <c r="E100" s="631">
        <v>279478.30232558138</v>
      </c>
      <c r="F100" s="632">
        <v>11595344.804817274</v>
      </c>
      <c r="G100" s="632">
        <v>11735083.955980066</v>
      </c>
      <c r="H100" s="634">
        <v>1769247.0731001948</v>
      </c>
      <c r="I100" s="635">
        <v>1769247.0731001948</v>
      </c>
      <c r="J100" s="515">
        <f>+I100-H100</f>
        <v>0</v>
      </c>
      <c r="K100" s="515"/>
      <c r="L100" s="519">
        <f>+H100</f>
        <v>1769247.0731001948</v>
      </c>
      <c r="M100" s="515">
        <f>IF(L100&lt;&gt;0,+H100-L100,0)</f>
        <v>0</v>
      </c>
      <c r="N100" s="519">
        <f>+I100</f>
        <v>1769247.0731001948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2017</v>
      </c>
      <c r="D101" s="630">
        <v>11595344.804817274</v>
      </c>
      <c r="E101" s="631">
        <v>286132.54761904763</v>
      </c>
      <c r="F101" s="632">
        <v>11309212.257198226</v>
      </c>
      <c r="G101" s="632">
        <v>11452278.53100775</v>
      </c>
      <c r="H101" s="634">
        <v>1677257.5145835318</v>
      </c>
      <c r="I101" s="635">
        <v>1677257.5145835318</v>
      </c>
      <c r="J101" s="515">
        <f t="shared" ref="J101:J154" si="15">+I101-H101</f>
        <v>0</v>
      </c>
      <c r="K101" s="515"/>
      <c r="L101" s="519">
        <f>+H101</f>
        <v>1677257.5145835318</v>
      </c>
      <c r="M101" s="515">
        <f>IF(L101&lt;&gt;0,+H101-L101,0)</f>
        <v>0</v>
      </c>
      <c r="N101" s="519">
        <f>+I101</f>
        <v>1677257.5145835318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2018</v>
      </c>
      <c r="D102" s="630">
        <v>11309212.257198226</v>
      </c>
      <c r="E102" s="631">
        <v>286132.54761904763</v>
      </c>
      <c r="F102" s="632">
        <v>11023079.709579177</v>
      </c>
      <c r="G102" s="632">
        <v>11166145.983388701</v>
      </c>
      <c r="H102" s="634">
        <v>1465328.7693981156</v>
      </c>
      <c r="I102" s="635">
        <v>1465328.7693981156</v>
      </c>
      <c r="J102" s="515">
        <f t="shared" si="15"/>
        <v>0</v>
      </c>
      <c r="K102" s="515"/>
      <c r="L102" s="519">
        <f>+H102</f>
        <v>1465328.7693981156</v>
      </c>
      <c r="M102" s="515">
        <f>IF(L102&lt;&gt;0,+H102-L102,0)</f>
        <v>0</v>
      </c>
      <c r="N102" s="519">
        <f>+I102</f>
        <v>1465328.7693981156</v>
      </c>
      <c r="O102" s="515">
        <f>IF(N102&lt;&gt;0,+I102-N102,0)</f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2019</v>
      </c>
      <c r="D103" s="374">
        <f>IF(F102+SUM(E$99:E102)=D$92,F102,D$92-SUM(E$99:E102))</f>
        <v>11023079.709579177</v>
      </c>
      <c r="E103" s="523">
        <f t="shared" ref="E103:E154" si="16">IF(+$J$96&lt;F102,$J$96,D103)</f>
        <v>279478.30232558138</v>
      </c>
      <c r="F103" s="524">
        <f t="shared" ref="F103:F154" si="17">+D103-E103</f>
        <v>10743601.407253595</v>
      </c>
      <c r="G103" s="524">
        <f t="shared" ref="G103:G154" si="18">+(F103+D103)/2</f>
        <v>10883340.558416385</v>
      </c>
      <c r="H103" s="527">
        <f t="shared" ref="H103:H154" si="19">+J$94*G103+E103</f>
        <v>1444437.0239018579</v>
      </c>
      <c r="I103" s="578">
        <f t="shared" ref="I103:I154" si="20">+J$95*G103+E103</f>
        <v>1444437.0239018579</v>
      </c>
      <c r="J103" s="515">
        <f t="shared" si="15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2020</v>
      </c>
      <c r="D104" s="374">
        <f>IF(F103+SUM(E$99:E103)=D$92,F103,D$92-SUM(E$99:E103))</f>
        <v>10743601.407253595</v>
      </c>
      <c r="E104" s="523">
        <f t="shared" si="16"/>
        <v>279478.30232558138</v>
      </c>
      <c r="F104" s="524">
        <f t="shared" si="17"/>
        <v>10464123.104928013</v>
      </c>
      <c r="G104" s="524">
        <f t="shared" si="18"/>
        <v>10603862.256090805</v>
      </c>
      <c r="H104" s="527">
        <f t="shared" si="19"/>
        <v>1414521.5136742804</v>
      </c>
      <c r="I104" s="578">
        <f t="shared" si="20"/>
        <v>1414521.5136742804</v>
      </c>
      <c r="J104" s="515">
        <f t="shared" si="15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2021</v>
      </c>
      <c r="D105" s="374">
        <f>IF(F104+SUM(E$99:E104)=D$92,F104,D$92-SUM(E$99:E104))</f>
        <v>10464123.104928013</v>
      </c>
      <c r="E105" s="523">
        <f t="shared" si="16"/>
        <v>279478.30232558138</v>
      </c>
      <c r="F105" s="524">
        <f t="shared" si="17"/>
        <v>10184644.802602431</v>
      </c>
      <c r="G105" s="524">
        <f t="shared" si="18"/>
        <v>10324383.953765221</v>
      </c>
      <c r="H105" s="527">
        <f t="shared" si="19"/>
        <v>1384606.0034467024</v>
      </c>
      <c r="I105" s="578">
        <f t="shared" si="20"/>
        <v>1384606.0034467024</v>
      </c>
      <c r="J105" s="515">
        <f t="shared" si="15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2022</v>
      </c>
      <c r="D106" s="374">
        <f>IF(F105+SUM(E$99:E105)=D$92,F105,D$92-SUM(E$99:E105))</f>
        <v>10184644.802602431</v>
      </c>
      <c r="E106" s="523">
        <f t="shared" si="16"/>
        <v>279478.30232558138</v>
      </c>
      <c r="F106" s="524">
        <f t="shared" si="17"/>
        <v>9905166.5002768487</v>
      </c>
      <c r="G106" s="524">
        <f t="shared" si="18"/>
        <v>10044905.651439641</v>
      </c>
      <c r="H106" s="527">
        <f t="shared" si="19"/>
        <v>1354690.4932191246</v>
      </c>
      <c r="I106" s="578">
        <f t="shared" si="20"/>
        <v>1354690.4932191246</v>
      </c>
      <c r="J106" s="515">
        <f t="shared" si="15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2023</v>
      </c>
      <c r="D107" s="374">
        <f>IF(F106+SUM(E$99:E106)=D$92,F106,D$92-SUM(E$99:E106))</f>
        <v>9905166.5002768487</v>
      </c>
      <c r="E107" s="523">
        <f t="shared" si="16"/>
        <v>279478.30232558138</v>
      </c>
      <c r="F107" s="524">
        <f t="shared" si="17"/>
        <v>9625688.1979512665</v>
      </c>
      <c r="G107" s="524">
        <f t="shared" si="18"/>
        <v>9765427.3491140567</v>
      </c>
      <c r="H107" s="527">
        <f t="shared" si="19"/>
        <v>1324774.9829915466</v>
      </c>
      <c r="I107" s="578">
        <f t="shared" si="20"/>
        <v>1324774.9829915466</v>
      </c>
      <c r="J107" s="515">
        <f t="shared" si="15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2024</v>
      </c>
      <c r="D108" s="374">
        <f>IF(F107+SUM(E$99:E107)=D$92,F107,D$92-SUM(E$99:E107))</f>
        <v>9625688.1979512665</v>
      </c>
      <c r="E108" s="523">
        <f t="shared" si="16"/>
        <v>279478.30232558138</v>
      </c>
      <c r="F108" s="524">
        <f t="shared" si="17"/>
        <v>9346209.8956256844</v>
      </c>
      <c r="G108" s="524">
        <f t="shared" si="18"/>
        <v>9485949.0467884764</v>
      </c>
      <c r="H108" s="527">
        <f t="shared" si="19"/>
        <v>1294859.4727639689</v>
      </c>
      <c r="I108" s="578">
        <f t="shared" si="20"/>
        <v>1294859.4727639689</v>
      </c>
      <c r="J108" s="515">
        <f t="shared" si="15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2025</v>
      </c>
      <c r="D109" s="374">
        <f>IF(F108+SUM(E$99:E108)=D$92,F108,D$92-SUM(E$99:E108))</f>
        <v>9346209.8956256844</v>
      </c>
      <c r="E109" s="523">
        <f t="shared" si="16"/>
        <v>279478.30232558138</v>
      </c>
      <c r="F109" s="524">
        <f t="shared" si="17"/>
        <v>9066731.5933001023</v>
      </c>
      <c r="G109" s="524">
        <f t="shared" si="18"/>
        <v>9206470.7444628924</v>
      </c>
      <c r="H109" s="527">
        <f t="shared" si="19"/>
        <v>1264943.9625363909</v>
      </c>
      <c r="I109" s="578">
        <f t="shared" si="20"/>
        <v>1264943.9625363909</v>
      </c>
      <c r="J109" s="515">
        <f t="shared" si="15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2026</v>
      </c>
      <c r="D110" s="374">
        <f>IF(F109+SUM(E$99:E109)=D$92,F109,D$92-SUM(E$99:E109))</f>
        <v>9066731.5933001023</v>
      </c>
      <c r="E110" s="523">
        <f t="shared" si="16"/>
        <v>279478.30232558138</v>
      </c>
      <c r="F110" s="524">
        <f t="shared" si="17"/>
        <v>8787253.2909745201</v>
      </c>
      <c r="G110" s="524">
        <f t="shared" si="18"/>
        <v>8926992.4421373121</v>
      </c>
      <c r="H110" s="527">
        <f t="shared" si="19"/>
        <v>1235028.4523088131</v>
      </c>
      <c r="I110" s="578">
        <f t="shared" si="20"/>
        <v>1235028.4523088131</v>
      </c>
      <c r="J110" s="515">
        <f t="shared" si="15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2027</v>
      </c>
      <c r="D111" s="374">
        <f>IF(F110+SUM(E$99:E110)=D$92,F110,D$92-SUM(E$99:E110))</f>
        <v>8787253.2909745201</v>
      </c>
      <c r="E111" s="523">
        <f t="shared" si="16"/>
        <v>279478.30232558138</v>
      </c>
      <c r="F111" s="524">
        <f t="shared" si="17"/>
        <v>8507774.988648938</v>
      </c>
      <c r="G111" s="524">
        <f t="shared" si="18"/>
        <v>8647514.1398117281</v>
      </c>
      <c r="H111" s="527">
        <f t="shared" si="19"/>
        <v>1205112.9420812351</v>
      </c>
      <c r="I111" s="578">
        <f t="shared" si="20"/>
        <v>1205112.9420812351</v>
      </c>
      <c r="J111" s="515">
        <f t="shared" si="15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2028</v>
      </c>
      <c r="D112" s="374">
        <f>IF(F111+SUM(E$99:E111)=D$92,F111,D$92-SUM(E$99:E111))</f>
        <v>8507774.988648938</v>
      </c>
      <c r="E112" s="523">
        <f t="shared" si="16"/>
        <v>279478.30232558138</v>
      </c>
      <c r="F112" s="524">
        <f t="shared" si="17"/>
        <v>8228296.6863233568</v>
      </c>
      <c r="G112" s="524">
        <f t="shared" si="18"/>
        <v>8368035.8374861479</v>
      </c>
      <c r="H112" s="527">
        <f t="shared" si="19"/>
        <v>1175197.4318536574</v>
      </c>
      <c r="I112" s="578">
        <f t="shared" si="20"/>
        <v>1175197.4318536574</v>
      </c>
      <c r="J112" s="515">
        <f t="shared" si="15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2029</v>
      </c>
      <c r="D113" s="374">
        <f>IF(F112+SUM(E$99:E112)=D$92,F112,D$92-SUM(E$99:E112))</f>
        <v>8228296.6863233568</v>
      </c>
      <c r="E113" s="523">
        <f t="shared" si="16"/>
        <v>279478.30232558138</v>
      </c>
      <c r="F113" s="524">
        <f t="shared" si="17"/>
        <v>7948818.3839977756</v>
      </c>
      <c r="G113" s="524">
        <f t="shared" si="18"/>
        <v>8088557.5351605657</v>
      </c>
      <c r="H113" s="527">
        <f t="shared" si="19"/>
        <v>1145281.9216260796</v>
      </c>
      <c r="I113" s="578">
        <f t="shared" si="20"/>
        <v>1145281.9216260796</v>
      </c>
      <c r="J113" s="515">
        <f t="shared" si="15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2030</v>
      </c>
      <c r="D114" s="374">
        <f>IF(F113+SUM(E$99:E113)=D$92,F113,D$92-SUM(E$99:E113))</f>
        <v>7948818.3839977756</v>
      </c>
      <c r="E114" s="523">
        <f t="shared" si="16"/>
        <v>279478.30232558138</v>
      </c>
      <c r="F114" s="524">
        <f t="shared" si="17"/>
        <v>7669340.0816721944</v>
      </c>
      <c r="G114" s="524">
        <f t="shared" si="18"/>
        <v>7809079.2328349855</v>
      </c>
      <c r="H114" s="527">
        <f t="shared" si="19"/>
        <v>1115366.4113985018</v>
      </c>
      <c r="I114" s="578">
        <f t="shared" si="20"/>
        <v>1115366.4113985018</v>
      </c>
      <c r="J114" s="515">
        <f t="shared" si="15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2031</v>
      </c>
      <c r="D115" s="374">
        <f>IF(F114+SUM(E$99:E114)=D$92,F114,D$92-SUM(E$99:E114))</f>
        <v>7669340.0816721944</v>
      </c>
      <c r="E115" s="523">
        <f t="shared" si="16"/>
        <v>279478.30232558138</v>
      </c>
      <c r="F115" s="524">
        <f t="shared" si="17"/>
        <v>7389861.7793466132</v>
      </c>
      <c r="G115" s="524">
        <f t="shared" si="18"/>
        <v>7529600.9305094033</v>
      </c>
      <c r="H115" s="527">
        <f t="shared" si="19"/>
        <v>1085450.9011709241</v>
      </c>
      <c r="I115" s="578">
        <f t="shared" si="20"/>
        <v>1085450.9011709241</v>
      </c>
      <c r="J115" s="515">
        <f t="shared" si="15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2032</v>
      </c>
      <c r="D116" s="374">
        <f>IF(F115+SUM(E$99:E115)=D$92,F115,D$92-SUM(E$99:E115))</f>
        <v>7389861.7793466132</v>
      </c>
      <c r="E116" s="523">
        <f t="shared" si="16"/>
        <v>279478.30232558138</v>
      </c>
      <c r="F116" s="524">
        <f t="shared" si="17"/>
        <v>7110383.477021032</v>
      </c>
      <c r="G116" s="524">
        <f t="shared" si="18"/>
        <v>7250122.6281838231</v>
      </c>
      <c r="H116" s="527">
        <f t="shared" si="19"/>
        <v>1055535.3909433463</v>
      </c>
      <c r="I116" s="578">
        <f t="shared" si="20"/>
        <v>1055535.3909433463</v>
      </c>
      <c r="J116" s="515">
        <f t="shared" si="15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2033</v>
      </c>
      <c r="D117" s="374">
        <f>IF(F116+SUM(E$99:E116)=D$92,F116,D$92-SUM(E$99:E116))</f>
        <v>7110383.477021032</v>
      </c>
      <c r="E117" s="523">
        <f t="shared" si="16"/>
        <v>279478.30232558138</v>
      </c>
      <c r="F117" s="524">
        <f t="shared" si="17"/>
        <v>6830905.1746954508</v>
      </c>
      <c r="G117" s="524">
        <f t="shared" si="18"/>
        <v>6970644.3258582409</v>
      </c>
      <c r="H117" s="527">
        <f t="shared" si="19"/>
        <v>1025619.8807157686</v>
      </c>
      <c r="I117" s="578">
        <f t="shared" si="20"/>
        <v>1025619.8807157686</v>
      </c>
      <c r="J117" s="515">
        <f t="shared" si="15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2034</v>
      </c>
      <c r="D118" s="374">
        <f>IF(F117+SUM(E$99:E117)=D$92,F117,D$92-SUM(E$99:E117))</f>
        <v>6830905.1746954508</v>
      </c>
      <c r="E118" s="523">
        <f t="shared" si="16"/>
        <v>279478.30232558138</v>
      </c>
      <c r="F118" s="524">
        <f t="shared" si="17"/>
        <v>6551426.8723698696</v>
      </c>
      <c r="G118" s="524">
        <f t="shared" si="18"/>
        <v>6691166.0235326607</v>
      </c>
      <c r="H118" s="527">
        <f t="shared" si="19"/>
        <v>995704.37048819079</v>
      </c>
      <c r="I118" s="578">
        <f t="shared" si="20"/>
        <v>995704.37048819079</v>
      </c>
      <c r="J118" s="515">
        <f t="shared" si="15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2035</v>
      </c>
      <c r="D119" s="374">
        <f>IF(F118+SUM(E$99:E118)=D$92,F118,D$92-SUM(E$99:E118))</f>
        <v>6551426.8723698696</v>
      </c>
      <c r="E119" s="523">
        <f t="shared" si="16"/>
        <v>279478.30232558138</v>
      </c>
      <c r="F119" s="524">
        <f t="shared" si="17"/>
        <v>6271948.5700442884</v>
      </c>
      <c r="G119" s="524">
        <f t="shared" si="18"/>
        <v>6411687.7212070785</v>
      </c>
      <c r="H119" s="527">
        <f t="shared" si="19"/>
        <v>965788.86026061303</v>
      </c>
      <c r="I119" s="578">
        <f t="shared" si="20"/>
        <v>965788.86026061303</v>
      </c>
      <c r="J119" s="515">
        <f t="shared" si="15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2036</v>
      </c>
      <c r="D120" s="374">
        <f>IF(F119+SUM(E$99:E119)=D$92,F119,D$92-SUM(E$99:E119))</f>
        <v>6271948.5700442884</v>
      </c>
      <c r="E120" s="523">
        <f t="shared" si="16"/>
        <v>279478.30232558138</v>
      </c>
      <c r="F120" s="524">
        <f t="shared" si="17"/>
        <v>5992470.2677187072</v>
      </c>
      <c r="G120" s="524">
        <f t="shared" si="18"/>
        <v>6132209.4188814983</v>
      </c>
      <c r="H120" s="527">
        <f t="shared" si="19"/>
        <v>935873.35003303527</v>
      </c>
      <c r="I120" s="578">
        <f t="shared" si="20"/>
        <v>935873.35003303527</v>
      </c>
      <c r="J120" s="515">
        <f t="shared" si="15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2037</v>
      </c>
      <c r="D121" s="374">
        <f>IF(F120+SUM(E$99:E120)=D$92,F120,D$92-SUM(E$99:E120))</f>
        <v>5992470.2677187072</v>
      </c>
      <c r="E121" s="523">
        <f t="shared" si="16"/>
        <v>279478.30232558138</v>
      </c>
      <c r="F121" s="524">
        <f t="shared" si="17"/>
        <v>5712991.965393126</v>
      </c>
      <c r="G121" s="524">
        <f t="shared" si="18"/>
        <v>5852731.1165559161</v>
      </c>
      <c r="H121" s="527">
        <f t="shared" si="19"/>
        <v>905957.83980545751</v>
      </c>
      <c r="I121" s="578">
        <f t="shared" si="20"/>
        <v>905957.83980545751</v>
      </c>
      <c r="J121" s="515">
        <f t="shared" si="15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2038</v>
      </c>
      <c r="D122" s="374">
        <f>IF(F121+SUM(E$99:E121)=D$92,F121,D$92-SUM(E$99:E121))</f>
        <v>5712991.965393126</v>
      </c>
      <c r="E122" s="523">
        <f t="shared" si="16"/>
        <v>279478.30232558138</v>
      </c>
      <c r="F122" s="524">
        <f t="shared" si="17"/>
        <v>5433513.6630675448</v>
      </c>
      <c r="G122" s="524">
        <f t="shared" si="18"/>
        <v>5573252.8142303359</v>
      </c>
      <c r="H122" s="527">
        <f t="shared" si="19"/>
        <v>876042.32957787975</v>
      </c>
      <c r="I122" s="578">
        <f t="shared" si="20"/>
        <v>876042.32957787975</v>
      </c>
      <c r="J122" s="515">
        <f t="shared" si="15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2039</v>
      </c>
      <c r="D123" s="374">
        <f>IF(F122+SUM(E$99:E122)=D$92,F122,D$92-SUM(E$99:E122))</f>
        <v>5433513.6630675448</v>
      </c>
      <c r="E123" s="523">
        <f t="shared" si="16"/>
        <v>279478.30232558138</v>
      </c>
      <c r="F123" s="524">
        <f t="shared" si="17"/>
        <v>5154035.3607419636</v>
      </c>
      <c r="G123" s="524">
        <f t="shared" si="18"/>
        <v>5293774.5119047537</v>
      </c>
      <c r="H123" s="527">
        <f t="shared" si="19"/>
        <v>846126.81935030199</v>
      </c>
      <c r="I123" s="578">
        <f t="shared" si="20"/>
        <v>846126.81935030199</v>
      </c>
      <c r="J123" s="515">
        <f t="shared" si="15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2040</v>
      </c>
      <c r="D124" s="374">
        <f>IF(F123+SUM(E$99:E123)=D$92,F123,D$92-SUM(E$99:E123))</f>
        <v>5154035.3607419636</v>
      </c>
      <c r="E124" s="523">
        <f t="shared" si="16"/>
        <v>279478.30232558138</v>
      </c>
      <c r="F124" s="524">
        <f t="shared" si="17"/>
        <v>4874557.0584163824</v>
      </c>
      <c r="G124" s="524">
        <f t="shared" si="18"/>
        <v>5014296.2095791735</v>
      </c>
      <c r="H124" s="527">
        <f t="shared" si="19"/>
        <v>816211.30912272423</v>
      </c>
      <c r="I124" s="578">
        <f t="shared" si="20"/>
        <v>816211.30912272423</v>
      </c>
      <c r="J124" s="515">
        <f t="shared" si="15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2041</v>
      </c>
      <c r="D125" s="374">
        <f>IF(F124+SUM(E$99:E124)=D$92,F124,D$92-SUM(E$99:E124))</f>
        <v>4874557.0584163824</v>
      </c>
      <c r="E125" s="523">
        <f t="shared" si="16"/>
        <v>279478.30232558138</v>
      </c>
      <c r="F125" s="524">
        <f t="shared" si="17"/>
        <v>4595078.7560908012</v>
      </c>
      <c r="G125" s="524">
        <f t="shared" si="18"/>
        <v>4734817.9072535913</v>
      </c>
      <c r="H125" s="527">
        <f t="shared" si="19"/>
        <v>786295.79889514646</v>
      </c>
      <c r="I125" s="578">
        <f t="shared" si="20"/>
        <v>786295.79889514646</v>
      </c>
      <c r="J125" s="515">
        <f t="shared" si="15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2042</v>
      </c>
      <c r="D126" s="374">
        <f>IF(F125+SUM(E$99:E125)=D$92,F125,D$92-SUM(E$99:E125))</f>
        <v>4595078.7560908012</v>
      </c>
      <c r="E126" s="523">
        <f t="shared" si="16"/>
        <v>279478.30232558138</v>
      </c>
      <c r="F126" s="524">
        <f t="shared" si="17"/>
        <v>4315600.45376522</v>
      </c>
      <c r="G126" s="524">
        <f t="shared" si="18"/>
        <v>4455339.6049280111</v>
      </c>
      <c r="H126" s="527">
        <f t="shared" si="19"/>
        <v>756380.28866756882</v>
      </c>
      <c r="I126" s="578">
        <f t="shared" si="20"/>
        <v>756380.28866756882</v>
      </c>
      <c r="J126" s="515">
        <f t="shared" si="15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2043</v>
      </c>
      <c r="D127" s="374">
        <f>IF(F126+SUM(E$99:E126)=D$92,F126,D$92-SUM(E$99:E126))</f>
        <v>4315600.45376522</v>
      </c>
      <c r="E127" s="523">
        <f t="shared" si="16"/>
        <v>279478.30232558138</v>
      </c>
      <c r="F127" s="524">
        <f t="shared" si="17"/>
        <v>4036122.1514396388</v>
      </c>
      <c r="G127" s="524">
        <f t="shared" si="18"/>
        <v>4175861.3026024294</v>
      </c>
      <c r="H127" s="527">
        <f t="shared" si="19"/>
        <v>726464.77843999094</v>
      </c>
      <c r="I127" s="578">
        <f t="shared" si="20"/>
        <v>726464.77843999094</v>
      </c>
      <c r="J127" s="515">
        <f t="shared" si="15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2044</v>
      </c>
      <c r="D128" s="374">
        <f>IF(F127+SUM(E$99:E127)=D$92,F127,D$92-SUM(E$99:E127))</f>
        <v>4036122.1514396388</v>
      </c>
      <c r="E128" s="523">
        <f t="shared" si="16"/>
        <v>279478.30232558138</v>
      </c>
      <c r="F128" s="524">
        <f t="shared" si="17"/>
        <v>3756643.8491140576</v>
      </c>
      <c r="G128" s="524">
        <f t="shared" si="18"/>
        <v>3896383.0002768482</v>
      </c>
      <c r="H128" s="527">
        <f t="shared" si="19"/>
        <v>696549.26821241318</v>
      </c>
      <c r="I128" s="578">
        <f t="shared" si="20"/>
        <v>696549.26821241318</v>
      </c>
      <c r="J128" s="515">
        <f t="shared" si="15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2045</v>
      </c>
      <c r="D129" s="374">
        <f>IF(F128+SUM(E$99:E128)=D$92,F128,D$92-SUM(E$99:E128))</f>
        <v>3756643.8491140576</v>
      </c>
      <c r="E129" s="523">
        <f t="shared" si="16"/>
        <v>279478.30232558138</v>
      </c>
      <c r="F129" s="524">
        <f t="shared" si="17"/>
        <v>3477165.5467884764</v>
      </c>
      <c r="G129" s="524">
        <f t="shared" si="18"/>
        <v>3616904.697951267</v>
      </c>
      <c r="H129" s="527">
        <f t="shared" si="19"/>
        <v>666633.75798483542</v>
      </c>
      <c r="I129" s="578">
        <f t="shared" si="20"/>
        <v>666633.75798483542</v>
      </c>
      <c r="J129" s="515">
        <f t="shared" si="15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2046</v>
      </c>
      <c r="D130" s="374">
        <f>IF(F129+SUM(E$99:E129)=D$92,F129,D$92-SUM(E$99:E129))</f>
        <v>3477165.5467884764</v>
      </c>
      <c r="E130" s="523">
        <f t="shared" si="16"/>
        <v>279478.30232558138</v>
      </c>
      <c r="F130" s="524">
        <f t="shared" si="17"/>
        <v>3197687.2444628952</v>
      </c>
      <c r="G130" s="524">
        <f t="shared" si="18"/>
        <v>3337426.3956256858</v>
      </c>
      <c r="H130" s="527">
        <f t="shared" si="19"/>
        <v>636718.24775725766</v>
      </c>
      <c r="I130" s="578">
        <f t="shared" si="20"/>
        <v>636718.24775725766</v>
      </c>
      <c r="J130" s="515">
        <f t="shared" si="15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2047</v>
      </c>
      <c r="D131" s="374">
        <f>IF(F130+SUM(E$99:E130)=D$92,F130,D$92-SUM(E$99:E130))</f>
        <v>3197687.2444628952</v>
      </c>
      <c r="E131" s="523">
        <f t="shared" si="16"/>
        <v>279478.30232558138</v>
      </c>
      <c r="F131" s="524">
        <f t="shared" si="17"/>
        <v>2918208.942137314</v>
      </c>
      <c r="G131" s="524">
        <f t="shared" si="18"/>
        <v>3057948.0933001046</v>
      </c>
      <c r="H131" s="527">
        <f t="shared" si="19"/>
        <v>606802.7375296799</v>
      </c>
      <c r="I131" s="578">
        <f t="shared" si="20"/>
        <v>606802.7375296799</v>
      </c>
      <c r="J131" s="515">
        <f t="shared" si="15"/>
        <v>0</v>
      </c>
      <c r="K131" s="515"/>
      <c r="L131" s="526"/>
      <c r="M131" s="515">
        <f t="shared" ref="M131:M154" si="21">IF(L541&lt;&gt;0,+H541-L541,0)</f>
        <v>0</v>
      </c>
      <c r="N131" s="526"/>
      <c r="O131" s="515">
        <f t="shared" ref="O131:O154" si="22">IF(N541&lt;&gt;0,+I541-N541,0)</f>
        <v>0</v>
      </c>
      <c r="P131" s="515">
        <f t="shared" ref="P131:P154" si="23">+O541-M541</f>
        <v>0</v>
      </c>
    </row>
    <row r="132" spans="2:16" ht="12.5">
      <c r="B132" s="195" t="str">
        <f t="shared" si="14"/>
        <v/>
      </c>
      <c r="C132" s="508">
        <f>IF(D93="","-",+C131+1)</f>
        <v>2048</v>
      </c>
      <c r="D132" s="374">
        <f>IF(F131+SUM(E$99:E131)=D$92,F131,D$92-SUM(E$99:E131))</f>
        <v>2918208.942137314</v>
      </c>
      <c r="E132" s="523">
        <f t="shared" si="16"/>
        <v>279478.30232558138</v>
      </c>
      <c r="F132" s="524">
        <f t="shared" si="17"/>
        <v>2638730.6398117328</v>
      </c>
      <c r="G132" s="524">
        <f t="shared" si="18"/>
        <v>2778469.7909745234</v>
      </c>
      <c r="H132" s="527">
        <f t="shared" si="19"/>
        <v>576887.22730210214</v>
      </c>
      <c r="I132" s="578">
        <f t="shared" si="20"/>
        <v>576887.22730210214</v>
      </c>
      <c r="J132" s="515">
        <f t="shared" si="15"/>
        <v>0</v>
      </c>
      <c r="K132" s="515"/>
      <c r="L132" s="526"/>
      <c r="M132" s="515">
        <f t="shared" si="21"/>
        <v>0</v>
      </c>
      <c r="N132" s="526"/>
      <c r="O132" s="515">
        <f t="shared" si="22"/>
        <v>0</v>
      </c>
      <c r="P132" s="515">
        <f t="shared" si="23"/>
        <v>0</v>
      </c>
    </row>
    <row r="133" spans="2:16" ht="12.5">
      <c r="B133" s="195" t="str">
        <f t="shared" si="14"/>
        <v/>
      </c>
      <c r="C133" s="508">
        <f>IF(D93="","-",+C132+1)</f>
        <v>2049</v>
      </c>
      <c r="D133" s="374">
        <f>IF(F132+SUM(E$99:E132)=D$92,F132,D$92-SUM(E$99:E132))</f>
        <v>2638730.6398117328</v>
      </c>
      <c r="E133" s="523">
        <f t="shared" si="16"/>
        <v>279478.30232558138</v>
      </c>
      <c r="F133" s="524">
        <f t="shared" si="17"/>
        <v>2359252.3374861516</v>
      </c>
      <c r="G133" s="524">
        <f t="shared" si="18"/>
        <v>2498991.4886489422</v>
      </c>
      <c r="H133" s="527">
        <f t="shared" si="19"/>
        <v>546971.71707452438</v>
      </c>
      <c r="I133" s="578">
        <f t="shared" si="20"/>
        <v>546971.71707452438</v>
      </c>
      <c r="J133" s="515">
        <f t="shared" si="15"/>
        <v>0</v>
      </c>
      <c r="K133" s="515"/>
      <c r="L133" s="526"/>
      <c r="M133" s="515">
        <f t="shared" si="21"/>
        <v>0</v>
      </c>
      <c r="N133" s="526"/>
      <c r="O133" s="515">
        <f t="shared" si="22"/>
        <v>0</v>
      </c>
      <c r="P133" s="515">
        <f t="shared" si="23"/>
        <v>0</v>
      </c>
    </row>
    <row r="134" spans="2:16" ht="12.5">
      <c r="B134" s="195" t="str">
        <f t="shared" si="14"/>
        <v/>
      </c>
      <c r="C134" s="508">
        <f>IF(D93="","-",+C133+1)</f>
        <v>2050</v>
      </c>
      <c r="D134" s="374">
        <f>IF(F133+SUM(E$99:E133)=D$92,F133,D$92-SUM(E$99:E133))</f>
        <v>2359252.3374861516</v>
      </c>
      <c r="E134" s="523">
        <f t="shared" si="16"/>
        <v>279478.30232558138</v>
      </c>
      <c r="F134" s="524">
        <f t="shared" si="17"/>
        <v>2079774.0351605702</v>
      </c>
      <c r="G134" s="524">
        <f t="shared" si="18"/>
        <v>2219513.186323361</v>
      </c>
      <c r="H134" s="527">
        <f t="shared" si="19"/>
        <v>517056.20684694673</v>
      </c>
      <c r="I134" s="578">
        <f t="shared" si="20"/>
        <v>517056.20684694673</v>
      </c>
      <c r="J134" s="515">
        <f t="shared" si="15"/>
        <v>0</v>
      </c>
      <c r="K134" s="515"/>
      <c r="L134" s="526"/>
      <c r="M134" s="515">
        <f t="shared" si="21"/>
        <v>0</v>
      </c>
      <c r="N134" s="526"/>
      <c r="O134" s="515">
        <f t="shared" si="22"/>
        <v>0</v>
      </c>
      <c r="P134" s="515">
        <f t="shared" si="23"/>
        <v>0</v>
      </c>
    </row>
    <row r="135" spans="2:16" ht="12.5">
      <c r="B135" s="195" t="str">
        <f t="shared" si="14"/>
        <v/>
      </c>
      <c r="C135" s="508">
        <f>IF(D93="","-",+C134+1)</f>
        <v>2051</v>
      </c>
      <c r="D135" s="374">
        <f>IF(F134+SUM(E$99:E134)=D$92,F134,D$92-SUM(E$99:E134))</f>
        <v>2079774.0351605702</v>
      </c>
      <c r="E135" s="523">
        <f t="shared" si="16"/>
        <v>279478.30232558138</v>
      </c>
      <c r="F135" s="524">
        <f t="shared" si="17"/>
        <v>1800295.7328349887</v>
      </c>
      <c r="G135" s="524">
        <f t="shared" si="18"/>
        <v>1940034.8839977793</v>
      </c>
      <c r="H135" s="527">
        <f t="shared" si="19"/>
        <v>487140.69661936886</v>
      </c>
      <c r="I135" s="578">
        <f t="shared" si="20"/>
        <v>487140.69661936886</v>
      </c>
      <c r="J135" s="515">
        <f t="shared" si="15"/>
        <v>0</v>
      </c>
      <c r="K135" s="515"/>
      <c r="L135" s="526"/>
      <c r="M135" s="515">
        <f t="shared" si="21"/>
        <v>0</v>
      </c>
      <c r="N135" s="526"/>
      <c r="O135" s="515">
        <f t="shared" si="22"/>
        <v>0</v>
      </c>
      <c r="P135" s="515">
        <f t="shared" si="23"/>
        <v>0</v>
      </c>
    </row>
    <row r="136" spans="2:16" ht="12.5">
      <c r="B136" s="195" t="str">
        <f t="shared" si="14"/>
        <v/>
      </c>
      <c r="C136" s="508">
        <f>IF(D93="","-",+C135+1)</f>
        <v>2052</v>
      </c>
      <c r="D136" s="374">
        <f>IF(F135+SUM(E$99:E135)=D$92,F135,D$92-SUM(E$99:E135))</f>
        <v>1800295.7328349887</v>
      </c>
      <c r="E136" s="523">
        <f t="shared" si="16"/>
        <v>279478.30232558138</v>
      </c>
      <c r="F136" s="524">
        <f t="shared" si="17"/>
        <v>1520817.4305094073</v>
      </c>
      <c r="G136" s="524">
        <f t="shared" si="18"/>
        <v>1660556.5816721981</v>
      </c>
      <c r="H136" s="527">
        <f t="shared" si="19"/>
        <v>457225.1863917911</v>
      </c>
      <c r="I136" s="578">
        <f t="shared" si="20"/>
        <v>457225.1863917911</v>
      </c>
      <c r="J136" s="515">
        <f t="shared" si="15"/>
        <v>0</v>
      </c>
      <c r="K136" s="515"/>
      <c r="L136" s="526"/>
      <c r="M136" s="515">
        <f t="shared" si="21"/>
        <v>0</v>
      </c>
      <c r="N136" s="526"/>
      <c r="O136" s="515">
        <f t="shared" si="22"/>
        <v>0</v>
      </c>
      <c r="P136" s="515">
        <f t="shared" si="23"/>
        <v>0</v>
      </c>
    </row>
    <row r="137" spans="2:16" ht="12.5">
      <c r="B137" s="195" t="str">
        <f t="shared" si="14"/>
        <v/>
      </c>
      <c r="C137" s="508">
        <f>IF(D93="","-",+C136+1)</f>
        <v>2053</v>
      </c>
      <c r="D137" s="374">
        <f>IF(F136+SUM(E$99:E136)=D$92,F136,D$92-SUM(E$99:E136))</f>
        <v>1520817.4305094073</v>
      </c>
      <c r="E137" s="523">
        <f t="shared" si="16"/>
        <v>279478.30232558138</v>
      </c>
      <c r="F137" s="524">
        <f t="shared" si="17"/>
        <v>1241339.1281838259</v>
      </c>
      <c r="G137" s="524">
        <f t="shared" si="18"/>
        <v>1381078.2793466165</v>
      </c>
      <c r="H137" s="527">
        <f t="shared" si="19"/>
        <v>427309.67616421334</v>
      </c>
      <c r="I137" s="578">
        <f t="shared" si="20"/>
        <v>427309.67616421334</v>
      </c>
      <c r="J137" s="515">
        <f t="shared" si="15"/>
        <v>0</v>
      </c>
      <c r="K137" s="515"/>
      <c r="L137" s="526"/>
      <c r="M137" s="515">
        <f t="shared" si="21"/>
        <v>0</v>
      </c>
      <c r="N137" s="526"/>
      <c r="O137" s="515">
        <f t="shared" si="22"/>
        <v>0</v>
      </c>
      <c r="P137" s="515">
        <f t="shared" si="23"/>
        <v>0</v>
      </c>
    </row>
    <row r="138" spans="2:16" ht="12.5">
      <c r="B138" s="195" t="str">
        <f t="shared" si="14"/>
        <v/>
      </c>
      <c r="C138" s="508">
        <f>IF(D93="","-",+C137+1)</f>
        <v>2054</v>
      </c>
      <c r="D138" s="374">
        <f>IF(F137+SUM(E$99:E137)=D$92,F137,D$92-SUM(E$99:E137))</f>
        <v>1241339.1281838259</v>
      </c>
      <c r="E138" s="523">
        <f t="shared" si="16"/>
        <v>279478.30232558138</v>
      </c>
      <c r="F138" s="524">
        <f t="shared" si="17"/>
        <v>961860.82585824444</v>
      </c>
      <c r="G138" s="524">
        <f t="shared" si="18"/>
        <v>1101599.9770210353</v>
      </c>
      <c r="H138" s="527">
        <f t="shared" si="19"/>
        <v>397394.16593663557</v>
      </c>
      <c r="I138" s="578">
        <f t="shared" si="20"/>
        <v>397394.16593663557</v>
      </c>
      <c r="J138" s="515">
        <f t="shared" si="15"/>
        <v>0</v>
      </c>
      <c r="K138" s="515"/>
      <c r="L138" s="526"/>
      <c r="M138" s="515">
        <f t="shared" si="21"/>
        <v>0</v>
      </c>
      <c r="N138" s="526"/>
      <c r="O138" s="515">
        <f t="shared" si="22"/>
        <v>0</v>
      </c>
      <c r="P138" s="515">
        <f t="shared" si="23"/>
        <v>0</v>
      </c>
    </row>
    <row r="139" spans="2:16" ht="12.5">
      <c r="B139" s="195" t="str">
        <f t="shared" si="14"/>
        <v/>
      </c>
      <c r="C139" s="508">
        <f>IF(D93="","-",+C138+1)</f>
        <v>2055</v>
      </c>
      <c r="D139" s="374">
        <f>IF(F138+SUM(E$99:E138)=D$92,F138,D$92-SUM(E$99:E138))</f>
        <v>961860.82585824444</v>
      </c>
      <c r="E139" s="523">
        <f t="shared" si="16"/>
        <v>279478.30232558138</v>
      </c>
      <c r="F139" s="524">
        <f t="shared" si="17"/>
        <v>682382.52353266301</v>
      </c>
      <c r="G139" s="524">
        <f t="shared" si="18"/>
        <v>822121.67469545372</v>
      </c>
      <c r="H139" s="527">
        <f t="shared" si="19"/>
        <v>367478.65570905776</v>
      </c>
      <c r="I139" s="578">
        <f t="shared" si="20"/>
        <v>367478.65570905776</v>
      </c>
      <c r="J139" s="515">
        <f t="shared" si="15"/>
        <v>0</v>
      </c>
      <c r="K139" s="515"/>
      <c r="L139" s="526"/>
      <c r="M139" s="515">
        <f t="shared" si="21"/>
        <v>0</v>
      </c>
      <c r="N139" s="526"/>
      <c r="O139" s="515">
        <f t="shared" si="22"/>
        <v>0</v>
      </c>
      <c r="P139" s="515">
        <f t="shared" si="23"/>
        <v>0</v>
      </c>
    </row>
    <row r="140" spans="2:16" ht="12.5">
      <c r="B140" s="195" t="str">
        <f t="shared" si="14"/>
        <v/>
      </c>
      <c r="C140" s="508">
        <f>IF(D93="","-",+C139+1)</f>
        <v>2056</v>
      </c>
      <c r="D140" s="374">
        <f>IF(F139+SUM(E$99:E139)=D$92,F139,D$92-SUM(E$99:E139))</f>
        <v>682382.52353266301</v>
      </c>
      <c r="E140" s="523">
        <f t="shared" si="16"/>
        <v>279478.30232558138</v>
      </c>
      <c r="F140" s="524">
        <f t="shared" si="17"/>
        <v>402904.22120708163</v>
      </c>
      <c r="G140" s="524">
        <f t="shared" si="18"/>
        <v>542643.37236987229</v>
      </c>
      <c r="H140" s="527">
        <f t="shared" si="19"/>
        <v>337563.14548147999</v>
      </c>
      <c r="I140" s="578">
        <f t="shared" si="20"/>
        <v>337563.14548147999</v>
      </c>
      <c r="J140" s="515">
        <f t="shared" si="15"/>
        <v>0</v>
      </c>
      <c r="K140" s="515"/>
      <c r="L140" s="526"/>
      <c r="M140" s="515">
        <f t="shared" si="21"/>
        <v>0</v>
      </c>
      <c r="N140" s="526"/>
      <c r="O140" s="515">
        <f t="shared" si="22"/>
        <v>0</v>
      </c>
      <c r="P140" s="515">
        <f t="shared" si="23"/>
        <v>0</v>
      </c>
    </row>
    <row r="141" spans="2:16" ht="12.5">
      <c r="B141" s="195" t="str">
        <f t="shared" si="14"/>
        <v/>
      </c>
      <c r="C141" s="508">
        <f>IF(D93="","-",+C140+1)</f>
        <v>2057</v>
      </c>
      <c r="D141" s="374">
        <f>IF(F140+SUM(E$99:E140)=D$92,F140,D$92-SUM(E$99:E140))</f>
        <v>402904.22120708163</v>
      </c>
      <c r="E141" s="523">
        <f t="shared" si="16"/>
        <v>279478.30232558138</v>
      </c>
      <c r="F141" s="524">
        <f t="shared" si="17"/>
        <v>123425.91888150026</v>
      </c>
      <c r="G141" s="524">
        <f t="shared" si="18"/>
        <v>263165.07004429097</v>
      </c>
      <c r="H141" s="527">
        <f t="shared" si="19"/>
        <v>307647.63525390223</v>
      </c>
      <c r="I141" s="578">
        <f t="shared" si="20"/>
        <v>307647.63525390223</v>
      </c>
      <c r="J141" s="515">
        <f t="shared" si="15"/>
        <v>0</v>
      </c>
      <c r="K141" s="515"/>
      <c r="L141" s="526"/>
      <c r="M141" s="515">
        <f t="shared" si="21"/>
        <v>0</v>
      </c>
      <c r="N141" s="526"/>
      <c r="O141" s="515">
        <f t="shared" si="22"/>
        <v>0</v>
      </c>
      <c r="P141" s="515">
        <f t="shared" si="23"/>
        <v>0</v>
      </c>
    </row>
    <row r="142" spans="2:16" ht="12.5">
      <c r="B142" s="195" t="str">
        <f t="shared" si="14"/>
        <v/>
      </c>
      <c r="C142" s="508">
        <f>IF(D93="","-",+C141+1)</f>
        <v>2058</v>
      </c>
      <c r="D142" s="374">
        <f>IF(F141+SUM(E$99:E141)=D$92,F141,D$92-SUM(E$99:E141))</f>
        <v>123425.91888150026</v>
      </c>
      <c r="E142" s="523">
        <f t="shared" si="16"/>
        <v>123425.91888150026</v>
      </c>
      <c r="F142" s="524">
        <f t="shared" si="17"/>
        <v>0</v>
      </c>
      <c r="G142" s="524">
        <f t="shared" si="18"/>
        <v>61712.959440750128</v>
      </c>
      <c r="H142" s="527">
        <f t="shared" si="19"/>
        <v>130031.70778876623</v>
      </c>
      <c r="I142" s="578">
        <f t="shared" si="20"/>
        <v>130031.70778876623</v>
      </c>
      <c r="J142" s="515">
        <f t="shared" si="15"/>
        <v>0</v>
      </c>
      <c r="K142" s="515"/>
      <c r="L142" s="526"/>
      <c r="M142" s="515">
        <f t="shared" si="21"/>
        <v>0</v>
      </c>
      <c r="N142" s="526"/>
      <c r="O142" s="515">
        <f t="shared" si="22"/>
        <v>0</v>
      </c>
      <c r="P142" s="515">
        <f t="shared" si="23"/>
        <v>0</v>
      </c>
    </row>
    <row r="143" spans="2:16" ht="12.5">
      <c r="B143" s="195" t="str">
        <f t="shared" si="14"/>
        <v/>
      </c>
      <c r="C143" s="508">
        <f>IF(D93="","-",+C142+1)</f>
        <v>2059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1"/>
        <v>0</v>
      </c>
      <c r="N143" s="526"/>
      <c r="O143" s="515">
        <f t="shared" si="22"/>
        <v>0</v>
      </c>
      <c r="P143" s="515">
        <f t="shared" si="23"/>
        <v>0</v>
      </c>
    </row>
    <row r="144" spans="2:16" ht="12.5">
      <c r="B144" s="195" t="str">
        <f t="shared" si="14"/>
        <v/>
      </c>
      <c r="C144" s="508">
        <f>IF(D93="","-",+C143+1)</f>
        <v>2060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1"/>
        <v>0</v>
      </c>
      <c r="N144" s="526"/>
      <c r="O144" s="515">
        <f t="shared" si="22"/>
        <v>0</v>
      </c>
      <c r="P144" s="515">
        <f t="shared" si="23"/>
        <v>0</v>
      </c>
    </row>
    <row r="145" spans="2:16" ht="12.5">
      <c r="B145" s="195" t="str">
        <f t="shared" si="14"/>
        <v/>
      </c>
      <c r="C145" s="508">
        <f>IF(D93="","-",+C144+1)</f>
        <v>2061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1"/>
        <v>0</v>
      </c>
      <c r="N145" s="526"/>
      <c r="O145" s="515">
        <f t="shared" si="22"/>
        <v>0</v>
      </c>
      <c r="P145" s="515">
        <f t="shared" si="23"/>
        <v>0</v>
      </c>
    </row>
    <row r="146" spans="2:16" ht="12.5">
      <c r="B146" s="195" t="str">
        <f t="shared" si="14"/>
        <v/>
      </c>
      <c r="C146" s="508">
        <f>IF(D93="","-",+C145+1)</f>
        <v>2062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1"/>
        <v>0</v>
      </c>
      <c r="N146" s="526"/>
      <c r="O146" s="515">
        <f t="shared" si="22"/>
        <v>0</v>
      </c>
      <c r="P146" s="515">
        <f t="shared" si="23"/>
        <v>0</v>
      </c>
    </row>
    <row r="147" spans="2:16" ht="12.5">
      <c r="B147" s="195" t="str">
        <f t="shared" si="14"/>
        <v/>
      </c>
      <c r="C147" s="508">
        <f>IF(D93="","-",+C146+1)</f>
        <v>2063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1"/>
        <v>0</v>
      </c>
      <c r="N147" s="526"/>
      <c r="O147" s="515">
        <f t="shared" si="22"/>
        <v>0</v>
      </c>
      <c r="P147" s="515">
        <f t="shared" si="23"/>
        <v>0</v>
      </c>
    </row>
    <row r="148" spans="2:16" ht="12.5">
      <c r="B148" s="195" t="str">
        <f t="shared" si="14"/>
        <v/>
      </c>
      <c r="C148" s="508">
        <f>IF(D93="","-",+C147+1)</f>
        <v>2064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1"/>
        <v>0</v>
      </c>
      <c r="N148" s="526"/>
      <c r="O148" s="515">
        <f t="shared" si="22"/>
        <v>0</v>
      </c>
      <c r="P148" s="515">
        <f t="shared" si="23"/>
        <v>0</v>
      </c>
    </row>
    <row r="149" spans="2:16" ht="12.5">
      <c r="B149" s="195" t="str">
        <f t="shared" si="14"/>
        <v/>
      </c>
      <c r="C149" s="508">
        <f>IF(D93="","-",+C148+1)</f>
        <v>2065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1"/>
        <v>0</v>
      </c>
      <c r="N149" s="526"/>
      <c r="O149" s="515">
        <f t="shared" si="22"/>
        <v>0</v>
      </c>
      <c r="P149" s="515">
        <f t="shared" si="23"/>
        <v>0</v>
      </c>
    </row>
    <row r="150" spans="2:16" ht="12.5">
      <c r="B150" s="195" t="str">
        <f t="shared" si="14"/>
        <v/>
      </c>
      <c r="C150" s="508">
        <f>IF(D93="","-",+C149+1)</f>
        <v>2066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1"/>
        <v>0</v>
      </c>
      <c r="N150" s="526"/>
      <c r="O150" s="515">
        <f t="shared" si="22"/>
        <v>0</v>
      </c>
      <c r="P150" s="515">
        <f t="shared" si="23"/>
        <v>0</v>
      </c>
    </row>
    <row r="151" spans="2:16" ht="12.5">
      <c r="B151" s="195" t="str">
        <f t="shared" si="14"/>
        <v/>
      </c>
      <c r="C151" s="508">
        <f>IF(D93="","-",+C150+1)</f>
        <v>2067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1"/>
        <v>0</v>
      </c>
      <c r="N151" s="526"/>
      <c r="O151" s="515">
        <f t="shared" si="22"/>
        <v>0</v>
      </c>
      <c r="P151" s="515">
        <f t="shared" si="23"/>
        <v>0</v>
      </c>
    </row>
    <row r="152" spans="2:16" ht="12.5">
      <c r="B152" s="195" t="str">
        <f t="shared" si="14"/>
        <v/>
      </c>
      <c r="C152" s="508">
        <f>IF(D93="","-",+C151+1)</f>
        <v>2068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1"/>
        <v>0</v>
      </c>
      <c r="N152" s="526"/>
      <c r="O152" s="515">
        <f t="shared" si="22"/>
        <v>0</v>
      </c>
      <c r="P152" s="515">
        <f t="shared" si="23"/>
        <v>0</v>
      </c>
    </row>
    <row r="153" spans="2:16" ht="12.5">
      <c r="B153" s="195" t="str">
        <f t="shared" si="14"/>
        <v/>
      </c>
      <c r="C153" s="508">
        <f>IF(D93="","-",+C152+1)</f>
        <v>2069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1"/>
        <v>0</v>
      </c>
      <c r="N153" s="526"/>
      <c r="O153" s="515">
        <f t="shared" si="22"/>
        <v>0</v>
      </c>
      <c r="P153" s="515">
        <f t="shared" si="23"/>
        <v>0</v>
      </c>
    </row>
    <row r="154" spans="2:16" ht="13" thickBot="1">
      <c r="B154" s="195" t="str">
        <f t="shared" si="14"/>
        <v/>
      </c>
      <c r="C154" s="528">
        <f>IF(D93="","-",+C153+1)</f>
        <v>2070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1"/>
        <v>0</v>
      </c>
      <c r="N154" s="533"/>
      <c r="O154" s="534">
        <f t="shared" si="22"/>
        <v>0</v>
      </c>
      <c r="P154" s="534">
        <f t="shared" si="23"/>
        <v>0</v>
      </c>
    </row>
    <row r="155" spans="2:16" ht="12.5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40130841.718554728</v>
      </c>
      <c r="I155" s="375">
        <f>SUM(I99:I154)</f>
        <v>40130841.718554728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656098.79913720628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656098.79913720628</v>
      </c>
      <c r="O6" s="269"/>
      <c r="P6" s="269"/>
    </row>
    <row r="7" spans="1:16" ht="13.5" thickBot="1">
      <c r="C7" s="468" t="s">
        <v>48</v>
      </c>
      <c r="D7" s="625" t="s">
        <v>345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338</v>
      </c>
      <c r="E9" s="638" t="s">
        <v>403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5738013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2015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139951.53658536586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2015</v>
      </c>
      <c r="D17" s="630">
        <v>5900000</v>
      </c>
      <c r="E17" s="639">
        <v>11706.349206349207</v>
      </c>
      <c r="F17" s="630">
        <v>5888293.6507936511</v>
      </c>
      <c r="G17" s="639">
        <v>787222.89256713865</v>
      </c>
      <c r="H17" s="640">
        <v>787222.89256713865</v>
      </c>
      <c r="I17" s="512">
        <v>0</v>
      </c>
      <c r="J17" s="512"/>
      <c r="K17" s="519">
        <f>G17</f>
        <v>787222.89256713865</v>
      </c>
      <c r="L17" s="520">
        <f>IF(K17&lt;&gt;0,+G17-K17,0)</f>
        <v>0</v>
      </c>
      <c r="M17" s="519">
        <f>H17</f>
        <v>787222.89256713865</v>
      </c>
      <c r="N17" s="51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2016</v>
      </c>
      <c r="D18" s="632">
        <v>5712842.6507936511</v>
      </c>
      <c r="E18" s="631">
        <v>136298.78571428571</v>
      </c>
      <c r="F18" s="632">
        <v>5576543.8650793657</v>
      </c>
      <c r="G18" s="631">
        <v>861695.47237571224</v>
      </c>
      <c r="H18" s="640">
        <v>861695.47237571224</v>
      </c>
      <c r="I18" s="512">
        <f>H18-G18</f>
        <v>0</v>
      </c>
      <c r="J18" s="512"/>
      <c r="K18" s="519">
        <f>G18</f>
        <v>861695.47237571224</v>
      </c>
      <c r="L18" s="520">
        <f>IF(K18&lt;&gt;0,+G18-K18,0)</f>
        <v>0</v>
      </c>
      <c r="M18" s="519">
        <f>H18</f>
        <v>861695.47237571224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2017</v>
      </c>
      <c r="D19" s="632">
        <v>5590007.8650793647</v>
      </c>
      <c r="E19" s="631">
        <v>133442.16279069768</v>
      </c>
      <c r="F19" s="632">
        <v>5456565.7022886667</v>
      </c>
      <c r="G19" s="631">
        <v>817736.15631136962</v>
      </c>
      <c r="H19" s="640">
        <v>817736.15631136962</v>
      </c>
      <c r="I19" s="512">
        <f t="shared" ref="I19:I72" si="0">H19-G19</f>
        <v>0</v>
      </c>
      <c r="J19" s="512"/>
      <c r="K19" s="519">
        <f>G19</f>
        <v>817736.15631136962</v>
      </c>
      <c r="L19" s="520">
        <f>IF(K19&lt;&gt;0,+G19-K19,0)</f>
        <v>0</v>
      </c>
      <c r="M19" s="519">
        <f>H19</f>
        <v>817736.15631136962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1">IF(D20=F19,"","IU")</f>
        <v/>
      </c>
      <c r="C20" s="508">
        <f>IF(D11="","-",+C19+1)</f>
        <v>2018</v>
      </c>
      <c r="D20" s="632">
        <v>5456565.7022886667</v>
      </c>
      <c r="E20" s="631">
        <v>139951.53658536586</v>
      </c>
      <c r="F20" s="632">
        <v>5316614.1657033013</v>
      </c>
      <c r="G20" s="631">
        <v>742625.89615284489</v>
      </c>
      <c r="H20" s="640">
        <v>742625.89615284489</v>
      </c>
      <c r="I20" s="512">
        <f t="shared" si="0"/>
        <v>0</v>
      </c>
      <c r="J20" s="512"/>
      <c r="K20" s="519">
        <f>G20</f>
        <v>742625.89615284489</v>
      </c>
      <c r="L20" s="520">
        <f>IF(K20&lt;&gt;0,+G20-K20,0)</f>
        <v>0</v>
      </c>
      <c r="M20" s="519">
        <f>H20</f>
        <v>742625.89615284489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1"/>
        <v/>
      </c>
      <c r="C21" s="508">
        <f>IF(D11="","-",+C20+1)</f>
        <v>2019</v>
      </c>
      <c r="D21" s="632">
        <v>5316614.1657033013</v>
      </c>
      <c r="E21" s="631">
        <v>133442.16279069768</v>
      </c>
      <c r="F21" s="632">
        <v>5183172.0029126033</v>
      </c>
      <c r="G21" s="631">
        <v>656098.79913720628</v>
      </c>
      <c r="H21" s="640">
        <v>656098.79913720628</v>
      </c>
      <c r="I21" s="512">
        <f t="shared" si="0"/>
        <v>0</v>
      </c>
      <c r="J21" s="512"/>
      <c r="K21" s="519">
        <f>G21</f>
        <v>656098.79913720628</v>
      </c>
      <c r="L21" s="520">
        <f>IF(K21&lt;&gt;0,+G21-K21,0)</f>
        <v>0</v>
      </c>
      <c r="M21" s="519">
        <f>H21</f>
        <v>656098.79913720628</v>
      </c>
      <c r="N21" s="515">
        <f t="shared" ref="N21:N72" si="2">IF(M21&lt;&gt;0,+H21-M21,0)</f>
        <v>0</v>
      </c>
      <c r="O21" s="515">
        <f t="shared" ref="O21:O72" si="3">+N21-L21</f>
        <v>0</v>
      </c>
      <c r="P21" s="272"/>
    </row>
    <row r="22" spans="2:16" ht="12.5">
      <c r="B22" s="195" t="str">
        <f t="shared" si="1"/>
        <v/>
      </c>
      <c r="C22" s="508">
        <f>IF(D11="","-",+C21+1)</f>
        <v>2020</v>
      </c>
      <c r="D22" s="524">
        <f>IF(F21+SUM(E$17:E21)=D$10,F21,D$10-SUM(E$17:E21))</f>
        <v>5183172.0029126033</v>
      </c>
      <c r="E22" s="523">
        <f t="shared" ref="E22:E72" si="4">IF(+$I$14&lt;F21,$I$14,D22)</f>
        <v>139951.53658536586</v>
      </c>
      <c r="F22" s="524">
        <f t="shared" ref="F22:F72" si="5">+D22-E22</f>
        <v>5043220.4663272379</v>
      </c>
      <c r="G22" s="525">
        <f t="shared" ref="G22:G50" si="6">+I$12*((D22+F22)/2)+E22</f>
        <v>789808.60466775345</v>
      </c>
      <c r="H22" s="492">
        <f t="shared" ref="H22:H50" si="7">+I$13*((D22+F22)/2)+E22</f>
        <v>789808.60466775345</v>
      </c>
      <c r="I22" s="512">
        <f t="shared" si="0"/>
        <v>0</v>
      </c>
      <c r="J22" s="512"/>
      <c r="K22" s="526"/>
      <c r="L22" s="515">
        <f t="shared" ref="L22:L72" si="8">IF(K22&lt;&gt;0,+G22-K22,0)</f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1"/>
        <v/>
      </c>
      <c r="C23" s="508">
        <f>IF(D11="","-",+C22+1)</f>
        <v>2021</v>
      </c>
      <c r="D23" s="524">
        <f>IF(F22+SUM(E$17:E22)=D$10,F22,D$10-SUM(E$17:E22))</f>
        <v>5043220.4663272379</v>
      </c>
      <c r="E23" s="523">
        <f t="shared" si="4"/>
        <v>139951.53658536586</v>
      </c>
      <c r="F23" s="524">
        <f t="shared" si="5"/>
        <v>4903268.9297418725</v>
      </c>
      <c r="G23" s="525">
        <f t="shared" si="6"/>
        <v>772021.59023181105</v>
      </c>
      <c r="H23" s="492">
        <f t="shared" si="7"/>
        <v>772021.59023181105</v>
      </c>
      <c r="I23" s="512">
        <f t="shared" si="0"/>
        <v>0</v>
      </c>
      <c r="J23" s="512"/>
      <c r="K23" s="526"/>
      <c r="L23" s="515">
        <f t="shared" si="8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1"/>
        <v/>
      </c>
      <c r="C24" s="508">
        <f>IF(D11="","-",+C23+1)</f>
        <v>2022</v>
      </c>
      <c r="D24" s="524">
        <f>IF(F23+SUM(E$17:E23)=D$10,F23,D$10-SUM(E$17:E23))</f>
        <v>4903268.9297418725</v>
      </c>
      <c r="E24" s="523">
        <f t="shared" si="4"/>
        <v>139951.53658536586</v>
      </c>
      <c r="F24" s="524">
        <f t="shared" si="5"/>
        <v>4763317.3931565071</v>
      </c>
      <c r="G24" s="525">
        <f t="shared" si="6"/>
        <v>754234.57579586876</v>
      </c>
      <c r="H24" s="492">
        <f t="shared" si="7"/>
        <v>754234.57579586876</v>
      </c>
      <c r="I24" s="512">
        <f t="shared" si="0"/>
        <v>0</v>
      </c>
      <c r="J24" s="512"/>
      <c r="K24" s="526"/>
      <c r="L24" s="515">
        <f t="shared" si="8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1"/>
        <v/>
      </c>
      <c r="C25" s="508">
        <f>IF(D11="","-",+C24+1)</f>
        <v>2023</v>
      </c>
      <c r="D25" s="524">
        <f>IF(F24+SUM(E$17:E24)=D$10,F24,D$10-SUM(E$17:E24))</f>
        <v>4763317.3931565071</v>
      </c>
      <c r="E25" s="523">
        <f t="shared" si="4"/>
        <v>139951.53658536586</v>
      </c>
      <c r="F25" s="524">
        <f t="shared" si="5"/>
        <v>4623365.8565711416</v>
      </c>
      <c r="G25" s="525">
        <f t="shared" si="6"/>
        <v>736447.56135992636</v>
      </c>
      <c r="H25" s="492">
        <f t="shared" si="7"/>
        <v>736447.56135992636</v>
      </c>
      <c r="I25" s="512">
        <f t="shared" si="0"/>
        <v>0</v>
      </c>
      <c r="J25" s="512"/>
      <c r="K25" s="526"/>
      <c r="L25" s="515">
        <f t="shared" si="8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1"/>
        <v/>
      </c>
      <c r="C26" s="508">
        <f>IF(D11="","-",+C25+1)</f>
        <v>2024</v>
      </c>
      <c r="D26" s="524">
        <f>IF(F25+SUM(E$17:E25)=D$10,F25,D$10-SUM(E$17:E25))</f>
        <v>4623365.8565711416</v>
      </c>
      <c r="E26" s="523">
        <f t="shared" si="4"/>
        <v>139951.53658536586</v>
      </c>
      <c r="F26" s="524">
        <f t="shared" si="5"/>
        <v>4483414.3199857762</v>
      </c>
      <c r="G26" s="525">
        <f t="shared" si="6"/>
        <v>718660.54692398407</v>
      </c>
      <c r="H26" s="492">
        <f t="shared" si="7"/>
        <v>718660.54692398407</v>
      </c>
      <c r="I26" s="512">
        <f t="shared" si="0"/>
        <v>0</v>
      </c>
      <c r="J26" s="512"/>
      <c r="K26" s="526"/>
      <c r="L26" s="515">
        <f t="shared" si="8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1"/>
        <v/>
      </c>
      <c r="C27" s="508">
        <f>IF(D11="","-",+C26+1)</f>
        <v>2025</v>
      </c>
      <c r="D27" s="524">
        <f>IF(F26+SUM(E$17:E26)=D$10,F26,D$10-SUM(E$17:E26))</f>
        <v>4483414.3199857762</v>
      </c>
      <c r="E27" s="523">
        <f t="shared" si="4"/>
        <v>139951.53658536586</v>
      </c>
      <c r="F27" s="524">
        <f t="shared" si="5"/>
        <v>4343462.7834004108</v>
      </c>
      <c r="G27" s="525">
        <f t="shared" si="6"/>
        <v>700873.53248804167</v>
      </c>
      <c r="H27" s="492">
        <f t="shared" si="7"/>
        <v>700873.53248804167</v>
      </c>
      <c r="I27" s="512">
        <f t="shared" si="0"/>
        <v>0</v>
      </c>
      <c r="J27" s="512"/>
      <c r="K27" s="526"/>
      <c r="L27" s="515">
        <f t="shared" si="8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1"/>
        <v/>
      </c>
      <c r="C28" s="508">
        <f>IF(D11="","-",+C27+1)</f>
        <v>2026</v>
      </c>
      <c r="D28" s="524">
        <f>IF(F27+SUM(E$17:E27)=D$10,F27,D$10-SUM(E$17:E27))</f>
        <v>4343462.7834004108</v>
      </c>
      <c r="E28" s="523">
        <f t="shared" si="4"/>
        <v>139951.53658536586</v>
      </c>
      <c r="F28" s="524">
        <f t="shared" si="5"/>
        <v>4203511.2468150454</v>
      </c>
      <c r="G28" s="525">
        <f t="shared" si="6"/>
        <v>683086.51805209939</v>
      </c>
      <c r="H28" s="492">
        <f t="shared" si="7"/>
        <v>683086.51805209939</v>
      </c>
      <c r="I28" s="512">
        <f t="shared" si="0"/>
        <v>0</v>
      </c>
      <c r="J28" s="512"/>
      <c r="K28" s="526"/>
      <c r="L28" s="515">
        <f t="shared" si="8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1"/>
        <v/>
      </c>
      <c r="C29" s="508">
        <f>IF(D11="","-",+C28+1)</f>
        <v>2027</v>
      </c>
      <c r="D29" s="524">
        <f>IF(F28+SUM(E$17:E28)=D$10,F28,D$10-SUM(E$17:E28))</f>
        <v>4203511.2468150454</v>
      </c>
      <c r="E29" s="523">
        <f t="shared" si="4"/>
        <v>139951.53658536586</v>
      </c>
      <c r="F29" s="524">
        <f t="shared" si="5"/>
        <v>4063559.7102296795</v>
      </c>
      <c r="G29" s="525">
        <f t="shared" si="6"/>
        <v>665299.50361615699</v>
      </c>
      <c r="H29" s="492">
        <f t="shared" si="7"/>
        <v>665299.50361615699</v>
      </c>
      <c r="I29" s="512">
        <f t="shared" si="0"/>
        <v>0</v>
      </c>
      <c r="J29" s="512"/>
      <c r="K29" s="526"/>
      <c r="L29" s="515">
        <f t="shared" si="8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1"/>
        <v/>
      </c>
      <c r="C30" s="508">
        <f>IF(D11="","-",+C29+1)</f>
        <v>2028</v>
      </c>
      <c r="D30" s="524">
        <f>IF(F29+SUM(E$17:E29)=D$10,F29,D$10-SUM(E$17:E29))</f>
        <v>4063559.7102296795</v>
      </c>
      <c r="E30" s="523">
        <f t="shared" si="4"/>
        <v>139951.53658536586</v>
      </c>
      <c r="F30" s="524">
        <f t="shared" si="5"/>
        <v>3923608.1736443136</v>
      </c>
      <c r="G30" s="525">
        <f t="shared" si="6"/>
        <v>647512.48918021459</v>
      </c>
      <c r="H30" s="492">
        <f t="shared" si="7"/>
        <v>647512.48918021459</v>
      </c>
      <c r="I30" s="512">
        <f t="shared" si="0"/>
        <v>0</v>
      </c>
      <c r="J30" s="512"/>
      <c r="K30" s="526"/>
      <c r="L30" s="515">
        <f t="shared" si="8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1"/>
        <v/>
      </c>
      <c r="C31" s="508">
        <f>IF(D11="","-",+C30+1)</f>
        <v>2029</v>
      </c>
      <c r="D31" s="524">
        <f>IF(F30+SUM(E$17:E30)=D$10,F30,D$10-SUM(E$17:E30))</f>
        <v>3923608.1736443136</v>
      </c>
      <c r="E31" s="523">
        <f t="shared" si="4"/>
        <v>139951.53658536586</v>
      </c>
      <c r="F31" s="524">
        <f t="shared" si="5"/>
        <v>3783656.6370589477</v>
      </c>
      <c r="G31" s="525">
        <f t="shared" si="6"/>
        <v>629725.47474427207</v>
      </c>
      <c r="H31" s="492">
        <f t="shared" si="7"/>
        <v>629725.47474427207</v>
      </c>
      <c r="I31" s="512">
        <f t="shared" si="0"/>
        <v>0</v>
      </c>
      <c r="J31" s="512"/>
      <c r="K31" s="526"/>
      <c r="L31" s="515">
        <f t="shared" si="8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1"/>
        <v/>
      </c>
      <c r="C32" s="508">
        <f>IF(D11="","-",+C31+1)</f>
        <v>2030</v>
      </c>
      <c r="D32" s="524">
        <f>IF(F31+SUM(E$17:E31)=D$10,F31,D$10-SUM(E$17:E31))</f>
        <v>3783656.6370589477</v>
      </c>
      <c r="E32" s="523">
        <f t="shared" si="4"/>
        <v>139951.53658536586</v>
      </c>
      <c r="F32" s="524">
        <f t="shared" si="5"/>
        <v>3643705.1004735818</v>
      </c>
      <c r="G32" s="525">
        <f t="shared" si="6"/>
        <v>611938.46030832978</v>
      </c>
      <c r="H32" s="492">
        <f t="shared" si="7"/>
        <v>611938.46030832978</v>
      </c>
      <c r="I32" s="512">
        <f t="shared" si="0"/>
        <v>0</v>
      </c>
      <c r="J32" s="512"/>
      <c r="K32" s="526"/>
      <c r="L32" s="515">
        <f t="shared" si="8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1"/>
        <v/>
      </c>
      <c r="C33" s="508">
        <f>IF(D11="","-",+C32+1)</f>
        <v>2031</v>
      </c>
      <c r="D33" s="524">
        <f>IF(F32+SUM(E$17:E32)=D$10,F32,D$10-SUM(E$17:E32))</f>
        <v>3643705.1004735818</v>
      </c>
      <c r="E33" s="523">
        <f t="shared" si="4"/>
        <v>139951.53658536586</v>
      </c>
      <c r="F33" s="524">
        <f t="shared" si="5"/>
        <v>3503753.5638882159</v>
      </c>
      <c r="G33" s="525">
        <f t="shared" si="6"/>
        <v>594151.44587238727</v>
      </c>
      <c r="H33" s="492">
        <f t="shared" si="7"/>
        <v>594151.44587238727</v>
      </c>
      <c r="I33" s="512">
        <f t="shared" si="0"/>
        <v>0</v>
      </c>
      <c r="J33" s="512"/>
      <c r="K33" s="526"/>
      <c r="L33" s="515">
        <f t="shared" si="8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1"/>
        <v/>
      </c>
      <c r="C34" s="508">
        <f>IF(D11="","-",+C33+1)</f>
        <v>2032</v>
      </c>
      <c r="D34" s="524">
        <f>IF(F33+SUM(E$17:E33)=D$10,F33,D$10-SUM(E$17:E33))</f>
        <v>3503753.5638882159</v>
      </c>
      <c r="E34" s="523">
        <f t="shared" si="4"/>
        <v>139951.53658536586</v>
      </c>
      <c r="F34" s="524">
        <f t="shared" si="5"/>
        <v>3363802.02730285</v>
      </c>
      <c r="G34" s="525">
        <f t="shared" si="6"/>
        <v>576364.43143644498</v>
      </c>
      <c r="H34" s="492">
        <f t="shared" si="7"/>
        <v>576364.43143644498</v>
      </c>
      <c r="I34" s="512">
        <f t="shared" si="0"/>
        <v>0</v>
      </c>
      <c r="J34" s="512"/>
      <c r="K34" s="526"/>
      <c r="L34" s="515">
        <f t="shared" si="8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1"/>
        <v/>
      </c>
      <c r="C35" s="508">
        <f>IF(D11="","-",+C34+1)</f>
        <v>2033</v>
      </c>
      <c r="D35" s="524">
        <f>IF(F34+SUM(E$17:E34)=D$10,F34,D$10-SUM(E$17:E34))</f>
        <v>3363802.02730285</v>
      </c>
      <c r="E35" s="523">
        <f t="shared" si="4"/>
        <v>139951.53658536586</v>
      </c>
      <c r="F35" s="524">
        <f t="shared" si="5"/>
        <v>3223850.4907174842</v>
      </c>
      <c r="G35" s="525">
        <f t="shared" si="6"/>
        <v>558577.41700050246</v>
      </c>
      <c r="H35" s="492">
        <f t="shared" si="7"/>
        <v>558577.41700050246</v>
      </c>
      <c r="I35" s="512">
        <f t="shared" si="0"/>
        <v>0</v>
      </c>
      <c r="J35" s="512"/>
      <c r="K35" s="526"/>
      <c r="L35" s="515">
        <f t="shared" si="8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1"/>
        <v/>
      </c>
      <c r="C36" s="508">
        <f>IF(D11="","-",+C35+1)</f>
        <v>2034</v>
      </c>
      <c r="D36" s="524">
        <f>IF(F35+SUM(E$17:E35)=D$10,F35,D$10-SUM(E$17:E35))</f>
        <v>3223850.4907174842</v>
      </c>
      <c r="E36" s="523">
        <f t="shared" si="4"/>
        <v>139951.53658536586</v>
      </c>
      <c r="F36" s="524">
        <f t="shared" si="5"/>
        <v>3083898.9541321183</v>
      </c>
      <c r="G36" s="525">
        <f t="shared" si="6"/>
        <v>540790.40256456018</v>
      </c>
      <c r="H36" s="492">
        <f t="shared" si="7"/>
        <v>540790.40256456018</v>
      </c>
      <c r="I36" s="512">
        <f t="shared" si="0"/>
        <v>0</v>
      </c>
      <c r="J36" s="512"/>
      <c r="K36" s="526"/>
      <c r="L36" s="515">
        <f t="shared" si="8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1"/>
        <v/>
      </c>
      <c r="C37" s="508">
        <f>IF(D11="","-",+C36+1)</f>
        <v>2035</v>
      </c>
      <c r="D37" s="524">
        <f>IF(F36+SUM(E$17:E36)=D$10,F36,D$10-SUM(E$17:E36))</f>
        <v>3083898.9541321183</v>
      </c>
      <c r="E37" s="523">
        <f t="shared" si="4"/>
        <v>139951.53658536586</v>
      </c>
      <c r="F37" s="524">
        <f t="shared" si="5"/>
        <v>2943947.4175467524</v>
      </c>
      <c r="G37" s="525">
        <f t="shared" si="6"/>
        <v>523003.38812861766</v>
      </c>
      <c r="H37" s="492">
        <f t="shared" si="7"/>
        <v>523003.38812861766</v>
      </c>
      <c r="I37" s="512">
        <f t="shared" si="0"/>
        <v>0</v>
      </c>
      <c r="J37" s="512"/>
      <c r="K37" s="526"/>
      <c r="L37" s="515">
        <f t="shared" si="8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1"/>
        <v/>
      </c>
      <c r="C38" s="508">
        <f>IF(D11="","-",+C37+1)</f>
        <v>2036</v>
      </c>
      <c r="D38" s="524">
        <f>IF(F37+SUM(E$17:E37)=D$10,F37,D$10-SUM(E$17:E37))</f>
        <v>2943947.4175467524</v>
      </c>
      <c r="E38" s="523">
        <f t="shared" si="4"/>
        <v>139951.53658536586</v>
      </c>
      <c r="F38" s="524">
        <f t="shared" si="5"/>
        <v>2803995.8809613865</v>
      </c>
      <c r="G38" s="525">
        <f t="shared" si="6"/>
        <v>505216.37369267538</v>
      </c>
      <c r="H38" s="492">
        <f t="shared" si="7"/>
        <v>505216.37369267538</v>
      </c>
      <c r="I38" s="512">
        <f t="shared" si="0"/>
        <v>0</v>
      </c>
      <c r="J38" s="512"/>
      <c r="K38" s="526"/>
      <c r="L38" s="515">
        <f t="shared" si="8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1"/>
        <v/>
      </c>
      <c r="C39" s="508">
        <f>IF(D11="","-",+C38+1)</f>
        <v>2037</v>
      </c>
      <c r="D39" s="524">
        <f>IF(F38+SUM(E$17:E38)=D$10,F38,D$10-SUM(E$17:E38))</f>
        <v>2803995.8809613865</v>
      </c>
      <c r="E39" s="523">
        <f t="shared" si="4"/>
        <v>139951.53658536586</v>
      </c>
      <c r="F39" s="524">
        <f t="shared" si="5"/>
        <v>2664044.3443760206</v>
      </c>
      <c r="G39" s="525">
        <f t="shared" si="6"/>
        <v>487429.35925673286</v>
      </c>
      <c r="H39" s="492">
        <f t="shared" si="7"/>
        <v>487429.35925673286</v>
      </c>
      <c r="I39" s="512">
        <f t="shared" si="0"/>
        <v>0</v>
      </c>
      <c r="J39" s="512"/>
      <c r="K39" s="526"/>
      <c r="L39" s="515">
        <f t="shared" si="8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1"/>
        <v/>
      </c>
      <c r="C40" s="508">
        <f>IF(D11="","-",+C39+1)</f>
        <v>2038</v>
      </c>
      <c r="D40" s="524">
        <f>IF(F39+SUM(E$17:E39)=D$10,F39,D$10-SUM(E$17:E39))</f>
        <v>2664044.3443760206</v>
      </c>
      <c r="E40" s="523">
        <f t="shared" si="4"/>
        <v>139951.53658536586</v>
      </c>
      <c r="F40" s="524">
        <f t="shared" si="5"/>
        <v>2524092.8077906547</v>
      </c>
      <c r="G40" s="525">
        <f t="shared" si="6"/>
        <v>469642.34482079057</v>
      </c>
      <c r="H40" s="492">
        <f t="shared" si="7"/>
        <v>469642.34482079057</v>
      </c>
      <c r="I40" s="512">
        <f t="shared" si="0"/>
        <v>0</v>
      </c>
      <c r="J40" s="512"/>
      <c r="K40" s="526"/>
      <c r="L40" s="515">
        <f t="shared" si="8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1"/>
        <v/>
      </c>
      <c r="C41" s="508">
        <f>IF(D11="","-",+C40+1)</f>
        <v>2039</v>
      </c>
      <c r="D41" s="524">
        <f>IF(F40+SUM(E$17:E40)=D$10,F40,D$10-SUM(E$17:E40))</f>
        <v>2524092.8077906547</v>
      </c>
      <c r="E41" s="523">
        <f t="shared" si="4"/>
        <v>139951.53658536586</v>
      </c>
      <c r="F41" s="524">
        <f t="shared" si="5"/>
        <v>2384141.2712052888</v>
      </c>
      <c r="G41" s="525">
        <f t="shared" si="6"/>
        <v>451855.33038484806</v>
      </c>
      <c r="H41" s="492">
        <f t="shared" si="7"/>
        <v>451855.33038484806</v>
      </c>
      <c r="I41" s="512">
        <f t="shared" si="0"/>
        <v>0</v>
      </c>
      <c r="J41" s="512"/>
      <c r="K41" s="526"/>
      <c r="L41" s="515">
        <f t="shared" si="8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1"/>
        <v/>
      </c>
      <c r="C42" s="508">
        <f>IF(D11="","-",+C41+1)</f>
        <v>2040</v>
      </c>
      <c r="D42" s="524">
        <f>IF(F41+SUM(E$17:E41)=D$10,F41,D$10-SUM(E$17:E41))</f>
        <v>2384141.2712052888</v>
      </c>
      <c r="E42" s="523">
        <f t="shared" si="4"/>
        <v>139951.53658536586</v>
      </c>
      <c r="F42" s="524">
        <f t="shared" si="5"/>
        <v>2244189.7346199229</v>
      </c>
      <c r="G42" s="525">
        <f t="shared" si="6"/>
        <v>434068.31594890577</v>
      </c>
      <c r="H42" s="492">
        <f t="shared" si="7"/>
        <v>434068.31594890577</v>
      </c>
      <c r="I42" s="512">
        <f t="shared" si="0"/>
        <v>0</v>
      </c>
      <c r="J42" s="512"/>
      <c r="K42" s="526"/>
      <c r="L42" s="515">
        <f t="shared" si="8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1"/>
        <v/>
      </c>
      <c r="C43" s="508">
        <f>IF(D11="","-",+C42+1)</f>
        <v>2041</v>
      </c>
      <c r="D43" s="524">
        <f>IF(F42+SUM(E$17:E42)=D$10,F42,D$10-SUM(E$17:E42))</f>
        <v>2244189.7346199229</v>
      </c>
      <c r="E43" s="523">
        <f t="shared" si="4"/>
        <v>139951.53658536586</v>
      </c>
      <c r="F43" s="524">
        <f t="shared" si="5"/>
        <v>2104238.198034557</v>
      </c>
      <c r="G43" s="525">
        <f t="shared" si="6"/>
        <v>416281.30151296325</v>
      </c>
      <c r="H43" s="492">
        <f t="shared" si="7"/>
        <v>416281.30151296325</v>
      </c>
      <c r="I43" s="512">
        <f t="shared" si="0"/>
        <v>0</v>
      </c>
      <c r="J43" s="512"/>
      <c r="K43" s="526"/>
      <c r="L43" s="515">
        <f t="shared" si="8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1"/>
        <v/>
      </c>
      <c r="C44" s="508">
        <f>IF(D11="","-",+C43+1)</f>
        <v>2042</v>
      </c>
      <c r="D44" s="524">
        <f>IF(F43+SUM(E$17:E43)=D$10,F43,D$10-SUM(E$17:E43))</f>
        <v>2104238.198034557</v>
      </c>
      <c r="E44" s="523">
        <f t="shared" si="4"/>
        <v>139951.53658536586</v>
      </c>
      <c r="F44" s="524">
        <f t="shared" si="5"/>
        <v>1964286.6614491912</v>
      </c>
      <c r="G44" s="525">
        <f t="shared" si="6"/>
        <v>398494.28707702085</v>
      </c>
      <c r="H44" s="492">
        <f t="shared" si="7"/>
        <v>398494.28707702085</v>
      </c>
      <c r="I44" s="512">
        <f t="shared" si="0"/>
        <v>0</v>
      </c>
      <c r="J44" s="512"/>
      <c r="K44" s="526"/>
      <c r="L44" s="515">
        <f t="shared" si="8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1"/>
        <v/>
      </c>
      <c r="C45" s="508">
        <f>IF(D11="","-",+C44+1)</f>
        <v>2043</v>
      </c>
      <c r="D45" s="524">
        <f>IF(F44+SUM(E$17:E44)=D$10,F44,D$10-SUM(E$17:E44))</f>
        <v>1964286.6614491912</v>
      </c>
      <c r="E45" s="523">
        <f t="shared" si="4"/>
        <v>139951.53658536586</v>
      </c>
      <c r="F45" s="524">
        <f t="shared" si="5"/>
        <v>1824335.1248638253</v>
      </c>
      <c r="G45" s="525">
        <f t="shared" si="6"/>
        <v>380707.27264107845</v>
      </c>
      <c r="H45" s="492">
        <f t="shared" si="7"/>
        <v>380707.27264107845</v>
      </c>
      <c r="I45" s="512">
        <f t="shared" si="0"/>
        <v>0</v>
      </c>
      <c r="J45" s="512"/>
      <c r="K45" s="526"/>
      <c r="L45" s="515">
        <f t="shared" si="8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1"/>
        <v/>
      </c>
      <c r="C46" s="508">
        <f>IF(D11="","-",+C45+1)</f>
        <v>2044</v>
      </c>
      <c r="D46" s="524">
        <f>IF(F45+SUM(E$17:E45)=D$10,F45,D$10-SUM(E$17:E45))</f>
        <v>1824335.1248638253</v>
      </c>
      <c r="E46" s="523">
        <f t="shared" si="4"/>
        <v>139951.53658536586</v>
      </c>
      <c r="F46" s="524">
        <f t="shared" si="5"/>
        <v>1684383.5882784594</v>
      </c>
      <c r="G46" s="525">
        <f t="shared" si="6"/>
        <v>362920.25820513605</v>
      </c>
      <c r="H46" s="492">
        <f t="shared" si="7"/>
        <v>362920.25820513605</v>
      </c>
      <c r="I46" s="512">
        <f t="shared" si="0"/>
        <v>0</v>
      </c>
      <c r="J46" s="512"/>
      <c r="K46" s="526"/>
      <c r="L46" s="515">
        <f t="shared" si="8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1"/>
        <v/>
      </c>
      <c r="C47" s="508">
        <f>IF(D11="","-",+C46+1)</f>
        <v>2045</v>
      </c>
      <c r="D47" s="524">
        <f>IF(F46+SUM(E$17:E46)=D$10,F46,D$10-SUM(E$17:E46))</f>
        <v>1684383.5882784594</v>
      </c>
      <c r="E47" s="523">
        <f t="shared" si="4"/>
        <v>139951.53658536586</v>
      </c>
      <c r="F47" s="524">
        <f t="shared" si="5"/>
        <v>1544432.0516930935</v>
      </c>
      <c r="G47" s="525">
        <f t="shared" si="6"/>
        <v>345133.24376919365</v>
      </c>
      <c r="H47" s="492">
        <f t="shared" si="7"/>
        <v>345133.24376919365</v>
      </c>
      <c r="I47" s="512">
        <f t="shared" si="0"/>
        <v>0</v>
      </c>
      <c r="J47" s="512"/>
      <c r="K47" s="526"/>
      <c r="L47" s="515">
        <f t="shared" si="8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1"/>
        <v/>
      </c>
      <c r="C48" s="508">
        <f>IF(D11="","-",+C47+1)</f>
        <v>2046</v>
      </c>
      <c r="D48" s="524">
        <f>IF(F47+SUM(E$17:E47)=D$10,F47,D$10-SUM(E$17:E47))</f>
        <v>1544432.0516930935</v>
      </c>
      <c r="E48" s="523">
        <f t="shared" si="4"/>
        <v>139951.53658536586</v>
      </c>
      <c r="F48" s="524">
        <f t="shared" si="5"/>
        <v>1404480.5151077276</v>
      </c>
      <c r="G48" s="525">
        <f t="shared" si="6"/>
        <v>327346.22933325125</v>
      </c>
      <c r="H48" s="492">
        <f t="shared" si="7"/>
        <v>327346.22933325125</v>
      </c>
      <c r="I48" s="512">
        <f t="shared" si="0"/>
        <v>0</v>
      </c>
      <c r="J48" s="512"/>
      <c r="K48" s="526"/>
      <c r="L48" s="515">
        <f t="shared" si="8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1"/>
        <v/>
      </c>
      <c r="C49" s="508">
        <f>IF(D11="","-",+C48+1)</f>
        <v>2047</v>
      </c>
      <c r="D49" s="524">
        <f>IF(F48+SUM(E$17:E48)=D$10,F48,D$10-SUM(E$17:E48))</f>
        <v>1404480.5151077276</v>
      </c>
      <c r="E49" s="523">
        <f t="shared" si="4"/>
        <v>139951.53658536586</v>
      </c>
      <c r="F49" s="524">
        <f t="shared" si="5"/>
        <v>1264528.9785223617</v>
      </c>
      <c r="G49" s="525">
        <f t="shared" si="6"/>
        <v>309559.21489730885</v>
      </c>
      <c r="H49" s="492">
        <f t="shared" si="7"/>
        <v>309559.21489730885</v>
      </c>
      <c r="I49" s="512">
        <f t="shared" si="0"/>
        <v>0</v>
      </c>
      <c r="J49" s="512"/>
      <c r="K49" s="526"/>
      <c r="L49" s="515">
        <f t="shared" si="8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1"/>
        <v/>
      </c>
      <c r="C50" s="508">
        <f>IF(D11="","-",+C49+1)</f>
        <v>2048</v>
      </c>
      <c r="D50" s="524">
        <f>IF(F49+SUM(E$17:E49)=D$10,F49,D$10-SUM(E$17:E49))</f>
        <v>1264528.9785223617</v>
      </c>
      <c r="E50" s="523">
        <f t="shared" si="4"/>
        <v>139951.53658536586</v>
      </c>
      <c r="F50" s="524">
        <f t="shared" si="5"/>
        <v>1124577.4419369958</v>
      </c>
      <c r="G50" s="525">
        <f t="shared" si="6"/>
        <v>291772.20046136645</v>
      </c>
      <c r="H50" s="492">
        <f t="shared" si="7"/>
        <v>291772.20046136645</v>
      </c>
      <c r="I50" s="512">
        <f t="shared" si="0"/>
        <v>0</v>
      </c>
      <c r="J50" s="512"/>
      <c r="K50" s="526"/>
      <c r="L50" s="515">
        <f t="shared" si="8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1"/>
        <v/>
      </c>
      <c r="C51" s="508">
        <f>IF(D11="","-",+C50+1)</f>
        <v>2049</v>
      </c>
      <c r="D51" s="524">
        <f>IF(F50+SUM(E$17:E50)=D$10,F50,D$10-SUM(E$17:E50))</f>
        <v>1124577.4419369958</v>
      </c>
      <c r="E51" s="523">
        <f t="shared" si="4"/>
        <v>139951.53658536586</v>
      </c>
      <c r="F51" s="524">
        <f t="shared" si="5"/>
        <v>984625.90535162995</v>
      </c>
      <c r="G51" s="525">
        <f t="shared" ref="G51:G72" si="9">+I$12*((D51+F51)/2)+E51</f>
        <v>273985.18602542405</v>
      </c>
      <c r="H51" s="492">
        <f t="shared" ref="H51:H72" si="10">+I$13*((D51+F51)/2)+E51</f>
        <v>273985.18602542405</v>
      </c>
      <c r="I51" s="512">
        <f t="shared" si="0"/>
        <v>0</v>
      </c>
      <c r="J51" s="512"/>
      <c r="K51" s="526"/>
      <c r="L51" s="515">
        <f t="shared" si="8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1"/>
        <v/>
      </c>
      <c r="C52" s="508">
        <f>IF(D11="","-",+C51+1)</f>
        <v>2050</v>
      </c>
      <c r="D52" s="524">
        <f>IF(F51+SUM(E$17:E51)=D$10,F51,D$10-SUM(E$17:E51))</f>
        <v>984625.90535162995</v>
      </c>
      <c r="E52" s="523">
        <f t="shared" si="4"/>
        <v>139951.53658536586</v>
      </c>
      <c r="F52" s="524">
        <f t="shared" si="5"/>
        <v>844674.36876626406</v>
      </c>
      <c r="G52" s="525">
        <f t="shared" si="9"/>
        <v>256198.17158948164</v>
      </c>
      <c r="H52" s="492">
        <f t="shared" si="10"/>
        <v>256198.17158948164</v>
      </c>
      <c r="I52" s="512">
        <f t="shared" si="0"/>
        <v>0</v>
      </c>
      <c r="J52" s="512"/>
      <c r="K52" s="526"/>
      <c r="L52" s="515">
        <f t="shared" si="8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1"/>
        <v/>
      </c>
      <c r="C53" s="508">
        <f>IF(D11="","-",+C52+1)</f>
        <v>2051</v>
      </c>
      <c r="D53" s="524">
        <f>IF(F52+SUM(E$17:E52)=D$10,F52,D$10-SUM(E$17:E52))</f>
        <v>844674.36876626406</v>
      </c>
      <c r="E53" s="523">
        <f t="shared" si="4"/>
        <v>139951.53658536586</v>
      </c>
      <c r="F53" s="524">
        <f t="shared" si="5"/>
        <v>704722.83218089817</v>
      </c>
      <c r="G53" s="525">
        <f t="shared" si="9"/>
        <v>238411.15715353924</v>
      </c>
      <c r="H53" s="492">
        <f t="shared" si="10"/>
        <v>238411.15715353924</v>
      </c>
      <c r="I53" s="512">
        <f t="shared" si="0"/>
        <v>0</v>
      </c>
      <c r="J53" s="512"/>
      <c r="K53" s="526"/>
      <c r="L53" s="515">
        <f t="shared" si="8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1"/>
        <v/>
      </c>
      <c r="C54" s="508">
        <f>IF(D11="","-",+C53+1)</f>
        <v>2052</v>
      </c>
      <c r="D54" s="524">
        <f>IF(F53+SUM(E$17:E53)=D$10,F53,D$10-SUM(E$17:E53))</f>
        <v>704722.83218089817</v>
      </c>
      <c r="E54" s="523">
        <f t="shared" si="4"/>
        <v>139951.53658536586</v>
      </c>
      <c r="F54" s="524">
        <f t="shared" si="5"/>
        <v>564771.29559553228</v>
      </c>
      <c r="G54" s="525">
        <f t="shared" si="9"/>
        <v>220624.14271759684</v>
      </c>
      <c r="H54" s="492">
        <f t="shared" si="10"/>
        <v>220624.14271759684</v>
      </c>
      <c r="I54" s="512">
        <f t="shared" si="0"/>
        <v>0</v>
      </c>
      <c r="J54" s="512"/>
      <c r="K54" s="526"/>
      <c r="L54" s="515">
        <f t="shared" si="8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1"/>
        <v/>
      </c>
      <c r="C55" s="508">
        <f>IF(D11="","-",+C54+1)</f>
        <v>2053</v>
      </c>
      <c r="D55" s="524">
        <f>IF(F54+SUM(E$17:E54)=D$10,F54,D$10-SUM(E$17:E54))</f>
        <v>564771.29559553228</v>
      </c>
      <c r="E55" s="523">
        <f t="shared" si="4"/>
        <v>139951.53658536586</v>
      </c>
      <c r="F55" s="524">
        <f t="shared" si="5"/>
        <v>424819.7590101664</v>
      </c>
      <c r="G55" s="525">
        <f t="shared" si="9"/>
        <v>202837.12828165444</v>
      </c>
      <c r="H55" s="492">
        <f t="shared" si="10"/>
        <v>202837.12828165444</v>
      </c>
      <c r="I55" s="512">
        <f t="shared" si="0"/>
        <v>0</v>
      </c>
      <c r="J55" s="512"/>
      <c r="K55" s="526"/>
      <c r="L55" s="515">
        <f t="shared" si="8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1"/>
        <v/>
      </c>
      <c r="C56" s="508">
        <f>IF(D11="","-",+C55+1)</f>
        <v>2054</v>
      </c>
      <c r="D56" s="524">
        <f>IF(F55+SUM(E$17:E55)=D$10,F55,D$10-SUM(E$17:E55))</f>
        <v>424819.7590101664</v>
      </c>
      <c r="E56" s="523">
        <f t="shared" si="4"/>
        <v>139951.53658536586</v>
      </c>
      <c r="F56" s="524">
        <f t="shared" si="5"/>
        <v>284868.22242480051</v>
      </c>
      <c r="G56" s="525">
        <f t="shared" si="9"/>
        <v>185050.11384571204</v>
      </c>
      <c r="H56" s="492">
        <f t="shared" si="10"/>
        <v>185050.11384571204</v>
      </c>
      <c r="I56" s="512">
        <f t="shared" si="0"/>
        <v>0</v>
      </c>
      <c r="J56" s="512"/>
      <c r="K56" s="526"/>
      <c r="L56" s="515">
        <f t="shared" si="8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1"/>
        <v/>
      </c>
      <c r="C57" s="508">
        <f>IF(D11="","-",+C56+1)</f>
        <v>2055</v>
      </c>
      <c r="D57" s="524">
        <f>IF(F56+SUM(E$17:E56)=D$10,F56,D$10-SUM(E$17:E56))</f>
        <v>284868.22242480051</v>
      </c>
      <c r="E57" s="523">
        <f t="shared" si="4"/>
        <v>139951.53658536586</v>
      </c>
      <c r="F57" s="524">
        <f t="shared" si="5"/>
        <v>144916.68583943465</v>
      </c>
      <c r="G57" s="525">
        <f t="shared" si="9"/>
        <v>167263.09940976964</v>
      </c>
      <c r="H57" s="492">
        <f t="shared" si="10"/>
        <v>167263.09940976964</v>
      </c>
      <c r="I57" s="512">
        <f t="shared" si="0"/>
        <v>0</v>
      </c>
      <c r="J57" s="512"/>
      <c r="K57" s="526"/>
      <c r="L57" s="515">
        <f t="shared" si="8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1"/>
        <v/>
      </c>
      <c r="C58" s="508">
        <f>IF(D11="","-",+C57+1)</f>
        <v>2056</v>
      </c>
      <c r="D58" s="524">
        <f>IF(F57+SUM(E$17:E57)=D$10,F57,D$10-SUM(E$17:E57))</f>
        <v>144916.68583943465</v>
      </c>
      <c r="E58" s="523">
        <f t="shared" si="4"/>
        <v>139951.53658536586</v>
      </c>
      <c r="F58" s="524">
        <f t="shared" si="5"/>
        <v>4965.1492540687905</v>
      </c>
      <c r="G58" s="525">
        <f t="shared" si="9"/>
        <v>149476.08497382724</v>
      </c>
      <c r="H58" s="492">
        <f t="shared" si="10"/>
        <v>149476.08497382724</v>
      </c>
      <c r="I58" s="512">
        <f t="shared" si="0"/>
        <v>0</v>
      </c>
      <c r="J58" s="512"/>
      <c r="K58" s="526"/>
      <c r="L58" s="515">
        <f t="shared" si="8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1"/>
        <v/>
      </c>
      <c r="C59" s="508">
        <f>IF(D11="","-",+C58+1)</f>
        <v>2057</v>
      </c>
      <c r="D59" s="524">
        <f>IF(F58+SUM(E$17:E58)=D$10,F58,D$10-SUM(E$17:E58))</f>
        <v>4965.1492540687905</v>
      </c>
      <c r="E59" s="523">
        <f t="shared" si="4"/>
        <v>4965.1492540687905</v>
      </c>
      <c r="F59" s="524">
        <f t="shared" si="5"/>
        <v>0</v>
      </c>
      <c r="G59" s="525">
        <f t="shared" si="9"/>
        <v>5280.6698393138868</v>
      </c>
      <c r="H59" s="492">
        <f t="shared" si="10"/>
        <v>5280.6698393138868</v>
      </c>
      <c r="I59" s="512">
        <f t="shared" si="0"/>
        <v>0</v>
      </c>
      <c r="J59" s="512"/>
      <c r="K59" s="526"/>
      <c r="L59" s="515">
        <f t="shared" si="8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1"/>
        <v/>
      </c>
      <c r="C60" s="508">
        <f>IF(D11="","-",+C59+1)</f>
        <v>2058</v>
      </c>
      <c r="D60" s="524">
        <f>IF(F59+SUM(E$17:E59)=D$10,F59,D$10-SUM(E$17:E59))</f>
        <v>0</v>
      </c>
      <c r="E60" s="523">
        <f t="shared" si="4"/>
        <v>0</v>
      </c>
      <c r="F60" s="524">
        <f t="shared" si="5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8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1"/>
        <v/>
      </c>
      <c r="C61" s="508">
        <f>IF(D11="","-",+C60+1)</f>
        <v>2059</v>
      </c>
      <c r="D61" s="524">
        <f>IF(F60+SUM(E$17:E60)=D$10,F60,D$10-SUM(E$17:E60))</f>
        <v>0</v>
      </c>
      <c r="E61" s="523">
        <f t="shared" si="4"/>
        <v>0</v>
      </c>
      <c r="F61" s="524">
        <f t="shared" si="5"/>
        <v>0</v>
      </c>
      <c r="G61" s="525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8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1"/>
        <v/>
      </c>
      <c r="C62" s="508">
        <f>IF(D11="","-",+C61+1)</f>
        <v>2060</v>
      </c>
      <c r="D62" s="524">
        <f>IF(F61+SUM(E$17:E61)=D$10,F61,D$10-SUM(E$17:E61))</f>
        <v>0</v>
      </c>
      <c r="E62" s="523">
        <f t="shared" si="4"/>
        <v>0</v>
      </c>
      <c r="F62" s="524">
        <f t="shared" si="5"/>
        <v>0</v>
      </c>
      <c r="G62" s="525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8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1"/>
        <v/>
      </c>
      <c r="C63" s="508">
        <f>IF(D11="","-",+C62+1)</f>
        <v>2061</v>
      </c>
      <c r="D63" s="524">
        <f>IF(F62+SUM(E$17:E62)=D$10,F62,D$10-SUM(E$17:E62))</f>
        <v>0</v>
      </c>
      <c r="E63" s="523">
        <f t="shared" si="4"/>
        <v>0</v>
      </c>
      <c r="F63" s="524">
        <f t="shared" si="5"/>
        <v>0</v>
      </c>
      <c r="G63" s="525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8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1"/>
        <v/>
      </c>
      <c r="C64" s="508">
        <f>IF(D11="","-",+C63+1)</f>
        <v>2062</v>
      </c>
      <c r="D64" s="524">
        <f>IF(F63+SUM(E$17:E63)=D$10,F63,D$10-SUM(E$17:E63))</f>
        <v>0</v>
      </c>
      <c r="E64" s="523">
        <f t="shared" si="4"/>
        <v>0</v>
      </c>
      <c r="F64" s="524">
        <f t="shared" si="5"/>
        <v>0</v>
      </c>
      <c r="G64" s="525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8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1"/>
        <v/>
      </c>
      <c r="C65" s="508">
        <f>IF(D11="","-",+C64+1)</f>
        <v>2063</v>
      </c>
      <c r="D65" s="524">
        <f>IF(F64+SUM(E$17:E64)=D$10,F64,D$10-SUM(E$17:E64))</f>
        <v>0</v>
      </c>
      <c r="E65" s="523">
        <f t="shared" si="4"/>
        <v>0</v>
      </c>
      <c r="F65" s="524">
        <f t="shared" si="5"/>
        <v>0</v>
      </c>
      <c r="G65" s="525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8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1"/>
        <v/>
      </c>
      <c r="C66" s="508">
        <f>IF(D11="","-",+C65+1)</f>
        <v>2064</v>
      </c>
      <c r="D66" s="524">
        <f>IF(F65+SUM(E$17:E65)=D$10,F65,D$10-SUM(E$17:E65))</f>
        <v>0</v>
      </c>
      <c r="E66" s="523">
        <f t="shared" si="4"/>
        <v>0</v>
      </c>
      <c r="F66" s="524">
        <f t="shared" si="5"/>
        <v>0</v>
      </c>
      <c r="G66" s="525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8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1"/>
        <v/>
      </c>
      <c r="C67" s="508">
        <f>IF(D11="","-",+C66+1)</f>
        <v>2065</v>
      </c>
      <c r="D67" s="524">
        <f>IF(F66+SUM(E$17:E66)=D$10,F66,D$10-SUM(E$17:E66))</f>
        <v>0</v>
      </c>
      <c r="E67" s="523">
        <f t="shared" si="4"/>
        <v>0</v>
      </c>
      <c r="F67" s="524">
        <f t="shared" si="5"/>
        <v>0</v>
      </c>
      <c r="G67" s="525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8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1"/>
        <v/>
      </c>
      <c r="C68" s="508">
        <f>IF(D11="","-",+C67+1)</f>
        <v>2066</v>
      </c>
      <c r="D68" s="524">
        <f>IF(F67+SUM(E$17:E67)=D$10,F67,D$10-SUM(E$17:E67))</f>
        <v>0</v>
      </c>
      <c r="E68" s="523">
        <f t="shared" si="4"/>
        <v>0</v>
      </c>
      <c r="F68" s="524">
        <f t="shared" si="5"/>
        <v>0</v>
      </c>
      <c r="G68" s="525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8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1"/>
        <v/>
      </c>
      <c r="C69" s="508">
        <f>IF(D11="","-",+C68+1)</f>
        <v>2067</v>
      </c>
      <c r="D69" s="524">
        <f>IF(F68+SUM(E$17:E68)=D$10,F68,D$10-SUM(E$17:E68))</f>
        <v>0</v>
      </c>
      <c r="E69" s="523">
        <f t="shared" si="4"/>
        <v>0</v>
      </c>
      <c r="F69" s="524">
        <f t="shared" si="5"/>
        <v>0</v>
      </c>
      <c r="G69" s="525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8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1"/>
        <v/>
      </c>
      <c r="C70" s="508">
        <f>IF(D11="","-",+C69+1)</f>
        <v>2068</v>
      </c>
      <c r="D70" s="524">
        <f>IF(F69+SUM(E$17:E69)=D$10,F69,D$10-SUM(E$17:E69))</f>
        <v>0</v>
      </c>
      <c r="E70" s="523">
        <f t="shared" si="4"/>
        <v>0</v>
      </c>
      <c r="F70" s="524">
        <f t="shared" si="5"/>
        <v>0</v>
      </c>
      <c r="G70" s="525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8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1"/>
        <v/>
      </c>
      <c r="C71" s="508">
        <f>IF(D11="","-",+C70+1)</f>
        <v>2069</v>
      </c>
      <c r="D71" s="524">
        <f>IF(F70+SUM(E$17:E70)=D$10,F70,D$10-SUM(E$17:E70))</f>
        <v>0</v>
      </c>
      <c r="E71" s="523">
        <f t="shared" si="4"/>
        <v>0</v>
      </c>
      <c r="F71" s="524">
        <f t="shared" si="5"/>
        <v>0</v>
      </c>
      <c r="G71" s="525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8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1"/>
        <v/>
      </c>
      <c r="C72" s="528">
        <f>IF(D11="","-",+C71+1)</f>
        <v>2070</v>
      </c>
      <c r="D72" s="524">
        <f>IF(F71+SUM(E$17:E71)=D$10,F71,D$10-SUM(E$17:E71))</f>
        <v>0</v>
      </c>
      <c r="E72" s="523">
        <f t="shared" si="4"/>
        <v>0</v>
      </c>
      <c r="F72" s="524">
        <f t="shared" si="5"/>
        <v>0</v>
      </c>
      <c r="G72" s="525">
        <f t="shared" si="9"/>
        <v>0</v>
      </c>
      <c r="H72" s="492">
        <f t="shared" si="10"/>
        <v>0</v>
      </c>
      <c r="I72" s="512">
        <f t="shared" si="0"/>
        <v>0</v>
      </c>
      <c r="J72" s="512"/>
      <c r="K72" s="533"/>
      <c r="L72" s="534">
        <f t="shared" si="8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5738012.9999999972</v>
      </c>
      <c r="F73" s="375"/>
      <c r="G73" s="375">
        <f>SUM(G17:G72)</f>
        <v>21247426.644752834</v>
      </c>
      <c r="H73" s="375">
        <f>SUM(H17:H72)</f>
        <v>21247426.644752834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656098.79913720628</v>
      </c>
      <c r="N87" s="547">
        <f>IF(J92&lt;D11,0,VLOOKUP(J92,C17:O72,11))</f>
        <v>656098.79913720628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695753.21463092987</v>
      </c>
      <c r="N88" s="551">
        <f>IF(J92&lt;D11,0,VLOOKUP(J92,C99:P154,7))</f>
        <v>695753.21463092987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39654.415493723587</v>
      </c>
      <c r="N89" s="556">
        <f>+N88-N87</f>
        <v>39654.415493723587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TP2007166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5738013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2015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133442.16279069768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2015</v>
      </c>
      <c r="D99" s="630">
        <v>0</v>
      </c>
      <c r="E99" s="631">
        <v>11358.232142857143</v>
      </c>
      <c r="F99" s="632">
        <v>5713190.7678571427</v>
      </c>
      <c r="G99" s="633">
        <v>2856595.3839285714</v>
      </c>
      <c r="H99" s="634">
        <v>387768.60042600508</v>
      </c>
      <c r="I99" s="635">
        <v>387768.60042600508</v>
      </c>
      <c r="J99" s="515">
        <f>+I99-H99</f>
        <v>0</v>
      </c>
      <c r="K99" s="515"/>
      <c r="L99" s="513">
        <f>+H99</f>
        <v>387768.60042600508</v>
      </c>
      <c r="M99" s="514">
        <f t="shared" ref="M99:M130" si="11">IF(L99&lt;&gt;0,+H99-L99,0)</f>
        <v>0</v>
      </c>
      <c r="N99" s="513">
        <f>+I99</f>
        <v>387768.60042600508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2016</v>
      </c>
      <c r="D100" s="630">
        <v>5726654.7678571427</v>
      </c>
      <c r="E100" s="631">
        <v>133442.16279069768</v>
      </c>
      <c r="F100" s="632">
        <v>5593212.6050664447</v>
      </c>
      <c r="G100" s="632">
        <v>5659933.6864617933</v>
      </c>
      <c r="H100" s="634">
        <v>851970.67799992743</v>
      </c>
      <c r="I100" s="635">
        <v>851970.67799992743</v>
      </c>
      <c r="J100" s="515">
        <f>+I100-H100</f>
        <v>0</v>
      </c>
      <c r="K100" s="515"/>
      <c r="L100" s="519">
        <f>+H100</f>
        <v>851970.67799992743</v>
      </c>
      <c r="M100" s="515">
        <f>IF(L100&lt;&gt;0,+H100-L100,0)</f>
        <v>0</v>
      </c>
      <c r="N100" s="519">
        <f>+I100</f>
        <v>851970.67799992743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2017</v>
      </c>
      <c r="D101" s="630">
        <v>5593212.6050664447</v>
      </c>
      <c r="E101" s="631">
        <v>136619.35714285713</v>
      </c>
      <c r="F101" s="632">
        <v>5456593.2479235874</v>
      </c>
      <c r="G101" s="632">
        <v>5524902.9264950156</v>
      </c>
      <c r="H101" s="634">
        <v>807737.36918670509</v>
      </c>
      <c r="I101" s="635">
        <v>807737.36918670509</v>
      </c>
      <c r="J101" s="515">
        <f t="shared" ref="J101:J154" si="15">+I101-H101</f>
        <v>0</v>
      </c>
      <c r="K101" s="515"/>
      <c r="L101" s="519">
        <f>+H101</f>
        <v>807737.36918670509</v>
      </c>
      <c r="M101" s="515">
        <f>IF(L101&lt;&gt;0,+H101-L101,0)</f>
        <v>0</v>
      </c>
      <c r="N101" s="519">
        <f>+I101</f>
        <v>807737.36918670509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2018</v>
      </c>
      <c r="D102" s="630">
        <v>5456593.2479235874</v>
      </c>
      <c r="E102" s="631">
        <v>136619.35714285713</v>
      </c>
      <c r="F102" s="632">
        <v>5319973.8907807302</v>
      </c>
      <c r="G102" s="632">
        <v>5388283.5693521593</v>
      </c>
      <c r="H102" s="634">
        <v>705646.81176386797</v>
      </c>
      <c r="I102" s="635">
        <v>705646.81176386797</v>
      </c>
      <c r="J102" s="515">
        <f t="shared" si="15"/>
        <v>0</v>
      </c>
      <c r="K102" s="515"/>
      <c r="L102" s="519">
        <f>+H102</f>
        <v>705646.81176386797</v>
      </c>
      <c r="M102" s="515">
        <f>IF(L102&lt;&gt;0,+H102-L102,0)</f>
        <v>0</v>
      </c>
      <c r="N102" s="519">
        <f>+I102</f>
        <v>705646.81176386797</v>
      </c>
      <c r="O102" s="515">
        <f>IF(N102&lt;&gt;0,+I102-N102,0)</f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2019</v>
      </c>
      <c r="D103" s="374">
        <f>IF(F102+SUM(E$99:E102)=D$92,F102,D$92-SUM(E$99:E102))</f>
        <v>5319973.8907807302</v>
      </c>
      <c r="E103" s="523">
        <f t="shared" ref="E103:E154" si="16">IF(+$J$96&lt;F102,$J$96,D103)</f>
        <v>133442.16279069768</v>
      </c>
      <c r="F103" s="524">
        <f t="shared" ref="F103:F154" si="17">+D103-E103</f>
        <v>5186531.7279900322</v>
      </c>
      <c r="G103" s="524">
        <f t="shared" ref="G103:G154" si="18">+(F103+D103)/2</f>
        <v>5253252.8093853816</v>
      </c>
      <c r="H103" s="527">
        <f t="shared" ref="H103:H154" si="19">+J$94*G103+E103</f>
        <v>695753.21463092987</v>
      </c>
      <c r="I103" s="578">
        <f t="shared" ref="I103:I154" si="20">+J$95*G103+E103</f>
        <v>695753.21463092987</v>
      </c>
      <c r="J103" s="515">
        <f t="shared" si="15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2020</v>
      </c>
      <c r="D104" s="374">
        <f>IF(F103+SUM(E$99:E103)=D$92,F103,D$92-SUM(E$99:E103))</f>
        <v>5186531.7279900322</v>
      </c>
      <c r="E104" s="523">
        <f t="shared" si="16"/>
        <v>133442.16279069768</v>
      </c>
      <c r="F104" s="524">
        <f t="shared" si="17"/>
        <v>5053089.5651993342</v>
      </c>
      <c r="G104" s="524">
        <f t="shared" si="18"/>
        <v>5119810.6465946827</v>
      </c>
      <c r="H104" s="527">
        <f t="shared" si="19"/>
        <v>681469.49259405863</v>
      </c>
      <c r="I104" s="578">
        <f t="shared" si="20"/>
        <v>681469.49259405863</v>
      </c>
      <c r="J104" s="515">
        <f t="shared" si="15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2021</v>
      </c>
      <c r="D105" s="374">
        <f>IF(F104+SUM(E$99:E104)=D$92,F104,D$92-SUM(E$99:E104))</f>
        <v>5053089.5651993342</v>
      </c>
      <c r="E105" s="523">
        <f t="shared" si="16"/>
        <v>133442.16279069768</v>
      </c>
      <c r="F105" s="524">
        <f t="shared" si="17"/>
        <v>4919647.4024086362</v>
      </c>
      <c r="G105" s="524">
        <f t="shared" si="18"/>
        <v>4986368.4838039856</v>
      </c>
      <c r="H105" s="527">
        <f t="shared" si="19"/>
        <v>667185.77055718773</v>
      </c>
      <c r="I105" s="578">
        <f t="shared" si="20"/>
        <v>667185.77055718773</v>
      </c>
      <c r="J105" s="515">
        <f t="shared" si="15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2022</v>
      </c>
      <c r="D106" s="374">
        <f>IF(F105+SUM(E$99:E105)=D$92,F105,D$92-SUM(E$99:E105))</f>
        <v>4919647.4024086362</v>
      </c>
      <c r="E106" s="523">
        <f t="shared" si="16"/>
        <v>133442.16279069768</v>
      </c>
      <c r="F106" s="524">
        <f t="shared" si="17"/>
        <v>4786205.2396179382</v>
      </c>
      <c r="G106" s="524">
        <f t="shared" si="18"/>
        <v>4852926.3210132867</v>
      </c>
      <c r="H106" s="527">
        <f t="shared" si="19"/>
        <v>652902.04852031649</v>
      </c>
      <c r="I106" s="578">
        <f t="shared" si="20"/>
        <v>652902.04852031649</v>
      </c>
      <c r="J106" s="515">
        <f t="shared" si="15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2023</v>
      </c>
      <c r="D107" s="374">
        <f>IF(F106+SUM(E$99:E106)=D$92,F106,D$92-SUM(E$99:E106))</f>
        <v>4786205.2396179382</v>
      </c>
      <c r="E107" s="523">
        <f t="shared" si="16"/>
        <v>133442.16279069768</v>
      </c>
      <c r="F107" s="524">
        <f t="shared" si="17"/>
        <v>4652763.0768272402</v>
      </c>
      <c r="G107" s="524">
        <f t="shared" si="18"/>
        <v>4719484.1582225896</v>
      </c>
      <c r="H107" s="527">
        <f t="shared" si="19"/>
        <v>638618.32648344559</v>
      </c>
      <c r="I107" s="578">
        <f t="shared" si="20"/>
        <v>638618.32648344559</v>
      </c>
      <c r="J107" s="515">
        <f t="shared" si="15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2024</v>
      </c>
      <c r="D108" s="374">
        <f>IF(F107+SUM(E$99:E107)=D$92,F107,D$92-SUM(E$99:E107))</f>
        <v>4652763.0768272402</v>
      </c>
      <c r="E108" s="523">
        <f t="shared" si="16"/>
        <v>133442.16279069768</v>
      </c>
      <c r="F108" s="524">
        <f t="shared" si="17"/>
        <v>4519320.9140365422</v>
      </c>
      <c r="G108" s="524">
        <f t="shared" si="18"/>
        <v>4586041.9954318907</v>
      </c>
      <c r="H108" s="527">
        <f t="shared" si="19"/>
        <v>624334.60444657435</v>
      </c>
      <c r="I108" s="578">
        <f t="shared" si="20"/>
        <v>624334.60444657435</v>
      </c>
      <c r="J108" s="515">
        <f t="shared" si="15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2025</v>
      </c>
      <c r="D109" s="374">
        <f>IF(F108+SUM(E$99:E108)=D$92,F108,D$92-SUM(E$99:E108))</f>
        <v>4519320.9140365422</v>
      </c>
      <c r="E109" s="523">
        <f t="shared" si="16"/>
        <v>133442.16279069768</v>
      </c>
      <c r="F109" s="524">
        <f t="shared" si="17"/>
        <v>4385878.7512458442</v>
      </c>
      <c r="G109" s="524">
        <f t="shared" si="18"/>
        <v>4452599.8326411936</v>
      </c>
      <c r="H109" s="527">
        <f t="shared" si="19"/>
        <v>610050.88240970334</v>
      </c>
      <c r="I109" s="578">
        <f t="shared" si="20"/>
        <v>610050.88240970334</v>
      </c>
      <c r="J109" s="515">
        <f t="shared" si="15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2026</v>
      </c>
      <c r="D110" s="374">
        <f>IF(F109+SUM(E$99:E109)=D$92,F109,D$92-SUM(E$99:E109))</f>
        <v>4385878.7512458442</v>
      </c>
      <c r="E110" s="523">
        <f t="shared" si="16"/>
        <v>133442.16279069768</v>
      </c>
      <c r="F110" s="524">
        <f t="shared" si="17"/>
        <v>4252436.5884551462</v>
      </c>
      <c r="G110" s="524">
        <f t="shared" si="18"/>
        <v>4319157.6698504947</v>
      </c>
      <c r="H110" s="527">
        <f t="shared" si="19"/>
        <v>595767.16037283221</v>
      </c>
      <c r="I110" s="578">
        <f t="shared" si="20"/>
        <v>595767.16037283221</v>
      </c>
      <c r="J110" s="515">
        <f t="shared" si="15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2027</v>
      </c>
      <c r="D111" s="374">
        <f>IF(F110+SUM(E$99:E110)=D$92,F110,D$92-SUM(E$99:E110))</f>
        <v>4252436.5884551462</v>
      </c>
      <c r="E111" s="523">
        <f t="shared" si="16"/>
        <v>133442.16279069768</v>
      </c>
      <c r="F111" s="524">
        <f t="shared" si="17"/>
        <v>4118994.4256644486</v>
      </c>
      <c r="G111" s="524">
        <f t="shared" si="18"/>
        <v>4185715.5070597976</v>
      </c>
      <c r="H111" s="527">
        <f t="shared" si="19"/>
        <v>581483.4383359612</v>
      </c>
      <c r="I111" s="578">
        <f t="shared" si="20"/>
        <v>581483.4383359612</v>
      </c>
      <c r="J111" s="515">
        <f t="shared" si="15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2028</v>
      </c>
      <c r="D112" s="374">
        <f>IF(F111+SUM(E$99:E111)=D$92,F111,D$92-SUM(E$99:E111))</f>
        <v>4118994.4256644486</v>
      </c>
      <c r="E112" s="523">
        <f t="shared" si="16"/>
        <v>133442.16279069768</v>
      </c>
      <c r="F112" s="524">
        <f t="shared" si="17"/>
        <v>3985552.2628737511</v>
      </c>
      <c r="G112" s="524">
        <f t="shared" si="18"/>
        <v>4052273.3442690996</v>
      </c>
      <c r="H112" s="527">
        <f t="shared" si="19"/>
        <v>567199.71629909019</v>
      </c>
      <c r="I112" s="578">
        <f t="shared" si="20"/>
        <v>567199.71629909019</v>
      </c>
      <c r="J112" s="515">
        <f t="shared" si="15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2029</v>
      </c>
      <c r="D113" s="374">
        <f>IF(F112+SUM(E$99:E112)=D$92,F112,D$92-SUM(E$99:E112))</f>
        <v>3985552.2628737511</v>
      </c>
      <c r="E113" s="523">
        <f t="shared" si="16"/>
        <v>133442.16279069768</v>
      </c>
      <c r="F113" s="524">
        <f t="shared" si="17"/>
        <v>3852110.1000830536</v>
      </c>
      <c r="G113" s="524">
        <f t="shared" si="18"/>
        <v>3918831.1814784026</v>
      </c>
      <c r="H113" s="527">
        <f t="shared" si="19"/>
        <v>552915.99426221917</v>
      </c>
      <c r="I113" s="578">
        <f t="shared" si="20"/>
        <v>552915.99426221917</v>
      </c>
      <c r="J113" s="515">
        <f t="shared" si="15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2030</v>
      </c>
      <c r="D114" s="374">
        <f>IF(F113+SUM(E$99:E113)=D$92,F113,D$92-SUM(E$99:E113))</f>
        <v>3852110.1000830536</v>
      </c>
      <c r="E114" s="523">
        <f t="shared" si="16"/>
        <v>133442.16279069768</v>
      </c>
      <c r="F114" s="524">
        <f t="shared" si="17"/>
        <v>3718667.937292356</v>
      </c>
      <c r="G114" s="524">
        <f t="shared" si="18"/>
        <v>3785389.0186877046</v>
      </c>
      <c r="H114" s="527">
        <f t="shared" si="19"/>
        <v>538632.27222534805</v>
      </c>
      <c r="I114" s="578">
        <f t="shared" si="20"/>
        <v>538632.27222534805</v>
      </c>
      <c r="J114" s="515">
        <f t="shared" si="15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2031</v>
      </c>
      <c r="D115" s="374">
        <f>IF(F114+SUM(E$99:E114)=D$92,F114,D$92-SUM(E$99:E114))</f>
        <v>3718667.937292356</v>
      </c>
      <c r="E115" s="523">
        <f t="shared" si="16"/>
        <v>133442.16279069768</v>
      </c>
      <c r="F115" s="524">
        <f t="shared" si="17"/>
        <v>3585225.7745016585</v>
      </c>
      <c r="G115" s="524">
        <f t="shared" si="18"/>
        <v>3651946.8558970075</v>
      </c>
      <c r="H115" s="527">
        <f t="shared" si="19"/>
        <v>524348.55018847715</v>
      </c>
      <c r="I115" s="578">
        <f t="shared" si="20"/>
        <v>524348.55018847715</v>
      </c>
      <c r="J115" s="515">
        <f t="shared" si="15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2032</v>
      </c>
      <c r="D116" s="374">
        <f>IF(F115+SUM(E$99:E115)=D$92,F115,D$92-SUM(E$99:E115))</f>
        <v>3585225.7745016585</v>
      </c>
      <c r="E116" s="523">
        <f t="shared" si="16"/>
        <v>133442.16279069768</v>
      </c>
      <c r="F116" s="524">
        <f t="shared" si="17"/>
        <v>3451783.611710961</v>
      </c>
      <c r="G116" s="524">
        <f t="shared" si="18"/>
        <v>3518504.6931063095</v>
      </c>
      <c r="H116" s="527">
        <f t="shared" si="19"/>
        <v>510064.82815160602</v>
      </c>
      <c r="I116" s="578">
        <f t="shared" si="20"/>
        <v>510064.82815160602</v>
      </c>
      <c r="J116" s="515">
        <f t="shared" si="15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2033</v>
      </c>
      <c r="D117" s="374">
        <f>IF(F116+SUM(E$99:E116)=D$92,F116,D$92-SUM(E$99:E116))</f>
        <v>3451783.611710961</v>
      </c>
      <c r="E117" s="523">
        <f t="shared" si="16"/>
        <v>133442.16279069768</v>
      </c>
      <c r="F117" s="524">
        <f t="shared" si="17"/>
        <v>3318341.4489202634</v>
      </c>
      <c r="G117" s="524">
        <f t="shared" si="18"/>
        <v>3385062.5303156124</v>
      </c>
      <c r="H117" s="527">
        <f t="shared" si="19"/>
        <v>495781.10611473501</v>
      </c>
      <c r="I117" s="578">
        <f t="shared" si="20"/>
        <v>495781.10611473501</v>
      </c>
      <c r="J117" s="515">
        <f t="shared" si="15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2034</v>
      </c>
      <c r="D118" s="374">
        <f>IF(F117+SUM(E$99:E117)=D$92,F117,D$92-SUM(E$99:E117))</f>
        <v>3318341.4489202634</v>
      </c>
      <c r="E118" s="523">
        <f t="shared" si="16"/>
        <v>133442.16279069768</v>
      </c>
      <c r="F118" s="524">
        <f t="shared" si="17"/>
        <v>3184899.2861295659</v>
      </c>
      <c r="G118" s="524">
        <f t="shared" si="18"/>
        <v>3251620.3675249144</v>
      </c>
      <c r="H118" s="527">
        <f t="shared" si="19"/>
        <v>481497.384077864</v>
      </c>
      <c r="I118" s="578">
        <f t="shared" si="20"/>
        <v>481497.384077864</v>
      </c>
      <c r="J118" s="515">
        <f t="shared" si="15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2035</v>
      </c>
      <c r="D119" s="374">
        <f>IF(F118+SUM(E$99:E118)=D$92,F118,D$92-SUM(E$99:E118))</f>
        <v>3184899.2861295659</v>
      </c>
      <c r="E119" s="523">
        <f t="shared" si="16"/>
        <v>133442.16279069768</v>
      </c>
      <c r="F119" s="524">
        <f t="shared" si="17"/>
        <v>3051457.1233388684</v>
      </c>
      <c r="G119" s="524">
        <f t="shared" si="18"/>
        <v>3118178.2047342174</v>
      </c>
      <c r="H119" s="527">
        <f t="shared" si="19"/>
        <v>467213.66204099299</v>
      </c>
      <c r="I119" s="578">
        <f t="shared" si="20"/>
        <v>467213.66204099299</v>
      </c>
      <c r="J119" s="515">
        <f t="shared" si="15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2036</v>
      </c>
      <c r="D120" s="374">
        <f>IF(F119+SUM(E$99:E119)=D$92,F119,D$92-SUM(E$99:E119))</f>
        <v>3051457.1233388684</v>
      </c>
      <c r="E120" s="523">
        <f t="shared" si="16"/>
        <v>133442.16279069768</v>
      </c>
      <c r="F120" s="524">
        <f t="shared" si="17"/>
        <v>2918014.9605481708</v>
      </c>
      <c r="G120" s="524">
        <f t="shared" si="18"/>
        <v>2984736.0419435194</v>
      </c>
      <c r="H120" s="527">
        <f t="shared" si="19"/>
        <v>452929.94000412186</v>
      </c>
      <c r="I120" s="578">
        <f t="shared" si="20"/>
        <v>452929.94000412186</v>
      </c>
      <c r="J120" s="515">
        <f t="shared" si="15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2037</v>
      </c>
      <c r="D121" s="374">
        <f>IF(F120+SUM(E$99:E120)=D$92,F120,D$92-SUM(E$99:E120))</f>
        <v>2918014.9605481708</v>
      </c>
      <c r="E121" s="523">
        <f t="shared" si="16"/>
        <v>133442.16279069768</v>
      </c>
      <c r="F121" s="524">
        <f t="shared" si="17"/>
        <v>2784572.7977574733</v>
      </c>
      <c r="G121" s="524">
        <f t="shared" si="18"/>
        <v>2851293.8791528223</v>
      </c>
      <c r="H121" s="527">
        <f t="shared" si="19"/>
        <v>438646.21796725097</v>
      </c>
      <c r="I121" s="578">
        <f t="shared" si="20"/>
        <v>438646.21796725097</v>
      </c>
      <c r="J121" s="515">
        <f t="shared" si="15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2038</v>
      </c>
      <c r="D122" s="374">
        <f>IF(F121+SUM(E$99:E121)=D$92,F121,D$92-SUM(E$99:E121))</f>
        <v>2784572.7977574733</v>
      </c>
      <c r="E122" s="523">
        <f t="shared" si="16"/>
        <v>133442.16279069768</v>
      </c>
      <c r="F122" s="524">
        <f t="shared" si="17"/>
        <v>2651130.6349667758</v>
      </c>
      <c r="G122" s="524">
        <f t="shared" si="18"/>
        <v>2717851.7163621243</v>
      </c>
      <c r="H122" s="527">
        <f t="shared" si="19"/>
        <v>424362.49593037984</v>
      </c>
      <c r="I122" s="578">
        <f t="shared" si="20"/>
        <v>424362.49593037984</v>
      </c>
      <c r="J122" s="515">
        <f t="shared" si="15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2039</v>
      </c>
      <c r="D123" s="374">
        <f>IF(F122+SUM(E$99:E122)=D$92,F122,D$92-SUM(E$99:E122))</f>
        <v>2651130.6349667758</v>
      </c>
      <c r="E123" s="523">
        <f t="shared" si="16"/>
        <v>133442.16279069768</v>
      </c>
      <c r="F123" s="524">
        <f t="shared" si="17"/>
        <v>2517688.4721760782</v>
      </c>
      <c r="G123" s="524">
        <f t="shared" si="18"/>
        <v>2584409.5535714272</v>
      </c>
      <c r="H123" s="527">
        <f t="shared" si="19"/>
        <v>410078.77389350883</v>
      </c>
      <c r="I123" s="578">
        <f t="shared" si="20"/>
        <v>410078.77389350883</v>
      </c>
      <c r="J123" s="515">
        <f t="shared" si="15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2040</v>
      </c>
      <c r="D124" s="374">
        <f>IF(F123+SUM(E$99:E123)=D$92,F123,D$92-SUM(E$99:E123))</f>
        <v>2517688.4721760782</v>
      </c>
      <c r="E124" s="523">
        <f t="shared" si="16"/>
        <v>133442.16279069768</v>
      </c>
      <c r="F124" s="524">
        <f t="shared" si="17"/>
        <v>2384246.3093853807</v>
      </c>
      <c r="G124" s="524">
        <f t="shared" si="18"/>
        <v>2450967.3907807292</v>
      </c>
      <c r="H124" s="527">
        <f t="shared" si="19"/>
        <v>395795.05185663782</v>
      </c>
      <c r="I124" s="578">
        <f t="shared" si="20"/>
        <v>395795.05185663782</v>
      </c>
      <c r="J124" s="515">
        <f t="shared" si="15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2041</v>
      </c>
      <c r="D125" s="374">
        <f>IF(F124+SUM(E$99:E124)=D$92,F124,D$92-SUM(E$99:E124))</f>
        <v>2384246.3093853807</v>
      </c>
      <c r="E125" s="523">
        <f t="shared" si="16"/>
        <v>133442.16279069768</v>
      </c>
      <c r="F125" s="524">
        <f t="shared" si="17"/>
        <v>2250804.1465946832</v>
      </c>
      <c r="G125" s="524">
        <f t="shared" si="18"/>
        <v>2317525.2279900322</v>
      </c>
      <c r="H125" s="527">
        <f t="shared" si="19"/>
        <v>381511.3298197668</v>
      </c>
      <c r="I125" s="578">
        <f t="shared" si="20"/>
        <v>381511.3298197668</v>
      </c>
      <c r="J125" s="515">
        <f t="shared" si="15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2042</v>
      </c>
      <c r="D126" s="374">
        <f>IF(F125+SUM(E$99:E125)=D$92,F125,D$92-SUM(E$99:E125))</f>
        <v>2250804.1465946832</v>
      </c>
      <c r="E126" s="523">
        <f t="shared" si="16"/>
        <v>133442.16279069768</v>
      </c>
      <c r="F126" s="524">
        <f t="shared" si="17"/>
        <v>2117361.9838039856</v>
      </c>
      <c r="G126" s="524">
        <f t="shared" si="18"/>
        <v>2184083.0651993342</v>
      </c>
      <c r="H126" s="527">
        <f t="shared" si="19"/>
        <v>367227.60778289573</v>
      </c>
      <c r="I126" s="578">
        <f t="shared" si="20"/>
        <v>367227.60778289573</v>
      </c>
      <c r="J126" s="515">
        <f t="shared" si="15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2043</v>
      </c>
      <c r="D127" s="374">
        <f>IF(F126+SUM(E$99:E126)=D$92,F126,D$92-SUM(E$99:E126))</f>
        <v>2117361.9838039856</v>
      </c>
      <c r="E127" s="523">
        <f t="shared" si="16"/>
        <v>133442.16279069768</v>
      </c>
      <c r="F127" s="524">
        <f t="shared" si="17"/>
        <v>1983919.8210132879</v>
      </c>
      <c r="G127" s="524">
        <f t="shared" si="18"/>
        <v>2050640.9024086366</v>
      </c>
      <c r="H127" s="527">
        <f t="shared" si="19"/>
        <v>352943.88574602467</v>
      </c>
      <c r="I127" s="578">
        <f t="shared" si="20"/>
        <v>352943.88574602467</v>
      </c>
      <c r="J127" s="515">
        <f t="shared" si="15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2044</v>
      </c>
      <c r="D128" s="374">
        <f>IF(F127+SUM(E$99:E127)=D$92,F127,D$92-SUM(E$99:E127))</f>
        <v>1983919.8210132879</v>
      </c>
      <c r="E128" s="523">
        <f t="shared" si="16"/>
        <v>133442.16279069768</v>
      </c>
      <c r="F128" s="524">
        <f t="shared" si="17"/>
        <v>1850477.6582225901</v>
      </c>
      <c r="G128" s="524">
        <f t="shared" si="18"/>
        <v>1917198.7396179391</v>
      </c>
      <c r="H128" s="527">
        <f t="shared" si="19"/>
        <v>338660.16370915365</v>
      </c>
      <c r="I128" s="578">
        <f t="shared" si="20"/>
        <v>338660.16370915365</v>
      </c>
      <c r="J128" s="515">
        <f t="shared" si="15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2045</v>
      </c>
      <c r="D129" s="374">
        <f>IF(F128+SUM(E$99:E128)=D$92,F128,D$92-SUM(E$99:E128))</f>
        <v>1850477.6582225901</v>
      </c>
      <c r="E129" s="523">
        <f t="shared" si="16"/>
        <v>133442.16279069768</v>
      </c>
      <c r="F129" s="524">
        <f t="shared" si="17"/>
        <v>1717035.4954318923</v>
      </c>
      <c r="G129" s="524">
        <f t="shared" si="18"/>
        <v>1783756.5768272411</v>
      </c>
      <c r="H129" s="527">
        <f t="shared" si="19"/>
        <v>324376.44167228258</v>
      </c>
      <c r="I129" s="578">
        <f t="shared" si="20"/>
        <v>324376.44167228258</v>
      </c>
      <c r="J129" s="515">
        <f t="shared" si="15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2046</v>
      </c>
      <c r="D130" s="374">
        <f>IF(F129+SUM(E$99:E129)=D$92,F129,D$92-SUM(E$99:E129))</f>
        <v>1717035.4954318923</v>
      </c>
      <c r="E130" s="523">
        <f t="shared" si="16"/>
        <v>133442.16279069768</v>
      </c>
      <c r="F130" s="524">
        <f t="shared" si="17"/>
        <v>1583593.3326411946</v>
      </c>
      <c r="G130" s="524">
        <f t="shared" si="18"/>
        <v>1650314.4140365436</v>
      </c>
      <c r="H130" s="527">
        <f t="shared" si="19"/>
        <v>310092.71963541157</v>
      </c>
      <c r="I130" s="578">
        <f t="shared" si="20"/>
        <v>310092.71963541157</v>
      </c>
      <c r="J130" s="515">
        <f t="shared" si="15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2047</v>
      </c>
      <c r="D131" s="374">
        <f>IF(F130+SUM(E$99:E130)=D$92,F130,D$92-SUM(E$99:E130))</f>
        <v>1583593.3326411946</v>
      </c>
      <c r="E131" s="523">
        <f t="shared" si="16"/>
        <v>133442.16279069768</v>
      </c>
      <c r="F131" s="524">
        <f t="shared" si="17"/>
        <v>1450151.1698504968</v>
      </c>
      <c r="G131" s="524">
        <f t="shared" si="18"/>
        <v>1516872.2512458456</v>
      </c>
      <c r="H131" s="527">
        <f t="shared" si="19"/>
        <v>295808.9975985405</v>
      </c>
      <c r="I131" s="578">
        <f t="shared" si="20"/>
        <v>295808.9975985405</v>
      </c>
      <c r="J131" s="515">
        <f t="shared" si="15"/>
        <v>0</v>
      </c>
      <c r="K131" s="515"/>
      <c r="L131" s="526"/>
      <c r="M131" s="515">
        <f t="shared" ref="M131:M154" si="21">IF(L541&lt;&gt;0,+H541-L541,0)</f>
        <v>0</v>
      </c>
      <c r="N131" s="526"/>
      <c r="O131" s="515">
        <f t="shared" ref="O131:O154" si="22">IF(N541&lt;&gt;0,+I541-N541,0)</f>
        <v>0</v>
      </c>
      <c r="P131" s="515">
        <f t="shared" ref="P131:P154" si="23">+O541-M541</f>
        <v>0</v>
      </c>
    </row>
    <row r="132" spans="2:16" ht="12.5">
      <c r="B132" s="195" t="str">
        <f t="shared" si="14"/>
        <v/>
      </c>
      <c r="C132" s="508">
        <f>IF(D93="","-",+C131+1)</f>
        <v>2048</v>
      </c>
      <c r="D132" s="374">
        <f>IF(F131+SUM(E$99:E131)=D$92,F131,D$92-SUM(E$99:E131))</f>
        <v>1450151.1698504968</v>
      </c>
      <c r="E132" s="523">
        <f t="shared" si="16"/>
        <v>133442.16279069768</v>
      </c>
      <c r="F132" s="524">
        <f t="shared" si="17"/>
        <v>1316709.007059799</v>
      </c>
      <c r="G132" s="524">
        <f t="shared" si="18"/>
        <v>1383430.088455148</v>
      </c>
      <c r="H132" s="527">
        <f t="shared" si="19"/>
        <v>281525.27556166949</v>
      </c>
      <c r="I132" s="578">
        <f t="shared" si="20"/>
        <v>281525.27556166949</v>
      </c>
      <c r="J132" s="515">
        <f t="shared" si="15"/>
        <v>0</v>
      </c>
      <c r="K132" s="515"/>
      <c r="L132" s="526"/>
      <c r="M132" s="515">
        <f t="shared" si="21"/>
        <v>0</v>
      </c>
      <c r="N132" s="526"/>
      <c r="O132" s="515">
        <f t="shared" si="22"/>
        <v>0</v>
      </c>
      <c r="P132" s="515">
        <f t="shared" si="23"/>
        <v>0</v>
      </c>
    </row>
    <row r="133" spans="2:16" ht="12.5">
      <c r="B133" s="195" t="str">
        <f t="shared" si="14"/>
        <v/>
      </c>
      <c r="C133" s="508">
        <f>IF(D93="","-",+C132+1)</f>
        <v>2049</v>
      </c>
      <c r="D133" s="374">
        <f>IF(F132+SUM(E$99:E132)=D$92,F132,D$92-SUM(E$99:E132))</f>
        <v>1316709.007059799</v>
      </c>
      <c r="E133" s="523">
        <f t="shared" si="16"/>
        <v>133442.16279069768</v>
      </c>
      <c r="F133" s="524">
        <f t="shared" si="17"/>
        <v>1183266.8442691013</v>
      </c>
      <c r="G133" s="524">
        <f t="shared" si="18"/>
        <v>1249987.92566445</v>
      </c>
      <c r="H133" s="527">
        <f t="shared" si="19"/>
        <v>267241.55352479836</v>
      </c>
      <c r="I133" s="578">
        <f t="shared" si="20"/>
        <v>267241.55352479836</v>
      </c>
      <c r="J133" s="515">
        <f t="shared" si="15"/>
        <v>0</v>
      </c>
      <c r="K133" s="515"/>
      <c r="L133" s="526"/>
      <c r="M133" s="515">
        <f t="shared" si="21"/>
        <v>0</v>
      </c>
      <c r="N133" s="526"/>
      <c r="O133" s="515">
        <f t="shared" si="22"/>
        <v>0</v>
      </c>
      <c r="P133" s="515">
        <f t="shared" si="23"/>
        <v>0</v>
      </c>
    </row>
    <row r="134" spans="2:16" ht="12.5">
      <c r="B134" s="195" t="str">
        <f t="shared" si="14"/>
        <v/>
      </c>
      <c r="C134" s="508">
        <f>IF(D93="","-",+C133+1)</f>
        <v>2050</v>
      </c>
      <c r="D134" s="374">
        <f>IF(F133+SUM(E$99:E133)=D$92,F133,D$92-SUM(E$99:E133))</f>
        <v>1183266.8442691013</v>
      </c>
      <c r="E134" s="523">
        <f t="shared" si="16"/>
        <v>133442.16279069768</v>
      </c>
      <c r="F134" s="524">
        <f t="shared" si="17"/>
        <v>1049824.6814784035</v>
      </c>
      <c r="G134" s="524">
        <f t="shared" si="18"/>
        <v>1116545.7628737525</v>
      </c>
      <c r="H134" s="527">
        <f t="shared" si="19"/>
        <v>252957.83148792735</v>
      </c>
      <c r="I134" s="578">
        <f t="shared" si="20"/>
        <v>252957.83148792735</v>
      </c>
      <c r="J134" s="515">
        <f t="shared" si="15"/>
        <v>0</v>
      </c>
      <c r="K134" s="515"/>
      <c r="L134" s="526"/>
      <c r="M134" s="515">
        <f t="shared" si="21"/>
        <v>0</v>
      </c>
      <c r="N134" s="526"/>
      <c r="O134" s="515">
        <f t="shared" si="22"/>
        <v>0</v>
      </c>
      <c r="P134" s="515">
        <f t="shared" si="23"/>
        <v>0</v>
      </c>
    </row>
    <row r="135" spans="2:16" ht="12.5">
      <c r="B135" s="195" t="str">
        <f t="shared" si="14"/>
        <v/>
      </c>
      <c r="C135" s="508">
        <f>IF(D93="","-",+C134+1)</f>
        <v>2051</v>
      </c>
      <c r="D135" s="374">
        <f>IF(F134+SUM(E$99:E134)=D$92,F134,D$92-SUM(E$99:E134))</f>
        <v>1049824.6814784035</v>
      </c>
      <c r="E135" s="523">
        <f t="shared" si="16"/>
        <v>133442.16279069768</v>
      </c>
      <c r="F135" s="524">
        <f t="shared" si="17"/>
        <v>916382.51868770586</v>
      </c>
      <c r="G135" s="524">
        <f t="shared" si="18"/>
        <v>983103.60008305474</v>
      </c>
      <c r="H135" s="527">
        <f t="shared" si="19"/>
        <v>238674.10945105628</v>
      </c>
      <c r="I135" s="578">
        <f t="shared" si="20"/>
        <v>238674.10945105628</v>
      </c>
      <c r="J135" s="515">
        <f t="shared" si="15"/>
        <v>0</v>
      </c>
      <c r="K135" s="515"/>
      <c r="L135" s="526"/>
      <c r="M135" s="515">
        <f t="shared" si="21"/>
        <v>0</v>
      </c>
      <c r="N135" s="526"/>
      <c r="O135" s="515">
        <f t="shared" si="22"/>
        <v>0</v>
      </c>
      <c r="P135" s="515">
        <f t="shared" si="23"/>
        <v>0</v>
      </c>
    </row>
    <row r="136" spans="2:16" ht="12.5">
      <c r="B136" s="195" t="str">
        <f t="shared" si="14"/>
        <v/>
      </c>
      <c r="C136" s="508">
        <f>IF(D93="","-",+C135+1)</f>
        <v>2052</v>
      </c>
      <c r="D136" s="374">
        <f>IF(F135+SUM(E$99:E135)=D$92,F135,D$92-SUM(E$99:E135))</f>
        <v>916382.51868770586</v>
      </c>
      <c r="E136" s="523">
        <f t="shared" si="16"/>
        <v>133442.16279069768</v>
      </c>
      <c r="F136" s="524">
        <f t="shared" si="17"/>
        <v>782940.35589700821</v>
      </c>
      <c r="G136" s="524">
        <f t="shared" si="18"/>
        <v>849661.43729235698</v>
      </c>
      <c r="H136" s="527">
        <f t="shared" si="19"/>
        <v>224390.38741418521</v>
      </c>
      <c r="I136" s="578">
        <f t="shared" si="20"/>
        <v>224390.38741418521</v>
      </c>
      <c r="J136" s="515">
        <f t="shared" si="15"/>
        <v>0</v>
      </c>
      <c r="K136" s="515"/>
      <c r="L136" s="526"/>
      <c r="M136" s="515">
        <f t="shared" si="21"/>
        <v>0</v>
      </c>
      <c r="N136" s="526"/>
      <c r="O136" s="515">
        <f t="shared" si="22"/>
        <v>0</v>
      </c>
      <c r="P136" s="515">
        <f t="shared" si="23"/>
        <v>0</v>
      </c>
    </row>
    <row r="137" spans="2:16" ht="12.5">
      <c r="B137" s="195" t="str">
        <f t="shared" si="14"/>
        <v/>
      </c>
      <c r="C137" s="508">
        <f>IF(D93="","-",+C136+1)</f>
        <v>2053</v>
      </c>
      <c r="D137" s="374">
        <f>IF(F136+SUM(E$99:E136)=D$92,F136,D$92-SUM(E$99:E136))</f>
        <v>782940.35589700821</v>
      </c>
      <c r="E137" s="523">
        <f t="shared" si="16"/>
        <v>133442.16279069768</v>
      </c>
      <c r="F137" s="524">
        <f t="shared" si="17"/>
        <v>649498.19310631056</v>
      </c>
      <c r="G137" s="524">
        <f t="shared" si="18"/>
        <v>716219.27450165944</v>
      </c>
      <c r="H137" s="527">
        <f t="shared" si="19"/>
        <v>210106.6653773142</v>
      </c>
      <c r="I137" s="578">
        <f t="shared" si="20"/>
        <v>210106.6653773142</v>
      </c>
      <c r="J137" s="515">
        <f t="shared" si="15"/>
        <v>0</v>
      </c>
      <c r="K137" s="515"/>
      <c r="L137" s="526"/>
      <c r="M137" s="515">
        <f t="shared" si="21"/>
        <v>0</v>
      </c>
      <c r="N137" s="526"/>
      <c r="O137" s="515">
        <f t="shared" si="22"/>
        <v>0</v>
      </c>
      <c r="P137" s="515">
        <f t="shared" si="23"/>
        <v>0</v>
      </c>
    </row>
    <row r="138" spans="2:16" ht="12.5">
      <c r="B138" s="195" t="str">
        <f t="shared" si="14"/>
        <v/>
      </c>
      <c r="C138" s="508">
        <f>IF(D93="","-",+C137+1)</f>
        <v>2054</v>
      </c>
      <c r="D138" s="374">
        <f>IF(F137+SUM(E$99:E137)=D$92,F137,D$92-SUM(E$99:E137))</f>
        <v>649498.19310631056</v>
      </c>
      <c r="E138" s="523">
        <f t="shared" si="16"/>
        <v>133442.16279069768</v>
      </c>
      <c r="F138" s="524">
        <f t="shared" si="17"/>
        <v>516056.03031561291</v>
      </c>
      <c r="G138" s="524">
        <f t="shared" si="18"/>
        <v>582777.11171096168</v>
      </c>
      <c r="H138" s="527">
        <f t="shared" si="19"/>
        <v>195822.94334044313</v>
      </c>
      <c r="I138" s="578">
        <f t="shared" si="20"/>
        <v>195822.94334044313</v>
      </c>
      <c r="J138" s="515">
        <f t="shared" si="15"/>
        <v>0</v>
      </c>
      <c r="K138" s="515"/>
      <c r="L138" s="526"/>
      <c r="M138" s="515">
        <f t="shared" si="21"/>
        <v>0</v>
      </c>
      <c r="N138" s="526"/>
      <c r="O138" s="515">
        <f t="shared" si="22"/>
        <v>0</v>
      </c>
      <c r="P138" s="515">
        <f t="shared" si="23"/>
        <v>0</v>
      </c>
    </row>
    <row r="139" spans="2:16" ht="12.5">
      <c r="B139" s="195" t="str">
        <f t="shared" si="14"/>
        <v/>
      </c>
      <c r="C139" s="508">
        <f>IF(D93="","-",+C138+1)</f>
        <v>2055</v>
      </c>
      <c r="D139" s="374">
        <f>IF(F138+SUM(E$99:E138)=D$92,F138,D$92-SUM(E$99:E138))</f>
        <v>516056.03031561291</v>
      </c>
      <c r="E139" s="523">
        <f t="shared" si="16"/>
        <v>133442.16279069768</v>
      </c>
      <c r="F139" s="524">
        <f t="shared" si="17"/>
        <v>382613.86752491526</v>
      </c>
      <c r="G139" s="524">
        <f t="shared" si="18"/>
        <v>449334.94892026408</v>
      </c>
      <c r="H139" s="527">
        <f t="shared" si="19"/>
        <v>181539.22130357212</v>
      </c>
      <c r="I139" s="578">
        <f t="shared" si="20"/>
        <v>181539.22130357212</v>
      </c>
      <c r="J139" s="515">
        <f t="shared" si="15"/>
        <v>0</v>
      </c>
      <c r="K139" s="515"/>
      <c r="L139" s="526"/>
      <c r="M139" s="515">
        <f t="shared" si="21"/>
        <v>0</v>
      </c>
      <c r="N139" s="526"/>
      <c r="O139" s="515">
        <f t="shared" si="22"/>
        <v>0</v>
      </c>
      <c r="P139" s="515">
        <f t="shared" si="23"/>
        <v>0</v>
      </c>
    </row>
    <row r="140" spans="2:16" ht="12.5">
      <c r="B140" s="195" t="str">
        <f t="shared" si="14"/>
        <v/>
      </c>
      <c r="C140" s="508">
        <f>IF(D93="","-",+C139+1)</f>
        <v>2056</v>
      </c>
      <c r="D140" s="374">
        <f>IF(F139+SUM(E$99:E139)=D$92,F139,D$92-SUM(E$99:E139))</f>
        <v>382613.86752491526</v>
      </c>
      <c r="E140" s="523">
        <f t="shared" si="16"/>
        <v>133442.16279069768</v>
      </c>
      <c r="F140" s="524">
        <f t="shared" si="17"/>
        <v>249171.70473421758</v>
      </c>
      <c r="G140" s="524">
        <f t="shared" si="18"/>
        <v>315892.78612956643</v>
      </c>
      <c r="H140" s="527">
        <f t="shared" si="19"/>
        <v>167255.49926670105</v>
      </c>
      <c r="I140" s="578">
        <f t="shared" si="20"/>
        <v>167255.49926670105</v>
      </c>
      <c r="J140" s="515">
        <f t="shared" si="15"/>
        <v>0</v>
      </c>
      <c r="K140" s="515"/>
      <c r="L140" s="526"/>
      <c r="M140" s="515">
        <f t="shared" si="21"/>
        <v>0</v>
      </c>
      <c r="N140" s="526"/>
      <c r="O140" s="515">
        <f t="shared" si="22"/>
        <v>0</v>
      </c>
      <c r="P140" s="515">
        <f t="shared" si="23"/>
        <v>0</v>
      </c>
    </row>
    <row r="141" spans="2:16" ht="12.5">
      <c r="B141" s="195" t="str">
        <f t="shared" si="14"/>
        <v/>
      </c>
      <c r="C141" s="508">
        <f>IF(D93="","-",+C140+1)</f>
        <v>2057</v>
      </c>
      <c r="D141" s="374">
        <f>IF(F140+SUM(E$99:E140)=D$92,F140,D$92-SUM(E$99:E140))</f>
        <v>249171.70473421758</v>
      </c>
      <c r="E141" s="523">
        <f t="shared" si="16"/>
        <v>133442.16279069768</v>
      </c>
      <c r="F141" s="524">
        <f t="shared" si="17"/>
        <v>115729.5419435199</v>
      </c>
      <c r="G141" s="524">
        <f t="shared" si="18"/>
        <v>182450.62333886873</v>
      </c>
      <c r="H141" s="527">
        <f t="shared" si="19"/>
        <v>152971.77722983001</v>
      </c>
      <c r="I141" s="578">
        <f t="shared" si="20"/>
        <v>152971.77722983001</v>
      </c>
      <c r="J141" s="515">
        <f t="shared" si="15"/>
        <v>0</v>
      </c>
      <c r="K141" s="515"/>
      <c r="L141" s="526"/>
      <c r="M141" s="515">
        <f t="shared" si="21"/>
        <v>0</v>
      </c>
      <c r="N141" s="526"/>
      <c r="O141" s="515">
        <f t="shared" si="22"/>
        <v>0</v>
      </c>
      <c r="P141" s="515">
        <f t="shared" si="23"/>
        <v>0</v>
      </c>
    </row>
    <row r="142" spans="2:16" ht="12.5">
      <c r="B142" s="195" t="str">
        <f t="shared" si="14"/>
        <v/>
      </c>
      <c r="C142" s="508">
        <f>IF(D93="","-",+C141+1)</f>
        <v>2058</v>
      </c>
      <c r="D142" s="374">
        <f>IF(F141+SUM(E$99:E141)=D$92,F141,D$92-SUM(E$99:E141))</f>
        <v>115729.5419435199</v>
      </c>
      <c r="E142" s="523">
        <f t="shared" si="16"/>
        <v>115729.5419435199</v>
      </c>
      <c r="F142" s="524">
        <f t="shared" si="17"/>
        <v>0</v>
      </c>
      <c r="G142" s="524">
        <f t="shared" si="18"/>
        <v>57864.77097175995</v>
      </c>
      <c r="H142" s="527">
        <f t="shared" si="19"/>
        <v>121923.41865386831</v>
      </c>
      <c r="I142" s="578">
        <f t="shared" si="20"/>
        <v>121923.41865386831</v>
      </c>
      <c r="J142" s="515">
        <f t="shared" si="15"/>
        <v>0</v>
      </c>
      <c r="K142" s="515"/>
      <c r="L142" s="526"/>
      <c r="M142" s="515">
        <f t="shared" si="21"/>
        <v>0</v>
      </c>
      <c r="N142" s="526"/>
      <c r="O142" s="515">
        <f t="shared" si="22"/>
        <v>0</v>
      </c>
      <c r="P142" s="515">
        <f t="shared" si="23"/>
        <v>0</v>
      </c>
    </row>
    <row r="143" spans="2:16" ht="12.5">
      <c r="B143" s="195" t="str">
        <f t="shared" si="14"/>
        <v/>
      </c>
      <c r="C143" s="508">
        <f>IF(D93="","-",+C142+1)</f>
        <v>2059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1"/>
        <v>0</v>
      </c>
      <c r="N143" s="526"/>
      <c r="O143" s="515">
        <f t="shared" si="22"/>
        <v>0</v>
      </c>
      <c r="P143" s="515">
        <f t="shared" si="23"/>
        <v>0</v>
      </c>
    </row>
    <row r="144" spans="2:16" ht="12.5">
      <c r="B144" s="195" t="str">
        <f t="shared" si="14"/>
        <v/>
      </c>
      <c r="C144" s="508">
        <f>IF(D93="","-",+C143+1)</f>
        <v>2060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1"/>
        <v>0</v>
      </c>
      <c r="N144" s="526"/>
      <c r="O144" s="515">
        <f t="shared" si="22"/>
        <v>0</v>
      </c>
      <c r="P144" s="515">
        <f t="shared" si="23"/>
        <v>0</v>
      </c>
    </row>
    <row r="145" spans="2:16" ht="12.5">
      <c r="B145" s="195" t="str">
        <f t="shared" si="14"/>
        <v/>
      </c>
      <c r="C145" s="508">
        <f>IF(D93="","-",+C144+1)</f>
        <v>2061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1"/>
        <v>0</v>
      </c>
      <c r="N145" s="526"/>
      <c r="O145" s="515">
        <f t="shared" si="22"/>
        <v>0</v>
      </c>
      <c r="P145" s="515">
        <f t="shared" si="23"/>
        <v>0</v>
      </c>
    </row>
    <row r="146" spans="2:16" ht="12.5">
      <c r="B146" s="195" t="str">
        <f t="shared" si="14"/>
        <v/>
      </c>
      <c r="C146" s="508">
        <f>IF(D93="","-",+C145+1)</f>
        <v>2062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1"/>
        <v>0</v>
      </c>
      <c r="N146" s="526"/>
      <c r="O146" s="515">
        <f t="shared" si="22"/>
        <v>0</v>
      </c>
      <c r="P146" s="515">
        <f t="shared" si="23"/>
        <v>0</v>
      </c>
    </row>
    <row r="147" spans="2:16" ht="12.5">
      <c r="B147" s="195" t="str">
        <f t="shared" si="14"/>
        <v/>
      </c>
      <c r="C147" s="508">
        <f>IF(D93="","-",+C146+1)</f>
        <v>2063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1"/>
        <v>0</v>
      </c>
      <c r="N147" s="526"/>
      <c r="O147" s="515">
        <f t="shared" si="22"/>
        <v>0</v>
      </c>
      <c r="P147" s="515">
        <f t="shared" si="23"/>
        <v>0</v>
      </c>
    </row>
    <row r="148" spans="2:16" ht="12.5">
      <c r="B148" s="195" t="str">
        <f t="shared" si="14"/>
        <v/>
      </c>
      <c r="C148" s="508">
        <f>IF(D93="","-",+C147+1)</f>
        <v>2064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1"/>
        <v>0</v>
      </c>
      <c r="N148" s="526"/>
      <c r="O148" s="515">
        <f t="shared" si="22"/>
        <v>0</v>
      </c>
      <c r="P148" s="515">
        <f t="shared" si="23"/>
        <v>0</v>
      </c>
    </row>
    <row r="149" spans="2:16" ht="12.5">
      <c r="B149" s="195" t="str">
        <f t="shared" si="14"/>
        <v/>
      </c>
      <c r="C149" s="508">
        <f>IF(D93="","-",+C148+1)</f>
        <v>2065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1"/>
        <v>0</v>
      </c>
      <c r="N149" s="526"/>
      <c r="O149" s="515">
        <f t="shared" si="22"/>
        <v>0</v>
      </c>
      <c r="P149" s="515">
        <f t="shared" si="23"/>
        <v>0</v>
      </c>
    </row>
    <row r="150" spans="2:16" ht="12.5">
      <c r="B150" s="195" t="str">
        <f t="shared" si="14"/>
        <v/>
      </c>
      <c r="C150" s="508">
        <f>IF(D93="","-",+C149+1)</f>
        <v>2066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1"/>
        <v>0</v>
      </c>
      <c r="N150" s="526"/>
      <c r="O150" s="515">
        <f t="shared" si="22"/>
        <v>0</v>
      </c>
      <c r="P150" s="515">
        <f t="shared" si="23"/>
        <v>0</v>
      </c>
    </row>
    <row r="151" spans="2:16" ht="12.5">
      <c r="B151" s="195" t="str">
        <f t="shared" si="14"/>
        <v/>
      </c>
      <c r="C151" s="508">
        <f>IF(D93="","-",+C150+1)</f>
        <v>2067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1"/>
        <v>0</v>
      </c>
      <c r="N151" s="526"/>
      <c r="O151" s="515">
        <f t="shared" si="22"/>
        <v>0</v>
      </c>
      <c r="P151" s="515">
        <f t="shared" si="23"/>
        <v>0</v>
      </c>
    </row>
    <row r="152" spans="2:16" ht="12.5">
      <c r="B152" s="195" t="str">
        <f t="shared" si="14"/>
        <v/>
      </c>
      <c r="C152" s="508">
        <f>IF(D93="","-",+C151+1)</f>
        <v>2068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1"/>
        <v>0</v>
      </c>
      <c r="N152" s="526"/>
      <c r="O152" s="515">
        <f t="shared" si="22"/>
        <v>0</v>
      </c>
      <c r="P152" s="515">
        <f t="shared" si="23"/>
        <v>0</v>
      </c>
    </row>
    <row r="153" spans="2:16" ht="12.5">
      <c r="B153" s="195" t="str">
        <f t="shared" si="14"/>
        <v/>
      </c>
      <c r="C153" s="508">
        <f>IF(D93="","-",+C152+1)</f>
        <v>2069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1"/>
        <v>0</v>
      </c>
      <c r="N153" s="526"/>
      <c r="O153" s="515">
        <f t="shared" si="22"/>
        <v>0</v>
      </c>
      <c r="P153" s="515">
        <f t="shared" si="23"/>
        <v>0</v>
      </c>
    </row>
    <row r="154" spans="2:16" ht="13" thickBot="1">
      <c r="B154" s="195" t="str">
        <f t="shared" si="14"/>
        <v/>
      </c>
      <c r="C154" s="528">
        <f>IF(D93="","-",+C153+1)</f>
        <v>2070</v>
      </c>
      <c r="D154" s="374">
        <f>IF(F153+SUM(E$99:E153)=D$92,F153,D$92-SUM(E$99:E153))</f>
        <v>0</v>
      </c>
      <c r="E154" s="523">
        <f t="shared" si="16"/>
        <v>0</v>
      </c>
      <c r="F154" s="524">
        <f t="shared" si="17"/>
        <v>0</v>
      </c>
      <c r="G154" s="524">
        <f t="shared" si="18"/>
        <v>0</v>
      </c>
      <c r="H154" s="527">
        <f t="shared" si="19"/>
        <v>0</v>
      </c>
      <c r="I154" s="578">
        <f t="shared" si="20"/>
        <v>0</v>
      </c>
      <c r="J154" s="515">
        <f t="shared" si="15"/>
        <v>0</v>
      </c>
      <c r="K154" s="515"/>
      <c r="L154" s="533"/>
      <c r="M154" s="534">
        <f t="shared" si="21"/>
        <v>0</v>
      </c>
      <c r="N154" s="533"/>
      <c r="O154" s="534">
        <f t="shared" si="22"/>
        <v>0</v>
      </c>
      <c r="P154" s="534">
        <f t="shared" si="23"/>
        <v>0</v>
      </c>
    </row>
    <row r="155" spans="2:16" ht="12.5">
      <c r="C155" s="374" t="s">
        <v>78</v>
      </c>
      <c r="D155" s="375"/>
      <c r="E155" s="375">
        <f>SUM(E99:E154)</f>
        <v>5738013.0000000009</v>
      </c>
      <c r="F155" s="375"/>
      <c r="G155" s="375"/>
      <c r="H155" s="375">
        <f>SUM(H99:H154)</f>
        <v>19425184.219315186</v>
      </c>
      <c r="I155" s="375">
        <f>SUM(I99:I154)</f>
        <v>19425184.219315186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1583802.9577072526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1583802.9577072526</v>
      </c>
      <c r="O6" s="269"/>
      <c r="P6" s="269"/>
    </row>
    <row r="7" spans="1:16" ht="13.5" thickBot="1">
      <c r="C7" s="468" t="s">
        <v>48</v>
      </c>
      <c r="D7" s="625" t="s">
        <v>346</v>
      </c>
      <c r="E7" s="588"/>
      <c r="F7" s="588"/>
      <c r="G7" s="588"/>
      <c r="H7" s="592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/>
      <c r="E9" s="638" t="s">
        <v>404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13851900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2015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337851.21951219509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2015</v>
      </c>
      <c r="D17" s="630">
        <v>13860000</v>
      </c>
      <c r="E17" s="639">
        <v>27500</v>
      </c>
      <c r="F17" s="630">
        <v>13832500</v>
      </c>
      <c r="G17" s="639">
        <v>1849306.6594882272</v>
      </c>
      <c r="H17" s="640">
        <v>1849306.6594882272</v>
      </c>
      <c r="I17" s="512">
        <v>0</v>
      </c>
      <c r="J17" s="512"/>
      <c r="K17" s="519">
        <f>G17</f>
        <v>1849306.6594882272</v>
      </c>
      <c r="L17" s="520">
        <f>IF(K17&lt;&gt;0,+G17-K17,0)</f>
        <v>0</v>
      </c>
      <c r="M17" s="519">
        <f>H17</f>
        <v>1849306.6594882272</v>
      </c>
      <c r="N17" s="515">
        <f>IF(M17&lt;&gt;0,+H17-M17,0)</f>
        <v>0</v>
      </c>
      <c r="O17" s="515">
        <f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2016</v>
      </c>
      <c r="D18" s="632">
        <v>13848292</v>
      </c>
      <c r="E18" s="631">
        <v>330376</v>
      </c>
      <c r="F18" s="632">
        <v>13517916</v>
      </c>
      <c r="G18" s="631">
        <v>2088786.1755878374</v>
      </c>
      <c r="H18" s="640">
        <v>2088786.1755878374</v>
      </c>
      <c r="I18" s="512">
        <f>H18-G18</f>
        <v>0</v>
      </c>
      <c r="J18" s="512"/>
      <c r="K18" s="519">
        <f>G18</f>
        <v>2088786.1755878374</v>
      </c>
      <c r="L18" s="520">
        <f>IF(K18&lt;&gt;0,+G18-K18,0)</f>
        <v>0</v>
      </c>
      <c r="M18" s="519">
        <f>H18</f>
        <v>2088786.1755878374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2017</v>
      </c>
      <c r="D19" s="632">
        <v>13494024</v>
      </c>
      <c r="E19" s="631">
        <v>322137.20930232556</v>
      </c>
      <c r="F19" s="632">
        <v>13171886.790697675</v>
      </c>
      <c r="G19" s="631">
        <v>1973990.8338267417</v>
      </c>
      <c r="H19" s="640">
        <v>1973990.8338267417</v>
      </c>
      <c r="I19" s="512">
        <f t="shared" ref="I19:I72" si="0">H19-G19</f>
        <v>0</v>
      </c>
      <c r="J19" s="512"/>
      <c r="K19" s="519">
        <f>G19</f>
        <v>1973990.8338267417</v>
      </c>
      <c r="L19" s="520">
        <f>IF(K19&lt;&gt;0,+G19-K19,0)</f>
        <v>0</v>
      </c>
      <c r="M19" s="519">
        <f>H19</f>
        <v>1973990.8338267417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1">IF(D20=F19,"","IU")</f>
        <v/>
      </c>
      <c r="C20" s="508">
        <f>IF(D11="","-",+C19+1)</f>
        <v>2018</v>
      </c>
      <c r="D20" s="632">
        <v>13171886.790697675</v>
      </c>
      <c r="E20" s="631">
        <v>337851.21951219509</v>
      </c>
      <c r="F20" s="632">
        <v>12834035.571185481</v>
      </c>
      <c r="G20" s="631">
        <v>1792677.2594055445</v>
      </c>
      <c r="H20" s="640">
        <v>1792677.2594055445</v>
      </c>
      <c r="I20" s="512">
        <f t="shared" si="0"/>
        <v>0</v>
      </c>
      <c r="J20" s="512"/>
      <c r="K20" s="519">
        <f>G20</f>
        <v>1792677.2594055445</v>
      </c>
      <c r="L20" s="520">
        <f>IF(K20&lt;&gt;0,+G20-K20,0)</f>
        <v>0</v>
      </c>
      <c r="M20" s="519">
        <f>H20</f>
        <v>1792677.2594055445</v>
      </c>
      <c r="N20" s="515">
        <f>IF(M20&lt;&gt;0,+H20-M20,0)</f>
        <v>0</v>
      </c>
      <c r="O20" s="515">
        <f>+N20-L20</f>
        <v>0</v>
      </c>
      <c r="P20" s="272"/>
    </row>
    <row r="21" spans="2:16" ht="12.5">
      <c r="B21" s="195" t="str">
        <f t="shared" si="1"/>
        <v/>
      </c>
      <c r="C21" s="508">
        <f>IF(D11="","-",+C20+1)</f>
        <v>2019</v>
      </c>
      <c r="D21" s="632">
        <v>12834035.571185481</v>
      </c>
      <c r="E21" s="631">
        <v>322137.20930232556</v>
      </c>
      <c r="F21" s="632">
        <v>12511898.361883156</v>
      </c>
      <c r="G21" s="631">
        <v>1583802.9577072526</v>
      </c>
      <c r="H21" s="640">
        <v>1583802.9577072526</v>
      </c>
      <c r="I21" s="512">
        <f t="shared" si="0"/>
        <v>0</v>
      </c>
      <c r="J21" s="512"/>
      <c r="K21" s="519">
        <f>G21</f>
        <v>1583802.9577072526</v>
      </c>
      <c r="L21" s="520">
        <f>IF(K21&lt;&gt;0,+G21-K21,0)</f>
        <v>0</v>
      </c>
      <c r="M21" s="519">
        <f>H21</f>
        <v>1583802.9577072526</v>
      </c>
      <c r="N21" s="515">
        <f t="shared" ref="N21:N72" si="2">IF(M21&lt;&gt;0,+H21-M21,0)</f>
        <v>0</v>
      </c>
      <c r="O21" s="515">
        <f t="shared" ref="O21:O72" si="3">+N21-L21</f>
        <v>0</v>
      </c>
      <c r="P21" s="272"/>
    </row>
    <row r="22" spans="2:16" ht="12.5">
      <c r="B22" s="195" t="str">
        <f t="shared" si="1"/>
        <v/>
      </c>
      <c r="C22" s="508">
        <f>IF(D11="","-",+C21+1)</f>
        <v>2020</v>
      </c>
      <c r="D22" s="524">
        <f>IF(F21+SUM(E$17:E21)=D$10,F21,D$10-SUM(E$17:E21))</f>
        <v>12511898.361883156</v>
      </c>
      <c r="E22" s="523">
        <f t="shared" ref="E22:E72" si="4">IF(+$I$14&lt;F21,$I$14,D22)</f>
        <v>337851.21951219509</v>
      </c>
      <c r="F22" s="524">
        <f t="shared" ref="F22:F72" si="5">+D22-E22</f>
        <v>12174047.142370962</v>
      </c>
      <c r="G22" s="525">
        <f t="shared" ref="G22:G50" si="6">+I$12*((D22+F22)/2)+E22</f>
        <v>1906570.2195398414</v>
      </c>
      <c r="H22" s="492">
        <f t="shared" ref="H22:H50" si="7">+I$13*((D22+F22)/2)+E22</f>
        <v>1906570.2195398414</v>
      </c>
      <c r="I22" s="512">
        <f t="shared" si="0"/>
        <v>0</v>
      </c>
      <c r="J22" s="512"/>
      <c r="K22" s="526"/>
      <c r="L22" s="515">
        <f t="shared" ref="L22:L72" si="8">IF(K22&lt;&gt;0,+G22-K22,0)</f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1"/>
        <v/>
      </c>
      <c r="C23" s="508">
        <f>IF(D11="","-",+C22+1)</f>
        <v>2021</v>
      </c>
      <c r="D23" s="524">
        <f>IF(F22+SUM(E$17:E22)=D$10,F22,D$10-SUM(E$17:E22))</f>
        <v>12174047.142370962</v>
      </c>
      <c r="E23" s="523">
        <f t="shared" si="4"/>
        <v>337851.21951219509</v>
      </c>
      <c r="F23" s="524">
        <f t="shared" si="5"/>
        <v>11836195.922858767</v>
      </c>
      <c r="G23" s="525">
        <f t="shared" si="6"/>
        <v>1863631.3232241254</v>
      </c>
      <c r="H23" s="492">
        <f t="shared" si="7"/>
        <v>1863631.3232241254</v>
      </c>
      <c r="I23" s="512">
        <f t="shared" si="0"/>
        <v>0</v>
      </c>
      <c r="J23" s="512"/>
      <c r="K23" s="526"/>
      <c r="L23" s="515">
        <f t="shared" si="8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1"/>
        <v/>
      </c>
      <c r="C24" s="508">
        <f>IF(D11="","-",+C23+1)</f>
        <v>2022</v>
      </c>
      <c r="D24" s="524">
        <f>IF(F23+SUM(E$17:E23)=D$10,F23,D$10-SUM(E$17:E23))</f>
        <v>11836195.922858767</v>
      </c>
      <c r="E24" s="523">
        <f t="shared" si="4"/>
        <v>337851.21951219509</v>
      </c>
      <c r="F24" s="524">
        <f t="shared" si="5"/>
        <v>11498344.703346573</v>
      </c>
      <c r="G24" s="525">
        <f t="shared" si="6"/>
        <v>1820692.4269084095</v>
      </c>
      <c r="H24" s="492">
        <f t="shared" si="7"/>
        <v>1820692.4269084095</v>
      </c>
      <c r="I24" s="512">
        <f t="shared" si="0"/>
        <v>0</v>
      </c>
      <c r="J24" s="512"/>
      <c r="K24" s="526"/>
      <c r="L24" s="515">
        <f t="shared" si="8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1"/>
        <v/>
      </c>
      <c r="C25" s="508">
        <f>IF(D11="","-",+C24+1)</f>
        <v>2023</v>
      </c>
      <c r="D25" s="524">
        <f>IF(F24+SUM(E$17:E24)=D$10,F24,D$10-SUM(E$17:E24))</f>
        <v>11498344.703346573</v>
      </c>
      <c r="E25" s="523">
        <f t="shared" si="4"/>
        <v>337851.21951219509</v>
      </c>
      <c r="F25" s="524">
        <f t="shared" si="5"/>
        <v>11160493.483834378</v>
      </c>
      <c r="G25" s="525">
        <f t="shared" si="6"/>
        <v>1777753.5305926937</v>
      </c>
      <c r="H25" s="492">
        <f t="shared" si="7"/>
        <v>1777753.5305926937</v>
      </c>
      <c r="I25" s="512">
        <f t="shared" si="0"/>
        <v>0</v>
      </c>
      <c r="J25" s="512"/>
      <c r="K25" s="526"/>
      <c r="L25" s="515">
        <f t="shared" si="8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1"/>
        <v/>
      </c>
      <c r="C26" s="508">
        <f>IF(D11="","-",+C25+1)</f>
        <v>2024</v>
      </c>
      <c r="D26" s="524">
        <f>IF(F25+SUM(E$17:E25)=D$10,F25,D$10-SUM(E$17:E25))</f>
        <v>11160493.483834378</v>
      </c>
      <c r="E26" s="523">
        <f t="shared" si="4"/>
        <v>337851.21951219509</v>
      </c>
      <c r="F26" s="524">
        <f t="shared" si="5"/>
        <v>10822642.264322184</v>
      </c>
      <c r="G26" s="525">
        <f t="shared" si="6"/>
        <v>1734814.6342769777</v>
      </c>
      <c r="H26" s="492">
        <f t="shared" si="7"/>
        <v>1734814.6342769777</v>
      </c>
      <c r="I26" s="512">
        <f t="shared" si="0"/>
        <v>0</v>
      </c>
      <c r="J26" s="512"/>
      <c r="K26" s="526"/>
      <c r="L26" s="515">
        <f t="shared" si="8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1"/>
        <v/>
      </c>
      <c r="C27" s="508">
        <f>IF(D11="","-",+C26+1)</f>
        <v>2025</v>
      </c>
      <c r="D27" s="524">
        <f>IF(F26+SUM(E$17:E26)=D$10,F26,D$10-SUM(E$17:E26))</f>
        <v>10822642.264322184</v>
      </c>
      <c r="E27" s="523">
        <f t="shared" si="4"/>
        <v>337851.21951219509</v>
      </c>
      <c r="F27" s="524">
        <f t="shared" si="5"/>
        <v>10484791.04480999</v>
      </c>
      <c r="G27" s="525">
        <f t="shared" si="6"/>
        <v>1691875.7379612618</v>
      </c>
      <c r="H27" s="492">
        <f t="shared" si="7"/>
        <v>1691875.7379612618</v>
      </c>
      <c r="I27" s="512">
        <f t="shared" si="0"/>
        <v>0</v>
      </c>
      <c r="J27" s="512"/>
      <c r="K27" s="526"/>
      <c r="L27" s="515">
        <f t="shared" si="8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1"/>
        <v/>
      </c>
      <c r="C28" s="508">
        <f>IF(D11="","-",+C27+1)</f>
        <v>2026</v>
      </c>
      <c r="D28" s="524">
        <f>IF(F27+SUM(E$17:E27)=D$10,F27,D$10-SUM(E$17:E27))</f>
        <v>10484791.04480999</v>
      </c>
      <c r="E28" s="523">
        <f t="shared" si="4"/>
        <v>337851.21951219509</v>
      </c>
      <c r="F28" s="524">
        <f t="shared" si="5"/>
        <v>10146939.825297795</v>
      </c>
      <c r="G28" s="525">
        <f t="shared" si="6"/>
        <v>1648936.841645546</v>
      </c>
      <c r="H28" s="492">
        <f t="shared" si="7"/>
        <v>1648936.841645546</v>
      </c>
      <c r="I28" s="512">
        <f t="shared" si="0"/>
        <v>0</v>
      </c>
      <c r="J28" s="512"/>
      <c r="K28" s="526"/>
      <c r="L28" s="515">
        <f t="shared" si="8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1"/>
        <v/>
      </c>
      <c r="C29" s="508">
        <f>IF(D11="","-",+C28+1)</f>
        <v>2027</v>
      </c>
      <c r="D29" s="524">
        <f>IF(F28+SUM(E$17:E28)=D$10,F28,D$10-SUM(E$17:E28))</f>
        <v>10146939.825297795</v>
      </c>
      <c r="E29" s="523">
        <f t="shared" si="4"/>
        <v>337851.21951219509</v>
      </c>
      <c r="F29" s="524">
        <f t="shared" si="5"/>
        <v>9809088.6057856008</v>
      </c>
      <c r="G29" s="525">
        <f t="shared" si="6"/>
        <v>1605997.9453298301</v>
      </c>
      <c r="H29" s="492">
        <f t="shared" si="7"/>
        <v>1605997.9453298301</v>
      </c>
      <c r="I29" s="512">
        <f t="shared" si="0"/>
        <v>0</v>
      </c>
      <c r="J29" s="512"/>
      <c r="K29" s="526"/>
      <c r="L29" s="515">
        <f t="shared" si="8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1"/>
        <v/>
      </c>
      <c r="C30" s="508">
        <f>IF(D11="","-",+C29+1)</f>
        <v>2028</v>
      </c>
      <c r="D30" s="524">
        <f>IF(F29+SUM(E$17:E29)=D$10,F29,D$10-SUM(E$17:E29))</f>
        <v>9809088.6057856008</v>
      </c>
      <c r="E30" s="523">
        <f t="shared" si="4"/>
        <v>337851.21951219509</v>
      </c>
      <c r="F30" s="524">
        <f t="shared" si="5"/>
        <v>9471237.3862734064</v>
      </c>
      <c r="G30" s="525">
        <f t="shared" si="6"/>
        <v>1563059.0490141141</v>
      </c>
      <c r="H30" s="492">
        <f t="shared" si="7"/>
        <v>1563059.0490141141</v>
      </c>
      <c r="I30" s="512">
        <f t="shared" si="0"/>
        <v>0</v>
      </c>
      <c r="J30" s="512"/>
      <c r="K30" s="526"/>
      <c r="L30" s="515">
        <f t="shared" si="8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1"/>
        <v/>
      </c>
      <c r="C31" s="508">
        <f>IF(D11="","-",+C30+1)</f>
        <v>2029</v>
      </c>
      <c r="D31" s="524">
        <f>IF(F30+SUM(E$17:E30)=D$10,F30,D$10-SUM(E$17:E30))</f>
        <v>9471237.3862734064</v>
      </c>
      <c r="E31" s="523">
        <f t="shared" si="4"/>
        <v>337851.21951219509</v>
      </c>
      <c r="F31" s="524">
        <f t="shared" si="5"/>
        <v>9133386.1667612121</v>
      </c>
      <c r="G31" s="525">
        <f t="shared" si="6"/>
        <v>1520120.1526983981</v>
      </c>
      <c r="H31" s="492">
        <f t="shared" si="7"/>
        <v>1520120.1526983981</v>
      </c>
      <c r="I31" s="512">
        <f t="shared" si="0"/>
        <v>0</v>
      </c>
      <c r="J31" s="512"/>
      <c r="K31" s="526"/>
      <c r="L31" s="515">
        <f t="shared" si="8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1"/>
        <v/>
      </c>
      <c r="C32" s="508">
        <f>IF(D11="","-",+C31+1)</f>
        <v>2030</v>
      </c>
      <c r="D32" s="524">
        <f>IF(F31+SUM(E$17:E31)=D$10,F31,D$10-SUM(E$17:E31))</f>
        <v>9133386.1667612121</v>
      </c>
      <c r="E32" s="523">
        <f t="shared" si="4"/>
        <v>337851.21951219509</v>
      </c>
      <c r="F32" s="524">
        <f t="shared" si="5"/>
        <v>8795534.9472490177</v>
      </c>
      <c r="G32" s="525">
        <f t="shared" si="6"/>
        <v>1477181.2563826824</v>
      </c>
      <c r="H32" s="492">
        <f t="shared" si="7"/>
        <v>1477181.2563826824</v>
      </c>
      <c r="I32" s="512">
        <f t="shared" si="0"/>
        <v>0</v>
      </c>
      <c r="J32" s="512"/>
      <c r="K32" s="526"/>
      <c r="L32" s="515">
        <f t="shared" si="8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1"/>
        <v/>
      </c>
      <c r="C33" s="508">
        <f>IF(D11="","-",+C32+1)</f>
        <v>2031</v>
      </c>
      <c r="D33" s="524">
        <f>IF(F32+SUM(E$17:E32)=D$10,F32,D$10-SUM(E$17:E32))</f>
        <v>8795534.9472490177</v>
      </c>
      <c r="E33" s="523">
        <f t="shared" si="4"/>
        <v>337851.21951219509</v>
      </c>
      <c r="F33" s="524">
        <f t="shared" si="5"/>
        <v>8457683.7277368233</v>
      </c>
      <c r="G33" s="525">
        <f t="shared" si="6"/>
        <v>1434242.3600669664</v>
      </c>
      <c r="H33" s="492">
        <f t="shared" si="7"/>
        <v>1434242.3600669664</v>
      </c>
      <c r="I33" s="512">
        <f t="shared" si="0"/>
        <v>0</v>
      </c>
      <c r="J33" s="512"/>
      <c r="K33" s="526"/>
      <c r="L33" s="515">
        <f t="shared" si="8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1"/>
        <v/>
      </c>
      <c r="C34" s="508">
        <f>IF(D11="","-",+C33+1)</f>
        <v>2032</v>
      </c>
      <c r="D34" s="524">
        <f>IF(F33+SUM(E$17:E33)=D$10,F33,D$10-SUM(E$17:E33))</f>
        <v>8457683.7277368233</v>
      </c>
      <c r="E34" s="523">
        <f t="shared" si="4"/>
        <v>337851.21951219509</v>
      </c>
      <c r="F34" s="524">
        <f t="shared" si="5"/>
        <v>8119832.5082246279</v>
      </c>
      <c r="G34" s="525">
        <f t="shared" si="6"/>
        <v>1391303.4637512504</v>
      </c>
      <c r="H34" s="492">
        <f t="shared" si="7"/>
        <v>1391303.4637512504</v>
      </c>
      <c r="I34" s="512">
        <f t="shared" si="0"/>
        <v>0</v>
      </c>
      <c r="J34" s="512"/>
      <c r="K34" s="526"/>
      <c r="L34" s="515">
        <f t="shared" si="8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1"/>
        <v/>
      </c>
      <c r="C35" s="508">
        <f>IF(D11="","-",+C34+1)</f>
        <v>2033</v>
      </c>
      <c r="D35" s="524">
        <f>IF(F34+SUM(E$17:E34)=D$10,F34,D$10-SUM(E$17:E34))</f>
        <v>8119832.5082246279</v>
      </c>
      <c r="E35" s="523">
        <f t="shared" si="4"/>
        <v>337851.21951219509</v>
      </c>
      <c r="F35" s="524">
        <f t="shared" si="5"/>
        <v>7781981.2887124326</v>
      </c>
      <c r="G35" s="525">
        <f t="shared" si="6"/>
        <v>1348364.5674355342</v>
      </c>
      <c r="H35" s="492">
        <f t="shared" si="7"/>
        <v>1348364.5674355342</v>
      </c>
      <c r="I35" s="512">
        <f t="shared" si="0"/>
        <v>0</v>
      </c>
      <c r="J35" s="512"/>
      <c r="K35" s="526"/>
      <c r="L35" s="515">
        <f t="shared" si="8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1"/>
        <v/>
      </c>
      <c r="C36" s="508">
        <f>IF(D11="","-",+C35+1)</f>
        <v>2034</v>
      </c>
      <c r="D36" s="524">
        <f>IF(F35+SUM(E$17:E35)=D$10,F35,D$10-SUM(E$17:E35))</f>
        <v>7781981.2887124326</v>
      </c>
      <c r="E36" s="523">
        <f t="shared" si="4"/>
        <v>337851.21951219509</v>
      </c>
      <c r="F36" s="524">
        <f t="shared" si="5"/>
        <v>7444130.0692002373</v>
      </c>
      <c r="G36" s="525">
        <f t="shared" si="6"/>
        <v>1305425.6711198185</v>
      </c>
      <c r="H36" s="492">
        <f t="shared" si="7"/>
        <v>1305425.6711198185</v>
      </c>
      <c r="I36" s="512">
        <f t="shared" si="0"/>
        <v>0</v>
      </c>
      <c r="J36" s="512"/>
      <c r="K36" s="526"/>
      <c r="L36" s="515">
        <f t="shared" si="8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1"/>
        <v/>
      </c>
      <c r="C37" s="508">
        <f>IF(D11="","-",+C36+1)</f>
        <v>2035</v>
      </c>
      <c r="D37" s="524">
        <f>IF(F36+SUM(E$17:E36)=D$10,F36,D$10-SUM(E$17:E36))</f>
        <v>7444130.0692002373</v>
      </c>
      <c r="E37" s="523">
        <f t="shared" si="4"/>
        <v>337851.21951219509</v>
      </c>
      <c r="F37" s="524">
        <f t="shared" si="5"/>
        <v>7106278.849688042</v>
      </c>
      <c r="G37" s="525">
        <f t="shared" si="6"/>
        <v>1262486.7748041023</v>
      </c>
      <c r="H37" s="492">
        <f t="shared" si="7"/>
        <v>1262486.7748041023</v>
      </c>
      <c r="I37" s="512">
        <f t="shared" si="0"/>
        <v>0</v>
      </c>
      <c r="J37" s="512"/>
      <c r="K37" s="526"/>
      <c r="L37" s="515">
        <f t="shared" si="8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1"/>
        <v/>
      </c>
      <c r="C38" s="508">
        <f>IF(D11="","-",+C37+1)</f>
        <v>2036</v>
      </c>
      <c r="D38" s="524">
        <f>IF(F37+SUM(E$17:E37)=D$10,F37,D$10-SUM(E$17:E37))</f>
        <v>7106278.849688042</v>
      </c>
      <c r="E38" s="523">
        <f t="shared" si="4"/>
        <v>337851.21951219509</v>
      </c>
      <c r="F38" s="524">
        <f t="shared" si="5"/>
        <v>6768427.6301758466</v>
      </c>
      <c r="G38" s="525">
        <f t="shared" si="6"/>
        <v>1219547.8784883865</v>
      </c>
      <c r="H38" s="492">
        <f t="shared" si="7"/>
        <v>1219547.8784883865</v>
      </c>
      <c r="I38" s="512">
        <f t="shared" si="0"/>
        <v>0</v>
      </c>
      <c r="J38" s="512"/>
      <c r="K38" s="526"/>
      <c r="L38" s="515">
        <f t="shared" si="8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1"/>
        <v/>
      </c>
      <c r="C39" s="508">
        <f>IF(D11="","-",+C38+1)</f>
        <v>2037</v>
      </c>
      <c r="D39" s="524">
        <f>IF(F38+SUM(E$17:E38)=D$10,F38,D$10-SUM(E$17:E38))</f>
        <v>6768427.6301758466</v>
      </c>
      <c r="E39" s="523">
        <f t="shared" si="4"/>
        <v>337851.21951219509</v>
      </c>
      <c r="F39" s="524">
        <f t="shared" si="5"/>
        <v>6430576.4106636513</v>
      </c>
      <c r="G39" s="525">
        <f t="shared" si="6"/>
        <v>1176608.9821726703</v>
      </c>
      <c r="H39" s="492">
        <f t="shared" si="7"/>
        <v>1176608.9821726703</v>
      </c>
      <c r="I39" s="512">
        <f t="shared" si="0"/>
        <v>0</v>
      </c>
      <c r="J39" s="512"/>
      <c r="K39" s="526"/>
      <c r="L39" s="515">
        <f t="shared" si="8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1"/>
        <v/>
      </c>
      <c r="C40" s="508">
        <f>IF(D11="","-",+C39+1)</f>
        <v>2038</v>
      </c>
      <c r="D40" s="524">
        <f>IF(F39+SUM(E$17:E39)=D$10,F39,D$10-SUM(E$17:E39))</f>
        <v>6430576.4106636513</v>
      </c>
      <c r="E40" s="523">
        <f t="shared" si="4"/>
        <v>337851.21951219509</v>
      </c>
      <c r="F40" s="524">
        <f t="shared" si="5"/>
        <v>6092725.191151456</v>
      </c>
      <c r="G40" s="525">
        <f t="shared" si="6"/>
        <v>1133670.0858569543</v>
      </c>
      <c r="H40" s="492">
        <f t="shared" si="7"/>
        <v>1133670.0858569543</v>
      </c>
      <c r="I40" s="512">
        <f t="shared" si="0"/>
        <v>0</v>
      </c>
      <c r="J40" s="512"/>
      <c r="K40" s="526"/>
      <c r="L40" s="515">
        <f t="shared" si="8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1"/>
        <v/>
      </c>
      <c r="C41" s="508">
        <f>IF(D11="","-",+C40+1)</f>
        <v>2039</v>
      </c>
      <c r="D41" s="524">
        <f>IF(F40+SUM(E$17:E40)=D$10,F40,D$10-SUM(E$17:E40))</f>
        <v>6092725.191151456</v>
      </c>
      <c r="E41" s="523">
        <f t="shared" si="4"/>
        <v>337851.21951219509</v>
      </c>
      <c r="F41" s="524">
        <f t="shared" si="5"/>
        <v>5754873.9716392606</v>
      </c>
      <c r="G41" s="525">
        <f t="shared" si="6"/>
        <v>1090731.1895412381</v>
      </c>
      <c r="H41" s="492">
        <f t="shared" si="7"/>
        <v>1090731.1895412381</v>
      </c>
      <c r="I41" s="512">
        <f t="shared" si="0"/>
        <v>0</v>
      </c>
      <c r="J41" s="512"/>
      <c r="K41" s="526"/>
      <c r="L41" s="515">
        <f t="shared" si="8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1"/>
        <v/>
      </c>
      <c r="C42" s="508">
        <f>IF(D11="","-",+C41+1)</f>
        <v>2040</v>
      </c>
      <c r="D42" s="524">
        <f>IF(F41+SUM(E$17:E41)=D$10,F41,D$10-SUM(E$17:E41))</f>
        <v>5754873.9716392606</v>
      </c>
      <c r="E42" s="523">
        <f t="shared" si="4"/>
        <v>337851.21951219509</v>
      </c>
      <c r="F42" s="524">
        <f t="shared" si="5"/>
        <v>5417022.7521270653</v>
      </c>
      <c r="G42" s="525">
        <f t="shared" si="6"/>
        <v>1047792.2932255223</v>
      </c>
      <c r="H42" s="492">
        <f t="shared" si="7"/>
        <v>1047792.2932255223</v>
      </c>
      <c r="I42" s="512">
        <f t="shared" si="0"/>
        <v>0</v>
      </c>
      <c r="J42" s="512"/>
      <c r="K42" s="526"/>
      <c r="L42" s="515">
        <f t="shared" si="8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1"/>
        <v/>
      </c>
      <c r="C43" s="508">
        <f>IF(D11="","-",+C42+1)</f>
        <v>2041</v>
      </c>
      <c r="D43" s="524">
        <f>IF(F42+SUM(E$17:E42)=D$10,F42,D$10-SUM(E$17:E42))</f>
        <v>5417022.7521270653</v>
      </c>
      <c r="E43" s="523">
        <f t="shared" si="4"/>
        <v>337851.21951219509</v>
      </c>
      <c r="F43" s="524">
        <f t="shared" si="5"/>
        <v>5079171.53261487</v>
      </c>
      <c r="G43" s="525">
        <f t="shared" si="6"/>
        <v>1004853.3969098062</v>
      </c>
      <c r="H43" s="492">
        <f t="shared" si="7"/>
        <v>1004853.3969098062</v>
      </c>
      <c r="I43" s="512">
        <f t="shared" si="0"/>
        <v>0</v>
      </c>
      <c r="J43" s="512"/>
      <c r="K43" s="526"/>
      <c r="L43" s="515">
        <f t="shared" si="8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1"/>
        <v/>
      </c>
      <c r="C44" s="508">
        <f>IF(D11="","-",+C43+1)</f>
        <v>2042</v>
      </c>
      <c r="D44" s="524">
        <f>IF(F43+SUM(E$17:E43)=D$10,F43,D$10-SUM(E$17:E43))</f>
        <v>5079171.53261487</v>
      </c>
      <c r="E44" s="523">
        <f t="shared" si="4"/>
        <v>337851.21951219509</v>
      </c>
      <c r="F44" s="524">
        <f t="shared" si="5"/>
        <v>4741320.3131026747</v>
      </c>
      <c r="G44" s="525">
        <f t="shared" si="6"/>
        <v>961914.5005940902</v>
      </c>
      <c r="H44" s="492">
        <f t="shared" si="7"/>
        <v>961914.5005940902</v>
      </c>
      <c r="I44" s="512">
        <f t="shared" si="0"/>
        <v>0</v>
      </c>
      <c r="J44" s="512"/>
      <c r="K44" s="526"/>
      <c r="L44" s="515">
        <f t="shared" si="8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1"/>
        <v/>
      </c>
      <c r="C45" s="508">
        <f>IF(D11="","-",+C44+1)</f>
        <v>2043</v>
      </c>
      <c r="D45" s="524">
        <f>IF(F44+SUM(E$17:E44)=D$10,F44,D$10-SUM(E$17:E44))</f>
        <v>4741320.3131026747</v>
      </c>
      <c r="E45" s="523">
        <f t="shared" si="4"/>
        <v>337851.21951219509</v>
      </c>
      <c r="F45" s="524">
        <f t="shared" si="5"/>
        <v>4403469.0935904793</v>
      </c>
      <c r="G45" s="525">
        <f t="shared" si="6"/>
        <v>918975.60427837411</v>
      </c>
      <c r="H45" s="492">
        <f t="shared" si="7"/>
        <v>918975.60427837411</v>
      </c>
      <c r="I45" s="512">
        <f t="shared" si="0"/>
        <v>0</v>
      </c>
      <c r="J45" s="512"/>
      <c r="K45" s="526"/>
      <c r="L45" s="515">
        <f t="shared" si="8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1"/>
        <v/>
      </c>
      <c r="C46" s="508">
        <f>IF(D11="","-",+C45+1)</f>
        <v>2044</v>
      </c>
      <c r="D46" s="524">
        <f>IF(F45+SUM(E$17:E45)=D$10,F45,D$10-SUM(E$17:E45))</f>
        <v>4403469.0935904793</v>
      </c>
      <c r="E46" s="523">
        <f t="shared" si="4"/>
        <v>337851.21951219509</v>
      </c>
      <c r="F46" s="524">
        <f t="shared" si="5"/>
        <v>4065617.874078284</v>
      </c>
      <c r="G46" s="525">
        <f t="shared" si="6"/>
        <v>876036.70796265814</v>
      </c>
      <c r="H46" s="492">
        <f t="shared" si="7"/>
        <v>876036.70796265814</v>
      </c>
      <c r="I46" s="512">
        <f t="shared" si="0"/>
        <v>0</v>
      </c>
      <c r="J46" s="512"/>
      <c r="K46" s="526"/>
      <c r="L46" s="515">
        <f t="shared" si="8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1"/>
        <v/>
      </c>
      <c r="C47" s="508">
        <f>IF(D11="","-",+C46+1)</f>
        <v>2045</v>
      </c>
      <c r="D47" s="524">
        <f>IF(F46+SUM(E$17:E46)=D$10,F46,D$10-SUM(E$17:E46))</f>
        <v>4065617.874078284</v>
      </c>
      <c r="E47" s="523">
        <f t="shared" si="4"/>
        <v>337851.21951219509</v>
      </c>
      <c r="F47" s="524">
        <f t="shared" si="5"/>
        <v>3727766.6545660887</v>
      </c>
      <c r="G47" s="525">
        <f t="shared" si="6"/>
        <v>833097.81164694205</v>
      </c>
      <c r="H47" s="492">
        <f t="shared" si="7"/>
        <v>833097.81164694205</v>
      </c>
      <c r="I47" s="512">
        <f t="shared" si="0"/>
        <v>0</v>
      </c>
      <c r="J47" s="512"/>
      <c r="K47" s="526"/>
      <c r="L47" s="515">
        <f t="shared" si="8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1"/>
        <v/>
      </c>
      <c r="C48" s="508">
        <f>IF(D11="","-",+C47+1)</f>
        <v>2046</v>
      </c>
      <c r="D48" s="524">
        <f>IF(F47+SUM(E$17:E47)=D$10,F47,D$10-SUM(E$17:E47))</f>
        <v>3727766.6545660887</v>
      </c>
      <c r="E48" s="523">
        <f t="shared" si="4"/>
        <v>337851.21951219509</v>
      </c>
      <c r="F48" s="524">
        <f t="shared" si="5"/>
        <v>3389915.4350538934</v>
      </c>
      <c r="G48" s="525">
        <f t="shared" si="6"/>
        <v>790158.91533122608</v>
      </c>
      <c r="H48" s="492">
        <f t="shared" si="7"/>
        <v>790158.91533122608</v>
      </c>
      <c r="I48" s="512">
        <f t="shared" si="0"/>
        <v>0</v>
      </c>
      <c r="J48" s="512"/>
      <c r="K48" s="526"/>
      <c r="L48" s="515">
        <f t="shared" si="8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1"/>
        <v/>
      </c>
      <c r="C49" s="508">
        <f>IF(D11="","-",+C48+1)</f>
        <v>2047</v>
      </c>
      <c r="D49" s="524">
        <f>IF(F48+SUM(E$17:E48)=D$10,F48,D$10-SUM(E$17:E48))</f>
        <v>3389915.4350538934</v>
      </c>
      <c r="E49" s="523">
        <f t="shared" si="4"/>
        <v>337851.21951219509</v>
      </c>
      <c r="F49" s="524">
        <f t="shared" si="5"/>
        <v>3052064.215541698</v>
      </c>
      <c r="G49" s="525">
        <f t="shared" si="6"/>
        <v>747220.0190155101</v>
      </c>
      <c r="H49" s="492">
        <f t="shared" si="7"/>
        <v>747220.0190155101</v>
      </c>
      <c r="I49" s="512">
        <f t="shared" si="0"/>
        <v>0</v>
      </c>
      <c r="J49" s="512"/>
      <c r="K49" s="526"/>
      <c r="L49" s="515">
        <f t="shared" si="8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1"/>
        <v/>
      </c>
      <c r="C50" s="508">
        <f>IF(D11="","-",+C49+1)</f>
        <v>2048</v>
      </c>
      <c r="D50" s="524">
        <f>IF(F49+SUM(E$17:E49)=D$10,F49,D$10-SUM(E$17:E49))</f>
        <v>3052064.215541698</v>
      </c>
      <c r="E50" s="523">
        <f t="shared" si="4"/>
        <v>337851.21951219509</v>
      </c>
      <c r="F50" s="524">
        <f t="shared" si="5"/>
        <v>2714212.9960295027</v>
      </c>
      <c r="G50" s="525">
        <f t="shared" si="6"/>
        <v>704281.12269979401</v>
      </c>
      <c r="H50" s="492">
        <f t="shared" si="7"/>
        <v>704281.12269979401</v>
      </c>
      <c r="I50" s="512">
        <f t="shared" si="0"/>
        <v>0</v>
      </c>
      <c r="J50" s="512"/>
      <c r="K50" s="526"/>
      <c r="L50" s="515">
        <f t="shared" si="8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1"/>
        <v/>
      </c>
      <c r="C51" s="508">
        <f>IF(D11="","-",+C50+1)</f>
        <v>2049</v>
      </c>
      <c r="D51" s="524">
        <f>IF(F50+SUM(E$17:E50)=D$10,F50,D$10-SUM(E$17:E50))</f>
        <v>2714212.9960295027</v>
      </c>
      <c r="E51" s="523">
        <f t="shared" si="4"/>
        <v>337851.21951219509</v>
      </c>
      <c r="F51" s="524">
        <f t="shared" si="5"/>
        <v>2376361.7765173074</v>
      </c>
      <c r="G51" s="525">
        <f t="shared" ref="G51:G72" si="9">+I$12*((D51+F51)/2)+E51</f>
        <v>661342.22638407792</v>
      </c>
      <c r="H51" s="492">
        <f t="shared" ref="H51:H72" si="10">+I$13*((D51+F51)/2)+E51</f>
        <v>661342.22638407792</v>
      </c>
      <c r="I51" s="512">
        <f t="shared" si="0"/>
        <v>0</v>
      </c>
      <c r="J51" s="512"/>
      <c r="K51" s="526"/>
      <c r="L51" s="515">
        <f t="shared" si="8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1"/>
        <v/>
      </c>
      <c r="C52" s="508">
        <f>IF(D11="","-",+C51+1)</f>
        <v>2050</v>
      </c>
      <c r="D52" s="524">
        <f>IF(F51+SUM(E$17:E51)=D$10,F51,D$10-SUM(E$17:E51))</f>
        <v>2376361.7765173074</v>
      </c>
      <c r="E52" s="523">
        <f t="shared" si="4"/>
        <v>337851.21951219509</v>
      </c>
      <c r="F52" s="524">
        <f t="shared" si="5"/>
        <v>2038510.5570051123</v>
      </c>
      <c r="G52" s="525">
        <f t="shared" si="9"/>
        <v>618403.33006836195</v>
      </c>
      <c r="H52" s="492">
        <f t="shared" si="10"/>
        <v>618403.33006836195</v>
      </c>
      <c r="I52" s="512">
        <f t="shared" si="0"/>
        <v>0</v>
      </c>
      <c r="J52" s="512"/>
      <c r="K52" s="526"/>
      <c r="L52" s="515">
        <f t="shared" si="8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1"/>
        <v/>
      </c>
      <c r="C53" s="508">
        <f>IF(D11="","-",+C52+1)</f>
        <v>2051</v>
      </c>
      <c r="D53" s="524">
        <f>IF(F52+SUM(E$17:E52)=D$10,F52,D$10-SUM(E$17:E52))</f>
        <v>2038510.5570051123</v>
      </c>
      <c r="E53" s="523">
        <f t="shared" si="4"/>
        <v>337851.21951219509</v>
      </c>
      <c r="F53" s="524">
        <f t="shared" si="5"/>
        <v>1700659.3374929172</v>
      </c>
      <c r="G53" s="525">
        <f t="shared" si="9"/>
        <v>575464.43375264597</v>
      </c>
      <c r="H53" s="492">
        <f t="shared" si="10"/>
        <v>575464.43375264597</v>
      </c>
      <c r="I53" s="512">
        <f t="shared" si="0"/>
        <v>0</v>
      </c>
      <c r="J53" s="512"/>
      <c r="K53" s="526"/>
      <c r="L53" s="515">
        <f t="shared" si="8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1"/>
        <v/>
      </c>
      <c r="C54" s="508">
        <f>IF(D11="","-",+C53+1)</f>
        <v>2052</v>
      </c>
      <c r="D54" s="524">
        <f>IF(F53+SUM(E$17:E53)=D$10,F53,D$10-SUM(E$17:E53))</f>
        <v>1700659.3374929172</v>
      </c>
      <c r="E54" s="523">
        <f t="shared" si="4"/>
        <v>337851.21951219509</v>
      </c>
      <c r="F54" s="524">
        <f t="shared" si="5"/>
        <v>1362808.1179807221</v>
      </c>
      <c r="G54" s="525">
        <f t="shared" si="9"/>
        <v>532525.53743693</v>
      </c>
      <c r="H54" s="492">
        <f t="shared" si="10"/>
        <v>532525.53743693</v>
      </c>
      <c r="I54" s="512">
        <f t="shared" si="0"/>
        <v>0</v>
      </c>
      <c r="J54" s="512"/>
      <c r="K54" s="526"/>
      <c r="L54" s="515">
        <f t="shared" si="8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1"/>
        <v/>
      </c>
      <c r="C55" s="508">
        <f>IF(D11="","-",+C54+1)</f>
        <v>2053</v>
      </c>
      <c r="D55" s="524">
        <f>IF(F54+SUM(E$17:E54)=D$10,F54,D$10-SUM(E$17:E54))</f>
        <v>1362808.1179807221</v>
      </c>
      <c r="E55" s="523">
        <f t="shared" si="4"/>
        <v>337851.21951219509</v>
      </c>
      <c r="F55" s="524">
        <f t="shared" si="5"/>
        <v>1024956.898468527</v>
      </c>
      <c r="G55" s="525">
        <f t="shared" si="9"/>
        <v>489586.64112121396</v>
      </c>
      <c r="H55" s="492">
        <f t="shared" si="10"/>
        <v>489586.64112121396</v>
      </c>
      <c r="I55" s="512">
        <f t="shared" si="0"/>
        <v>0</v>
      </c>
      <c r="J55" s="512"/>
      <c r="K55" s="526"/>
      <c r="L55" s="515">
        <f t="shared" si="8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1"/>
        <v/>
      </c>
      <c r="C56" s="508">
        <f>IF(D11="","-",+C55+1)</f>
        <v>2054</v>
      </c>
      <c r="D56" s="524">
        <f>IF(F55+SUM(E$17:E55)=D$10,F55,D$10-SUM(E$17:E55))</f>
        <v>1024956.898468527</v>
      </c>
      <c r="E56" s="523">
        <f t="shared" si="4"/>
        <v>337851.21951219509</v>
      </c>
      <c r="F56" s="524">
        <f t="shared" si="5"/>
        <v>687105.67895633192</v>
      </c>
      <c r="G56" s="525">
        <f t="shared" si="9"/>
        <v>446647.74480549793</v>
      </c>
      <c r="H56" s="492">
        <f t="shared" si="10"/>
        <v>446647.74480549793</v>
      </c>
      <c r="I56" s="512">
        <f t="shared" si="0"/>
        <v>0</v>
      </c>
      <c r="J56" s="512"/>
      <c r="K56" s="526"/>
      <c r="L56" s="515">
        <f t="shared" si="8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1"/>
        <v/>
      </c>
      <c r="C57" s="508">
        <f>IF(D11="","-",+C56+1)</f>
        <v>2055</v>
      </c>
      <c r="D57" s="524">
        <f>IF(F56+SUM(E$17:E56)=D$10,F56,D$10-SUM(E$17:E56))</f>
        <v>687105.67895633192</v>
      </c>
      <c r="E57" s="523">
        <f t="shared" si="4"/>
        <v>337851.21951219509</v>
      </c>
      <c r="F57" s="524">
        <f t="shared" si="5"/>
        <v>349254.45944413682</v>
      </c>
      <c r="G57" s="525">
        <f t="shared" si="9"/>
        <v>403708.84848978196</v>
      </c>
      <c r="H57" s="492">
        <f t="shared" si="10"/>
        <v>403708.84848978196</v>
      </c>
      <c r="I57" s="512">
        <f t="shared" si="0"/>
        <v>0</v>
      </c>
      <c r="J57" s="512"/>
      <c r="K57" s="526"/>
      <c r="L57" s="515">
        <f t="shared" si="8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1"/>
        <v/>
      </c>
      <c r="C58" s="508">
        <f>IF(D11="","-",+C57+1)</f>
        <v>2056</v>
      </c>
      <c r="D58" s="524">
        <f>IF(F57+SUM(E$17:E57)=D$10,F57,D$10-SUM(E$17:E57))</f>
        <v>349254.45944413682</v>
      </c>
      <c r="E58" s="523">
        <f t="shared" si="4"/>
        <v>337851.21951219509</v>
      </c>
      <c r="F58" s="524">
        <f t="shared" si="5"/>
        <v>11403.239931941731</v>
      </c>
      <c r="G58" s="525">
        <f t="shared" si="9"/>
        <v>360769.95217406598</v>
      </c>
      <c r="H58" s="492">
        <f t="shared" si="10"/>
        <v>360769.95217406598</v>
      </c>
      <c r="I58" s="512">
        <f t="shared" si="0"/>
        <v>0</v>
      </c>
      <c r="J58" s="512"/>
      <c r="K58" s="526"/>
      <c r="L58" s="515">
        <f t="shared" si="8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1"/>
        <v/>
      </c>
      <c r="C59" s="508">
        <f>IF(D11="","-",+C58+1)</f>
        <v>2057</v>
      </c>
      <c r="D59" s="524">
        <f>IF(F58+SUM(E$17:E58)=D$10,F58,D$10-SUM(E$17:E58))</f>
        <v>11403.239931941731</v>
      </c>
      <c r="E59" s="523">
        <f t="shared" si="4"/>
        <v>11403.239931941731</v>
      </c>
      <c r="F59" s="524">
        <f t="shared" si="5"/>
        <v>0</v>
      </c>
      <c r="G59" s="525">
        <f t="shared" si="9"/>
        <v>12127.882183948172</v>
      </c>
      <c r="H59" s="492">
        <f t="shared" si="10"/>
        <v>12127.882183948172</v>
      </c>
      <c r="I59" s="512">
        <f t="shared" si="0"/>
        <v>0</v>
      </c>
      <c r="J59" s="512"/>
      <c r="K59" s="526"/>
      <c r="L59" s="515">
        <f t="shared" si="8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1"/>
        <v/>
      </c>
      <c r="C60" s="508">
        <f>IF(D11="","-",+C59+1)</f>
        <v>2058</v>
      </c>
      <c r="D60" s="524">
        <f>IF(F59+SUM(E$17:E59)=D$10,F59,D$10-SUM(E$17:E59))</f>
        <v>0</v>
      </c>
      <c r="E60" s="523">
        <f t="shared" si="4"/>
        <v>0</v>
      </c>
      <c r="F60" s="524">
        <f t="shared" si="5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8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1"/>
        <v/>
      </c>
      <c r="C61" s="508">
        <f>IF(D11="","-",+C60+1)</f>
        <v>2059</v>
      </c>
      <c r="D61" s="524">
        <f>IF(F60+SUM(E$17:E60)=D$10,F60,D$10-SUM(E$17:E60))</f>
        <v>0</v>
      </c>
      <c r="E61" s="523">
        <f t="shared" si="4"/>
        <v>0</v>
      </c>
      <c r="F61" s="524">
        <f t="shared" si="5"/>
        <v>0</v>
      </c>
      <c r="G61" s="525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8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1"/>
        <v/>
      </c>
      <c r="C62" s="508">
        <f>IF(D11="","-",+C61+1)</f>
        <v>2060</v>
      </c>
      <c r="D62" s="524">
        <f>IF(F61+SUM(E$17:E61)=D$10,F61,D$10-SUM(E$17:E61))</f>
        <v>0</v>
      </c>
      <c r="E62" s="523">
        <f t="shared" si="4"/>
        <v>0</v>
      </c>
      <c r="F62" s="524">
        <f t="shared" si="5"/>
        <v>0</v>
      </c>
      <c r="G62" s="525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8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1"/>
        <v/>
      </c>
      <c r="C63" s="508">
        <f>IF(D11="","-",+C62+1)</f>
        <v>2061</v>
      </c>
      <c r="D63" s="524">
        <f>IF(F62+SUM(E$17:E62)=D$10,F62,D$10-SUM(E$17:E62))</f>
        <v>0</v>
      </c>
      <c r="E63" s="523">
        <f t="shared" si="4"/>
        <v>0</v>
      </c>
      <c r="F63" s="524">
        <f t="shared" si="5"/>
        <v>0</v>
      </c>
      <c r="G63" s="525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8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1"/>
        <v/>
      </c>
      <c r="C64" s="508">
        <f>IF(D11="","-",+C63+1)</f>
        <v>2062</v>
      </c>
      <c r="D64" s="524">
        <f>IF(F63+SUM(E$17:E63)=D$10,F63,D$10-SUM(E$17:E63))</f>
        <v>0</v>
      </c>
      <c r="E64" s="523">
        <f t="shared" si="4"/>
        <v>0</v>
      </c>
      <c r="F64" s="524">
        <f t="shared" si="5"/>
        <v>0</v>
      </c>
      <c r="G64" s="525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8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1"/>
        <v/>
      </c>
      <c r="C65" s="508">
        <f>IF(D11="","-",+C64+1)</f>
        <v>2063</v>
      </c>
      <c r="D65" s="524">
        <f>IF(F64+SUM(E$17:E64)=D$10,F64,D$10-SUM(E$17:E64))</f>
        <v>0</v>
      </c>
      <c r="E65" s="523">
        <f t="shared" si="4"/>
        <v>0</v>
      </c>
      <c r="F65" s="524">
        <f t="shared" si="5"/>
        <v>0</v>
      </c>
      <c r="G65" s="525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8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1"/>
        <v/>
      </c>
      <c r="C66" s="508">
        <f>IF(D11="","-",+C65+1)</f>
        <v>2064</v>
      </c>
      <c r="D66" s="524">
        <f>IF(F65+SUM(E$17:E65)=D$10,F65,D$10-SUM(E$17:E65))</f>
        <v>0</v>
      </c>
      <c r="E66" s="523">
        <f t="shared" si="4"/>
        <v>0</v>
      </c>
      <c r="F66" s="524">
        <f t="shared" si="5"/>
        <v>0</v>
      </c>
      <c r="G66" s="525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8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1"/>
        <v/>
      </c>
      <c r="C67" s="508">
        <f>IF(D11="","-",+C66+1)</f>
        <v>2065</v>
      </c>
      <c r="D67" s="524">
        <f>IF(F66+SUM(E$17:E66)=D$10,F66,D$10-SUM(E$17:E66))</f>
        <v>0</v>
      </c>
      <c r="E67" s="523">
        <f t="shared" si="4"/>
        <v>0</v>
      </c>
      <c r="F67" s="524">
        <f t="shared" si="5"/>
        <v>0</v>
      </c>
      <c r="G67" s="525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8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1"/>
        <v/>
      </c>
      <c r="C68" s="508">
        <f>IF(D11="","-",+C67+1)</f>
        <v>2066</v>
      </c>
      <c r="D68" s="524">
        <f>IF(F67+SUM(E$17:E67)=D$10,F67,D$10-SUM(E$17:E67))</f>
        <v>0</v>
      </c>
      <c r="E68" s="523">
        <f t="shared" si="4"/>
        <v>0</v>
      </c>
      <c r="F68" s="524">
        <f t="shared" si="5"/>
        <v>0</v>
      </c>
      <c r="G68" s="525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8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1"/>
        <v/>
      </c>
      <c r="C69" s="508">
        <f>IF(D11="","-",+C68+1)</f>
        <v>2067</v>
      </c>
      <c r="D69" s="524">
        <f>IF(F68+SUM(E$17:E68)=D$10,F68,D$10-SUM(E$17:E68))</f>
        <v>0</v>
      </c>
      <c r="E69" s="523">
        <f t="shared" si="4"/>
        <v>0</v>
      </c>
      <c r="F69" s="524">
        <f t="shared" si="5"/>
        <v>0</v>
      </c>
      <c r="G69" s="525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8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1"/>
        <v/>
      </c>
      <c r="C70" s="508">
        <f>IF(D11="","-",+C69+1)</f>
        <v>2068</v>
      </c>
      <c r="D70" s="524">
        <f>IF(F69+SUM(E$17:E69)=D$10,F69,D$10-SUM(E$17:E69))</f>
        <v>0</v>
      </c>
      <c r="E70" s="523">
        <f t="shared" si="4"/>
        <v>0</v>
      </c>
      <c r="F70" s="524">
        <f t="shared" si="5"/>
        <v>0</v>
      </c>
      <c r="G70" s="525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8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1"/>
        <v/>
      </c>
      <c r="C71" s="508">
        <f>IF(D11="","-",+C70+1)</f>
        <v>2069</v>
      </c>
      <c r="D71" s="524">
        <f>IF(F70+SUM(E$17:E70)=D$10,F70,D$10-SUM(E$17:E70))</f>
        <v>0</v>
      </c>
      <c r="E71" s="523">
        <f t="shared" si="4"/>
        <v>0</v>
      </c>
      <c r="F71" s="524">
        <f t="shared" si="5"/>
        <v>0</v>
      </c>
      <c r="G71" s="525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8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1"/>
        <v/>
      </c>
      <c r="C72" s="528">
        <f>IF(D11="","-",+C71+1)</f>
        <v>2070</v>
      </c>
      <c r="D72" s="524">
        <f>IF(F71+SUM(E$17:E71)=D$10,F71,D$10-SUM(E$17:E71))</f>
        <v>0</v>
      </c>
      <c r="E72" s="523">
        <f t="shared" si="4"/>
        <v>0</v>
      </c>
      <c r="F72" s="524">
        <f t="shared" si="5"/>
        <v>0</v>
      </c>
      <c r="G72" s="525">
        <f t="shared" si="9"/>
        <v>0</v>
      </c>
      <c r="H72" s="492">
        <f t="shared" si="10"/>
        <v>0</v>
      </c>
      <c r="I72" s="512">
        <f t="shared" si="0"/>
        <v>0</v>
      </c>
      <c r="J72" s="512"/>
      <c r="K72" s="533"/>
      <c r="L72" s="534">
        <f t="shared" si="8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13851899.999999998</v>
      </c>
      <c r="F73" s="375"/>
      <c r="G73" s="375">
        <f>SUM(G17:G72)</f>
        <v>51246484.944906846</v>
      </c>
      <c r="H73" s="375">
        <f>SUM(H17:H72)</f>
        <v>51246484.944906846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1583802.9577072526</v>
      </c>
      <c r="N87" s="547">
        <f>IF(J92&lt;D11,0,VLOOKUP(J92,C17:O72,11))</f>
        <v>1583802.9577072526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1679577.0989135858</v>
      </c>
      <c r="N88" s="551">
        <f>IF(J92&lt;D11,0,VLOOKUP(J92,C99:P154,7))</f>
        <v>1679577.0989135858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95774.141206333181</v>
      </c>
      <c r="N89" s="556">
        <f>+N88-N87</f>
        <v>95774.141206333181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>
        <f>+D9</f>
        <v>0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629">
        <v>13851900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2015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322137.20930232556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2015</v>
      </c>
      <c r="D99" s="630">
        <v>0</v>
      </c>
      <c r="E99" s="631">
        <v>27531.333333333332</v>
      </c>
      <c r="F99" s="632">
        <v>13848260.666666666</v>
      </c>
      <c r="G99" s="633">
        <v>6924130.333333333</v>
      </c>
      <c r="H99" s="634">
        <v>939916.21761685633</v>
      </c>
      <c r="I99" s="635">
        <v>939916.21761685633</v>
      </c>
      <c r="J99" s="515">
        <f>+I99-H99</f>
        <v>0</v>
      </c>
      <c r="K99" s="515"/>
      <c r="L99" s="513">
        <f>+H99</f>
        <v>939916.21761685633</v>
      </c>
      <c r="M99" s="514">
        <f t="shared" ref="M99:M130" si="11">IF(L99&lt;&gt;0,+H99-L99,0)</f>
        <v>0</v>
      </c>
      <c r="N99" s="513">
        <f>+I99</f>
        <v>939916.21761685633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2016</v>
      </c>
      <c r="D100" s="630">
        <v>13824368.666666666</v>
      </c>
      <c r="E100" s="631">
        <v>322137.20930232556</v>
      </c>
      <c r="F100" s="632">
        <v>13502231.457364341</v>
      </c>
      <c r="G100" s="632">
        <v>13663300.062015504</v>
      </c>
      <c r="H100" s="634">
        <v>2056692.9921555684</v>
      </c>
      <c r="I100" s="635">
        <v>2056692.9921555684</v>
      </c>
      <c r="J100" s="515">
        <f>+I100-H100</f>
        <v>0</v>
      </c>
      <c r="K100" s="515"/>
      <c r="L100" s="519">
        <f>+H100</f>
        <v>2056692.9921555684</v>
      </c>
      <c r="M100" s="515">
        <f>IF(L100&lt;&gt;0,+H100-L100,0)</f>
        <v>0</v>
      </c>
      <c r="N100" s="519">
        <f>+I100</f>
        <v>2056692.9921555684</v>
      </c>
      <c r="O100" s="515">
        <f>IF(N100&lt;&gt;0,+I100-N100,0)</f>
        <v>0</v>
      </c>
      <c r="P100" s="515">
        <f>+O100-M100</f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2017</v>
      </c>
      <c r="D101" s="630">
        <v>13502231.457364341</v>
      </c>
      <c r="E101" s="631">
        <v>329807.14285714284</v>
      </c>
      <c r="F101" s="632">
        <v>13172424.314507198</v>
      </c>
      <c r="G101" s="632">
        <v>13337327.885935768</v>
      </c>
      <c r="H101" s="634">
        <v>1949911.8027709834</v>
      </c>
      <c r="I101" s="635">
        <v>1949911.8027709834</v>
      </c>
      <c r="J101" s="515">
        <f t="shared" ref="J101:J154" si="15">+I101-H101</f>
        <v>0</v>
      </c>
      <c r="K101" s="515"/>
      <c r="L101" s="519">
        <f>+H101</f>
        <v>1949911.8027709834</v>
      </c>
      <c r="M101" s="515">
        <f>IF(L101&lt;&gt;0,+H101-L101,0)</f>
        <v>0</v>
      </c>
      <c r="N101" s="519">
        <f>+I101</f>
        <v>1949911.8027709834</v>
      </c>
      <c r="O101" s="515">
        <f>IF(N101&lt;&gt;0,+I101-N101,0)</f>
        <v>0</v>
      </c>
      <c r="P101" s="515">
        <f>+O101-M101</f>
        <v>0</v>
      </c>
    </row>
    <row r="102" spans="1:16" ht="12.5">
      <c r="B102" s="195" t="str">
        <f t="shared" si="14"/>
        <v/>
      </c>
      <c r="C102" s="508">
        <f>IF(D93="","-",+C101+1)</f>
        <v>2018</v>
      </c>
      <c r="D102" s="630">
        <v>13172424.314507198</v>
      </c>
      <c r="E102" s="631">
        <v>329807.14285714284</v>
      </c>
      <c r="F102" s="632">
        <v>12842617.171650054</v>
      </c>
      <c r="G102" s="632">
        <v>13007520.743078627</v>
      </c>
      <c r="H102" s="634">
        <v>1703460.9834722793</v>
      </c>
      <c r="I102" s="635">
        <v>1703460.9834722793</v>
      </c>
      <c r="J102" s="515">
        <f t="shared" si="15"/>
        <v>0</v>
      </c>
      <c r="K102" s="515"/>
      <c r="L102" s="519">
        <f>+H102</f>
        <v>1703460.9834722793</v>
      </c>
      <c r="M102" s="515">
        <f>IF(L102&lt;&gt;0,+H102-L102,0)</f>
        <v>0</v>
      </c>
      <c r="N102" s="519">
        <f>+I102</f>
        <v>1703460.9834722793</v>
      </c>
      <c r="O102" s="515">
        <f>IF(N102&lt;&gt;0,+I102-N102,0)</f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2019</v>
      </c>
      <c r="D103" s="374">
        <f>IF(F102+SUM(E$99:E102)=D$92,F102,D$92-SUM(E$99:E102))</f>
        <v>12842617.171650054</v>
      </c>
      <c r="E103" s="523">
        <f t="shared" ref="E103:E154" si="16">IF(+$J$96&lt;F102,$J$96,D103)</f>
        <v>322137.20930232556</v>
      </c>
      <c r="F103" s="524">
        <f t="shared" ref="F103:F154" si="17">+D103-E103</f>
        <v>12520479.962347729</v>
      </c>
      <c r="G103" s="524">
        <f t="shared" ref="G103:G154" si="18">+(F103+D103)/2</f>
        <v>12681548.566998892</v>
      </c>
      <c r="H103" s="527">
        <f t="shared" ref="H103:H154" si="19">+J$94*G103+E103</f>
        <v>1679577.0989135858</v>
      </c>
      <c r="I103" s="578">
        <f t="shared" ref="I103:I154" si="20">+J$95*G103+E103</f>
        <v>1679577.0989135858</v>
      </c>
      <c r="J103" s="515">
        <f t="shared" si="15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2020</v>
      </c>
      <c r="D104" s="374">
        <f>IF(F103+SUM(E$99:E103)=D$92,F103,D$92-SUM(E$99:E103))</f>
        <v>12520479.962347729</v>
      </c>
      <c r="E104" s="523">
        <f t="shared" si="16"/>
        <v>322137.20930232556</v>
      </c>
      <c r="F104" s="524">
        <f t="shared" si="17"/>
        <v>12198342.753045404</v>
      </c>
      <c r="G104" s="524">
        <f t="shared" si="18"/>
        <v>12359411.357696567</v>
      </c>
      <c r="H104" s="527">
        <f t="shared" si="19"/>
        <v>1645095.3559683305</v>
      </c>
      <c r="I104" s="578">
        <f t="shared" si="20"/>
        <v>1645095.3559683305</v>
      </c>
      <c r="J104" s="515">
        <f t="shared" si="15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2021</v>
      </c>
      <c r="D105" s="374">
        <f>IF(F104+SUM(E$99:E104)=D$92,F104,D$92-SUM(E$99:E104))</f>
        <v>12198342.753045404</v>
      </c>
      <c r="E105" s="523">
        <f t="shared" si="16"/>
        <v>322137.20930232556</v>
      </c>
      <c r="F105" s="524">
        <f t="shared" si="17"/>
        <v>11876205.54374308</v>
      </c>
      <c r="G105" s="524">
        <f t="shared" si="18"/>
        <v>12037274.148394242</v>
      </c>
      <c r="H105" s="527">
        <f t="shared" si="19"/>
        <v>1610613.613023075</v>
      </c>
      <c r="I105" s="578">
        <f t="shared" si="20"/>
        <v>1610613.613023075</v>
      </c>
      <c r="J105" s="515">
        <f t="shared" si="15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2022</v>
      </c>
      <c r="D106" s="374">
        <f>IF(F105+SUM(E$99:E105)=D$92,F105,D$92-SUM(E$99:E105))</f>
        <v>11876205.54374308</v>
      </c>
      <c r="E106" s="523">
        <f t="shared" si="16"/>
        <v>322137.20930232556</v>
      </c>
      <c r="F106" s="524">
        <f t="shared" si="17"/>
        <v>11554068.334440755</v>
      </c>
      <c r="G106" s="524">
        <f t="shared" si="18"/>
        <v>11715136.939091917</v>
      </c>
      <c r="H106" s="527">
        <f t="shared" si="19"/>
        <v>1576131.8700778198</v>
      </c>
      <c r="I106" s="578">
        <f t="shared" si="20"/>
        <v>1576131.8700778198</v>
      </c>
      <c r="J106" s="515">
        <f t="shared" si="15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2023</v>
      </c>
      <c r="D107" s="374">
        <f>IF(F106+SUM(E$99:E106)=D$92,F106,D$92-SUM(E$99:E106))</f>
        <v>11554068.334440755</v>
      </c>
      <c r="E107" s="523">
        <f t="shared" si="16"/>
        <v>322137.20930232556</v>
      </c>
      <c r="F107" s="524">
        <f t="shared" si="17"/>
        <v>11231931.12513843</v>
      </c>
      <c r="G107" s="524">
        <f t="shared" si="18"/>
        <v>11392999.729789592</v>
      </c>
      <c r="H107" s="527">
        <f t="shared" si="19"/>
        <v>1541650.1271325643</v>
      </c>
      <c r="I107" s="578">
        <f t="shared" si="20"/>
        <v>1541650.1271325643</v>
      </c>
      <c r="J107" s="515">
        <f t="shared" si="15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2024</v>
      </c>
      <c r="D108" s="374">
        <f>IF(F107+SUM(E$99:E107)=D$92,F107,D$92-SUM(E$99:E107))</f>
        <v>11231931.12513843</v>
      </c>
      <c r="E108" s="523">
        <f t="shared" si="16"/>
        <v>322137.20930232556</v>
      </c>
      <c r="F108" s="524">
        <f t="shared" si="17"/>
        <v>10909793.915836105</v>
      </c>
      <c r="G108" s="524">
        <f t="shared" si="18"/>
        <v>11070862.520487268</v>
      </c>
      <c r="H108" s="527">
        <f t="shared" si="19"/>
        <v>1507168.3841873091</v>
      </c>
      <c r="I108" s="578">
        <f t="shared" si="20"/>
        <v>1507168.3841873091</v>
      </c>
      <c r="J108" s="515">
        <f t="shared" si="15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2025</v>
      </c>
      <c r="D109" s="374">
        <f>IF(F108+SUM(E$99:E108)=D$92,F108,D$92-SUM(E$99:E108))</f>
        <v>10909793.915836105</v>
      </c>
      <c r="E109" s="523">
        <f t="shared" si="16"/>
        <v>322137.20930232556</v>
      </c>
      <c r="F109" s="524">
        <f t="shared" si="17"/>
        <v>10587656.70653378</v>
      </c>
      <c r="G109" s="524">
        <f t="shared" si="18"/>
        <v>10748725.311184943</v>
      </c>
      <c r="H109" s="527">
        <f t="shared" si="19"/>
        <v>1472686.6412420536</v>
      </c>
      <c r="I109" s="578">
        <f t="shared" si="20"/>
        <v>1472686.6412420536</v>
      </c>
      <c r="J109" s="515">
        <f t="shared" si="15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2026</v>
      </c>
      <c r="D110" s="374">
        <f>IF(F109+SUM(E$99:E109)=D$92,F109,D$92-SUM(E$99:E109))</f>
        <v>10587656.70653378</v>
      </c>
      <c r="E110" s="523">
        <f t="shared" si="16"/>
        <v>322137.20930232556</v>
      </c>
      <c r="F110" s="524">
        <f t="shared" si="17"/>
        <v>10265519.497231456</v>
      </c>
      <c r="G110" s="524">
        <f t="shared" si="18"/>
        <v>10426588.101882618</v>
      </c>
      <c r="H110" s="527">
        <f t="shared" si="19"/>
        <v>1438204.8982967983</v>
      </c>
      <c r="I110" s="578">
        <f t="shared" si="20"/>
        <v>1438204.8982967983</v>
      </c>
      <c r="J110" s="515">
        <f t="shared" si="15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2027</v>
      </c>
      <c r="D111" s="374">
        <f>IF(F110+SUM(E$99:E110)=D$92,F110,D$92-SUM(E$99:E110))</f>
        <v>10265519.497231456</v>
      </c>
      <c r="E111" s="523">
        <f t="shared" si="16"/>
        <v>322137.20930232556</v>
      </c>
      <c r="F111" s="524">
        <f t="shared" si="17"/>
        <v>9943382.2879291307</v>
      </c>
      <c r="G111" s="524">
        <f t="shared" si="18"/>
        <v>10104450.892580293</v>
      </c>
      <c r="H111" s="527">
        <f t="shared" si="19"/>
        <v>1403723.1553515431</v>
      </c>
      <c r="I111" s="578">
        <f t="shared" si="20"/>
        <v>1403723.1553515431</v>
      </c>
      <c r="J111" s="515">
        <f t="shared" si="15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2028</v>
      </c>
      <c r="D112" s="374">
        <f>IF(F111+SUM(E$99:E111)=D$92,F111,D$92-SUM(E$99:E111))</f>
        <v>9943382.2879291307</v>
      </c>
      <c r="E112" s="523">
        <f t="shared" si="16"/>
        <v>322137.20930232556</v>
      </c>
      <c r="F112" s="524">
        <f t="shared" si="17"/>
        <v>9621245.0786268059</v>
      </c>
      <c r="G112" s="524">
        <f t="shared" si="18"/>
        <v>9782313.6832779683</v>
      </c>
      <c r="H112" s="527">
        <f t="shared" si="19"/>
        <v>1369241.4124062876</v>
      </c>
      <c r="I112" s="578">
        <f t="shared" si="20"/>
        <v>1369241.4124062876</v>
      </c>
      <c r="J112" s="515">
        <f t="shared" si="15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2029</v>
      </c>
      <c r="D113" s="374">
        <f>IF(F112+SUM(E$99:E112)=D$92,F112,D$92-SUM(E$99:E112))</f>
        <v>9621245.0786268059</v>
      </c>
      <c r="E113" s="523">
        <f t="shared" si="16"/>
        <v>322137.20930232556</v>
      </c>
      <c r="F113" s="524">
        <f t="shared" si="17"/>
        <v>9299107.8693244811</v>
      </c>
      <c r="G113" s="524">
        <f t="shared" si="18"/>
        <v>9460176.4739756435</v>
      </c>
      <c r="H113" s="527">
        <f t="shared" si="19"/>
        <v>1334759.6694610324</v>
      </c>
      <c r="I113" s="578">
        <f t="shared" si="20"/>
        <v>1334759.6694610324</v>
      </c>
      <c r="J113" s="515">
        <f t="shared" si="15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2030</v>
      </c>
      <c r="D114" s="374">
        <f>IF(F113+SUM(E$99:E113)=D$92,F113,D$92-SUM(E$99:E113))</f>
        <v>9299107.8693244811</v>
      </c>
      <c r="E114" s="523">
        <f t="shared" si="16"/>
        <v>322137.20930232556</v>
      </c>
      <c r="F114" s="524">
        <f t="shared" si="17"/>
        <v>8976970.6600221563</v>
      </c>
      <c r="G114" s="524">
        <f t="shared" si="18"/>
        <v>9138039.2646733187</v>
      </c>
      <c r="H114" s="527">
        <f t="shared" si="19"/>
        <v>1300277.9265157769</v>
      </c>
      <c r="I114" s="578">
        <f t="shared" si="20"/>
        <v>1300277.9265157769</v>
      </c>
      <c r="J114" s="515">
        <f t="shared" si="15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2031</v>
      </c>
      <c r="D115" s="374">
        <f>IF(F114+SUM(E$99:E114)=D$92,F114,D$92-SUM(E$99:E114))</f>
        <v>8976970.6600221563</v>
      </c>
      <c r="E115" s="523">
        <f t="shared" si="16"/>
        <v>322137.20930232556</v>
      </c>
      <c r="F115" s="524">
        <f t="shared" si="17"/>
        <v>8654833.4507198315</v>
      </c>
      <c r="G115" s="524">
        <f t="shared" si="18"/>
        <v>8815902.0553709939</v>
      </c>
      <c r="H115" s="527">
        <f t="shared" si="19"/>
        <v>1265796.1835705217</v>
      </c>
      <c r="I115" s="578">
        <f t="shared" si="20"/>
        <v>1265796.1835705217</v>
      </c>
      <c r="J115" s="515">
        <f t="shared" si="15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2032</v>
      </c>
      <c r="D116" s="374">
        <f>IF(F115+SUM(E$99:E115)=D$92,F115,D$92-SUM(E$99:E115))</f>
        <v>8654833.4507198315</v>
      </c>
      <c r="E116" s="523">
        <f t="shared" si="16"/>
        <v>322137.20930232556</v>
      </c>
      <c r="F116" s="524">
        <f t="shared" si="17"/>
        <v>8332696.2414175058</v>
      </c>
      <c r="G116" s="524">
        <f t="shared" si="18"/>
        <v>8493764.8460686691</v>
      </c>
      <c r="H116" s="527">
        <f t="shared" si="19"/>
        <v>1231314.4406252662</v>
      </c>
      <c r="I116" s="578">
        <f t="shared" si="20"/>
        <v>1231314.4406252662</v>
      </c>
      <c r="J116" s="515">
        <f t="shared" si="15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2033</v>
      </c>
      <c r="D117" s="374">
        <f>IF(F116+SUM(E$99:E116)=D$92,F116,D$92-SUM(E$99:E116))</f>
        <v>8332696.2414175058</v>
      </c>
      <c r="E117" s="523">
        <f t="shared" si="16"/>
        <v>322137.20930232556</v>
      </c>
      <c r="F117" s="524">
        <f t="shared" si="17"/>
        <v>8010559.03211518</v>
      </c>
      <c r="G117" s="524">
        <f t="shared" si="18"/>
        <v>8171627.6367663424</v>
      </c>
      <c r="H117" s="527">
        <f t="shared" si="19"/>
        <v>1196832.6976800107</v>
      </c>
      <c r="I117" s="578">
        <f t="shared" si="20"/>
        <v>1196832.6976800107</v>
      </c>
      <c r="J117" s="515">
        <f t="shared" si="15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2034</v>
      </c>
      <c r="D118" s="374">
        <f>IF(F117+SUM(E$99:E117)=D$92,F117,D$92-SUM(E$99:E117))</f>
        <v>8010559.03211518</v>
      </c>
      <c r="E118" s="523">
        <f t="shared" si="16"/>
        <v>322137.20930232556</v>
      </c>
      <c r="F118" s="524">
        <f t="shared" si="17"/>
        <v>7688421.8228128543</v>
      </c>
      <c r="G118" s="524">
        <f t="shared" si="18"/>
        <v>7849490.4274640176</v>
      </c>
      <c r="H118" s="527">
        <f t="shared" si="19"/>
        <v>1162350.9547347552</v>
      </c>
      <c r="I118" s="578">
        <f t="shared" si="20"/>
        <v>1162350.9547347552</v>
      </c>
      <c r="J118" s="515">
        <f t="shared" si="15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2035</v>
      </c>
      <c r="D119" s="374">
        <f>IF(F118+SUM(E$99:E118)=D$92,F118,D$92-SUM(E$99:E118))</f>
        <v>7688421.8228128543</v>
      </c>
      <c r="E119" s="523">
        <f t="shared" si="16"/>
        <v>322137.20930232556</v>
      </c>
      <c r="F119" s="524">
        <f t="shared" si="17"/>
        <v>7366284.6135105286</v>
      </c>
      <c r="G119" s="524">
        <f t="shared" si="18"/>
        <v>7527353.218161691</v>
      </c>
      <c r="H119" s="527">
        <f t="shared" si="19"/>
        <v>1127869.2117894997</v>
      </c>
      <c r="I119" s="578">
        <f t="shared" si="20"/>
        <v>1127869.2117894997</v>
      </c>
      <c r="J119" s="515">
        <f t="shared" si="15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2036</v>
      </c>
      <c r="D120" s="374">
        <f>IF(F119+SUM(E$99:E119)=D$92,F119,D$92-SUM(E$99:E119))</f>
        <v>7366284.6135105286</v>
      </c>
      <c r="E120" s="523">
        <f t="shared" si="16"/>
        <v>322137.20930232556</v>
      </c>
      <c r="F120" s="524">
        <f t="shared" si="17"/>
        <v>7044147.4042082028</v>
      </c>
      <c r="G120" s="524">
        <f t="shared" si="18"/>
        <v>7205216.0088593662</v>
      </c>
      <c r="H120" s="527">
        <f t="shared" si="19"/>
        <v>1093387.4688442445</v>
      </c>
      <c r="I120" s="578">
        <f t="shared" si="20"/>
        <v>1093387.4688442445</v>
      </c>
      <c r="J120" s="515">
        <f t="shared" si="15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2037</v>
      </c>
      <c r="D121" s="374">
        <f>IF(F120+SUM(E$99:E120)=D$92,F120,D$92-SUM(E$99:E120))</f>
        <v>7044147.4042082028</v>
      </c>
      <c r="E121" s="523">
        <f t="shared" si="16"/>
        <v>322137.20930232556</v>
      </c>
      <c r="F121" s="524">
        <f t="shared" si="17"/>
        <v>6722010.1949058771</v>
      </c>
      <c r="G121" s="524">
        <f t="shared" si="18"/>
        <v>6883078.7995570395</v>
      </c>
      <c r="H121" s="527">
        <f t="shared" si="19"/>
        <v>1058905.7258989888</v>
      </c>
      <c r="I121" s="578">
        <f t="shared" si="20"/>
        <v>1058905.7258989888</v>
      </c>
      <c r="J121" s="515">
        <f t="shared" si="15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2038</v>
      </c>
      <c r="D122" s="374">
        <f>IF(F121+SUM(E$99:E121)=D$92,F121,D$92-SUM(E$99:E121))</f>
        <v>6722010.1949058771</v>
      </c>
      <c r="E122" s="523">
        <f t="shared" si="16"/>
        <v>322137.20930232556</v>
      </c>
      <c r="F122" s="524">
        <f t="shared" si="17"/>
        <v>6399872.9856035514</v>
      </c>
      <c r="G122" s="524">
        <f t="shared" si="18"/>
        <v>6560941.5902547147</v>
      </c>
      <c r="H122" s="527">
        <f t="shared" si="19"/>
        <v>1024423.9829537335</v>
      </c>
      <c r="I122" s="578">
        <f t="shared" si="20"/>
        <v>1024423.9829537335</v>
      </c>
      <c r="J122" s="515">
        <f t="shared" si="15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2039</v>
      </c>
      <c r="D123" s="374">
        <f>IF(F122+SUM(E$99:E122)=D$92,F122,D$92-SUM(E$99:E122))</f>
        <v>6399872.9856035514</v>
      </c>
      <c r="E123" s="523">
        <f t="shared" si="16"/>
        <v>322137.20930232556</v>
      </c>
      <c r="F123" s="524">
        <f t="shared" si="17"/>
        <v>6077735.7763012256</v>
      </c>
      <c r="G123" s="524">
        <f t="shared" si="18"/>
        <v>6238804.380952388</v>
      </c>
      <c r="H123" s="527">
        <f t="shared" si="19"/>
        <v>989942.24000847782</v>
      </c>
      <c r="I123" s="578">
        <f t="shared" si="20"/>
        <v>989942.24000847782</v>
      </c>
      <c r="J123" s="515">
        <f t="shared" si="15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2040</v>
      </c>
      <c r="D124" s="374">
        <f>IF(F123+SUM(E$99:E123)=D$92,F123,D$92-SUM(E$99:E123))</f>
        <v>6077735.7763012256</v>
      </c>
      <c r="E124" s="523">
        <f t="shared" si="16"/>
        <v>322137.20930232556</v>
      </c>
      <c r="F124" s="524">
        <f t="shared" si="17"/>
        <v>5755598.5669988999</v>
      </c>
      <c r="G124" s="524">
        <f t="shared" si="18"/>
        <v>5916667.1716500632</v>
      </c>
      <c r="H124" s="527">
        <f t="shared" si="19"/>
        <v>955460.49706322257</v>
      </c>
      <c r="I124" s="578">
        <f t="shared" si="20"/>
        <v>955460.49706322257</v>
      </c>
      <c r="J124" s="515">
        <f t="shared" si="15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2041</v>
      </c>
      <c r="D125" s="374">
        <f>IF(F124+SUM(E$99:E124)=D$92,F124,D$92-SUM(E$99:E124))</f>
        <v>5755598.5669988999</v>
      </c>
      <c r="E125" s="523">
        <f t="shared" si="16"/>
        <v>322137.20930232556</v>
      </c>
      <c r="F125" s="524">
        <f t="shared" si="17"/>
        <v>5433461.3576965742</v>
      </c>
      <c r="G125" s="524">
        <f t="shared" si="18"/>
        <v>5594529.9623477366</v>
      </c>
      <c r="H125" s="527">
        <f t="shared" si="19"/>
        <v>920978.7541179671</v>
      </c>
      <c r="I125" s="578">
        <f t="shared" si="20"/>
        <v>920978.7541179671</v>
      </c>
      <c r="J125" s="515">
        <f t="shared" si="15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2042</v>
      </c>
      <c r="D126" s="374">
        <f>IF(F125+SUM(E$99:E125)=D$92,F125,D$92-SUM(E$99:E125))</f>
        <v>5433461.3576965742</v>
      </c>
      <c r="E126" s="523">
        <f t="shared" si="16"/>
        <v>322137.20930232556</v>
      </c>
      <c r="F126" s="524">
        <f t="shared" si="17"/>
        <v>5111324.1483942484</v>
      </c>
      <c r="G126" s="524">
        <f t="shared" si="18"/>
        <v>5272392.7530454118</v>
      </c>
      <c r="H126" s="527">
        <f t="shared" si="19"/>
        <v>886497.01117271162</v>
      </c>
      <c r="I126" s="578">
        <f t="shared" si="20"/>
        <v>886497.01117271162</v>
      </c>
      <c r="J126" s="515">
        <f t="shared" si="15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2043</v>
      </c>
      <c r="D127" s="374">
        <f>IF(F126+SUM(E$99:E126)=D$92,F126,D$92-SUM(E$99:E126))</f>
        <v>5111324.1483942484</v>
      </c>
      <c r="E127" s="523">
        <f t="shared" si="16"/>
        <v>322137.20930232556</v>
      </c>
      <c r="F127" s="524">
        <f t="shared" si="17"/>
        <v>4789186.9390919227</v>
      </c>
      <c r="G127" s="524">
        <f t="shared" si="18"/>
        <v>4950255.5437430851</v>
      </c>
      <c r="H127" s="527">
        <f t="shared" si="19"/>
        <v>852015.26822745614</v>
      </c>
      <c r="I127" s="578">
        <f t="shared" si="20"/>
        <v>852015.26822745614</v>
      </c>
      <c r="J127" s="515">
        <f t="shared" si="15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2044</v>
      </c>
      <c r="D128" s="374">
        <f>IF(F127+SUM(E$99:E127)=D$92,F127,D$92-SUM(E$99:E127))</f>
        <v>4789186.9390919227</v>
      </c>
      <c r="E128" s="523">
        <f t="shared" si="16"/>
        <v>322137.20930232556</v>
      </c>
      <c r="F128" s="524">
        <f t="shared" si="17"/>
        <v>4467049.729789597</v>
      </c>
      <c r="G128" s="524">
        <f t="shared" si="18"/>
        <v>4628118.3344407603</v>
      </c>
      <c r="H128" s="527">
        <f t="shared" si="19"/>
        <v>817533.52528220066</v>
      </c>
      <c r="I128" s="578">
        <f t="shared" si="20"/>
        <v>817533.52528220066</v>
      </c>
      <c r="J128" s="515">
        <f t="shared" si="15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2045</v>
      </c>
      <c r="D129" s="374">
        <f>IF(F128+SUM(E$99:E128)=D$92,F128,D$92-SUM(E$99:E128))</f>
        <v>4467049.729789597</v>
      </c>
      <c r="E129" s="523">
        <f t="shared" si="16"/>
        <v>322137.20930232556</v>
      </c>
      <c r="F129" s="524">
        <f t="shared" si="17"/>
        <v>4144912.5204872712</v>
      </c>
      <c r="G129" s="524">
        <f t="shared" si="18"/>
        <v>4305981.1251384337</v>
      </c>
      <c r="H129" s="527">
        <f t="shared" si="19"/>
        <v>783051.78233694518</v>
      </c>
      <c r="I129" s="578">
        <f t="shared" si="20"/>
        <v>783051.78233694518</v>
      </c>
      <c r="J129" s="515">
        <f t="shared" si="15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2046</v>
      </c>
      <c r="D130" s="374">
        <f>IF(F129+SUM(E$99:E129)=D$92,F129,D$92-SUM(E$99:E129))</f>
        <v>4144912.5204872712</v>
      </c>
      <c r="E130" s="523">
        <f t="shared" si="16"/>
        <v>322137.20930232556</v>
      </c>
      <c r="F130" s="524">
        <f t="shared" si="17"/>
        <v>3822775.3111849455</v>
      </c>
      <c r="G130" s="524">
        <f t="shared" si="18"/>
        <v>3983843.9158361084</v>
      </c>
      <c r="H130" s="527">
        <f t="shared" si="19"/>
        <v>748570.0393916897</v>
      </c>
      <c r="I130" s="578">
        <f t="shared" si="20"/>
        <v>748570.0393916897</v>
      </c>
      <c r="J130" s="515">
        <f t="shared" si="15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2047</v>
      </c>
      <c r="D131" s="374">
        <f>IF(F130+SUM(E$99:E130)=D$92,F130,D$92-SUM(E$99:E130))</f>
        <v>3822775.3111849455</v>
      </c>
      <c r="E131" s="523">
        <f t="shared" si="16"/>
        <v>322137.20930232556</v>
      </c>
      <c r="F131" s="524">
        <f t="shared" si="17"/>
        <v>3500638.1018826198</v>
      </c>
      <c r="G131" s="524">
        <f t="shared" si="18"/>
        <v>3661706.7065337826</v>
      </c>
      <c r="H131" s="527">
        <f t="shared" si="19"/>
        <v>714088.29644643422</v>
      </c>
      <c r="I131" s="578">
        <f t="shared" si="20"/>
        <v>714088.29644643422</v>
      </c>
      <c r="J131" s="515">
        <f t="shared" si="15"/>
        <v>0</v>
      </c>
      <c r="K131" s="515"/>
      <c r="L131" s="526"/>
      <c r="M131" s="515">
        <f t="shared" ref="M131:M154" si="21">IF(L541&lt;&gt;0,+H541-L541,0)</f>
        <v>0</v>
      </c>
      <c r="N131" s="526"/>
      <c r="O131" s="515">
        <f t="shared" ref="O131:O154" si="22">IF(N541&lt;&gt;0,+I541-N541,0)</f>
        <v>0</v>
      </c>
      <c r="P131" s="515">
        <f t="shared" ref="P131:P154" si="23">+O541-M541</f>
        <v>0</v>
      </c>
    </row>
    <row r="132" spans="2:16" ht="12.5">
      <c r="B132" s="195" t="str">
        <f t="shared" si="14"/>
        <v/>
      </c>
      <c r="C132" s="508">
        <f>IF(D93="","-",+C131+1)</f>
        <v>2048</v>
      </c>
      <c r="D132" s="374">
        <f>IF(F131+SUM(E$99:E131)=D$92,F131,D$92-SUM(E$99:E131))</f>
        <v>3500638.1018826198</v>
      </c>
      <c r="E132" s="523">
        <f t="shared" si="16"/>
        <v>322137.20930232556</v>
      </c>
      <c r="F132" s="524">
        <f t="shared" si="17"/>
        <v>3178500.8925802941</v>
      </c>
      <c r="G132" s="524">
        <f t="shared" si="18"/>
        <v>3339569.4972314569</v>
      </c>
      <c r="H132" s="527">
        <f t="shared" si="19"/>
        <v>679606.55350117874</v>
      </c>
      <c r="I132" s="578">
        <f t="shared" si="20"/>
        <v>679606.55350117874</v>
      </c>
      <c r="J132" s="515">
        <f t="shared" si="15"/>
        <v>0</v>
      </c>
      <c r="K132" s="515"/>
      <c r="L132" s="526"/>
      <c r="M132" s="515">
        <f t="shared" si="21"/>
        <v>0</v>
      </c>
      <c r="N132" s="526"/>
      <c r="O132" s="515">
        <f t="shared" si="22"/>
        <v>0</v>
      </c>
      <c r="P132" s="515">
        <f t="shared" si="23"/>
        <v>0</v>
      </c>
    </row>
    <row r="133" spans="2:16" ht="12.5">
      <c r="B133" s="195" t="str">
        <f t="shared" si="14"/>
        <v/>
      </c>
      <c r="C133" s="508">
        <f>IF(D93="","-",+C132+1)</f>
        <v>2049</v>
      </c>
      <c r="D133" s="374">
        <f>IF(F132+SUM(E$99:E132)=D$92,F132,D$92-SUM(E$99:E132))</f>
        <v>3178500.8925802941</v>
      </c>
      <c r="E133" s="523">
        <f t="shared" si="16"/>
        <v>322137.20930232556</v>
      </c>
      <c r="F133" s="524">
        <f t="shared" si="17"/>
        <v>2856363.6832779683</v>
      </c>
      <c r="G133" s="524">
        <f t="shared" si="18"/>
        <v>3017432.2879291312</v>
      </c>
      <c r="H133" s="527">
        <f t="shared" si="19"/>
        <v>645124.81055592338</v>
      </c>
      <c r="I133" s="578">
        <f t="shared" si="20"/>
        <v>645124.81055592338</v>
      </c>
      <c r="J133" s="515">
        <f t="shared" si="15"/>
        <v>0</v>
      </c>
      <c r="K133" s="515"/>
      <c r="L133" s="526"/>
      <c r="M133" s="515">
        <f t="shared" si="21"/>
        <v>0</v>
      </c>
      <c r="N133" s="526"/>
      <c r="O133" s="515">
        <f t="shared" si="22"/>
        <v>0</v>
      </c>
      <c r="P133" s="515">
        <f t="shared" si="23"/>
        <v>0</v>
      </c>
    </row>
    <row r="134" spans="2:16" ht="12.5">
      <c r="B134" s="195" t="str">
        <f t="shared" si="14"/>
        <v/>
      </c>
      <c r="C134" s="508">
        <f>IF(D93="","-",+C133+1)</f>
        <v>2050</v>
      </c>
      <c r="D134" s="374">
        <f>IF(F133+SUM(E$99:E133)=D$92,F133,D$92-SUM(E$99:E133))</f>
        <v>2856363.6832779683</v>
      </c>
      <c r="E134" s="523">
        <f t="shared" si="16"/>
        <v>322137.20930232556</v>
      </c>
      <c r="F134" s="524">
        <f t="shared" si="17"/>
        <v>2534226.4739756426</v>
      </c>
      <c r="G134" s="524">
        <f t="shared" si="18"/>
        <v>2695295.0786268055</v>
      </c>
      <c r="H134" s="527">
        <f t="shared" si="19"/>
        <v>610643.0676106679</v>
      </c>
      <c r="I134" s="578">
        <f t="shared" si="20"/>
        <v>610643.0676106679</v>
      </c>
      <c r="J134" s="515">
        <f t="shared" si="15"/>
        <v>0</v>
      </c>
      <c r="K134" s="515"/>
      <c r="L134" s="526"/>
      <c r="M134" s="515">
        <f t="shared" si="21"/>
        <v>0</v>
      </c>
      <c r="N134" s="526"/>
      <c r="O134" s="515">
        <f t="shared" si="22"/>
        <v>0</v>
      </c>
      <c r="P134" s="515">
        <f t="shared" si="23"/>
        <v>0</v>
      </c>
    </row>
    <row r="135" spans="2:16" ht="12.5">
      <c r="B135" s="195" t="str">
        <f t="shared" si="14"/>
        <v/>
      </c>
      <c r="C135" s="508">
        <f>IF(D93="","-",+C134+1)</f>
        <v>2051</v>
      </c>
      <c r="D135" s="374">
        <f>IF(F134+SUM(E$99:E134)=D$92,F134,D$92-SUM(E$99:E134))</f>
        <v>2534226.4739756426</v>
      </c>
      <c r="E135" s="523">
        <f t="shared" si="16"/>
        <v>322137.20930232556</v>
      </c>
      <c r="F135" s="524">
        <f t="shared" si="17"/>
        <v>2212089.2646733169</v>
      </c>
      <c r="G135" s="524">
        <f t="shared" si="18"/>
        <v>2373157.8693244797</v>
      </c>
      <c r="H135" s="527">
        <f t="shared" si="19"/>
        <v>576161.32466541242</v>
      </c>
      <c r="I135" s="578">
        <f t="shared" si="20"/>
        <v>576161.32466541242</v>
      </c>
      <c r="J135" s="515">
        <f t="shared" si="15"/>
        <v>0</v>
      </c>
      <c r="K135" s="515"/>
      <c r="L135" s="526"/>
      <c r="M135" s="515">
        <f t="shared" si="21"/>
        <v>0</v>
      </c>
      <c r="N135" s="526"/>
      <c r="O135" s="515">
        <f t="shared" si="22"/>
        <v>0</v>
      </c>
      <c r="P135" s="515">
        <f t="shared" si="23"/>
        <v>0</v>
      </c>
    </row>
    <row r="136" spans="2:16" ht="12.5">
      <c r="B136" s="195" t="str">
        <f t="shared" si="14"/>
        <v/>
      </c>
      <c r="C136" s="508">
        <f>IF(D93="","-",+C135+1)</f>
        <v>2052</v>
      </c>
      <c r="D136" s="374">
        <f>IF(F135+SUM(E$99:E135)=D$92,F135,D$92-SUM(E$99:E135))</f>
        <v>2212089.2646733169</v>
      </c>
      <c r="E136" s="523">
        <f t="shared" si="16"/>
        <v>322137.20930232556</v>
      </c>
      <c r="F136" s="524">
        <f t="shared" si="17"/>
        <v>1889952.0553709914</v>
      </c>
      <c r="G136" s="524">
        <f t="shared" si="18"/>
        <v>2051020.660022154</v>
      </c>
      <c r="H136" s="527">
        <f t="shared" si="19"/>
        <v>541679.58172015694</v>
      </c>
      <c r="I136" s="578">
        <f t="shared" si="20"/>
        <v>541679.58172015694</v>
      </c>
      <c r="J136" s="515">
        <f t="shared" si="15"/>
        <v>0</v>
      </c>
      <c r="K136" s="515"/>
      <c r="L136" s="526"/>
      <c r="M136" s="515">
        <f t="shared" si="21"/>
        <v>0</v>
      </c>
      <c r="N136" s="526"/>
      <c r="O136" s="515">
        <f t="shared" si="22"/>
        <v>0</v>
      </c>
      <c r="P136" s="515">
        <f t="shared" si="23"/>
        <v>0</v>
      </c>
    </row>
    <row r="137" spans="2:16" ht="12.5">
      <c r="B137" s="195" t="str">
        <f t="shared" si="14"/>
        <v/>
      </c>
      <c r="C137" s="508">
        <f>IF(D93="","-",+C136+1)</f>
        <v>2053</v>
      </c>
      <c r="D137" s="374">
        <f>IF(F136+SUM(E$99:E136)=D$92,F136,D$92-SUM(E$99:E136))</f>
        <v>1889952.0553709914</v>
      </c>
      <c r="E137" s="523">
        <f t="shared" si="16"/>
        <v>322137.20930232556</v>
      </c>
      <c r="F137" s="524">
        <f t="shared" si="17"/>
        <v>1567814.8460686659</v>
      </c>
      <c r="G137" s="524">
        <f t="shared" si="18"/>
        <v>1728883.4507198287</v>
      </c>
      <c r="H137" s="527">
        <f t="shared" si="19"/>
        <v>507197.83877490158</v>
      </c>
      <c r="I137" s="578">
        <f t="shared" si="20"/>
        <v>507197.83877490158</v>
      </c>
      <c r="J137" s="515">
        <f t="shared" si="15"/>
        <v>0</v>
      </c>
      <c r="K137" s="515"/>
      <c r="L137" s="526"/>
      <c r="M137" s="515">
        <f t="shared" si="21"/>
        <v>0</v>
      </c>
      <c r="N137" s="526"/>
      <c r="O137" s="515">
        <f t="shared" si="22"/>
        <v>0</v>
      </c>
      <c r="P137" s="515">
        <f t="shared" si="23"/>
        <v>0</v>
      </c>
    </row>
    <row r="138" spans="2:16" ht="12.5">
      <c r="B138" s="195" t="str">
        <f t="shared" si="14"/>
        <v/>
      </c>
      <c r="C138" s="508">
        <f>IF(D93="","-",+C137+1)</f>
        <v>2054</v>
      </c>
      <c r="D138" s="374">
        <f>IF(F137+SUM(E$99:E137)=D$92,F137,D$92-SUM(E$99:E137))</f>
        <v>1567814.8460686659</v>
      </c>
      <c r="E138" s="523">
        <f t="shared" si="16"/>
        <v>322137.20930232556</v>
      </c>
      <c r="F138" s="524">
        <f t="shared" si="17"/>
        <v>1245677.6367663404</v>
      </c>
      <c r="G138" s="524">
        <f t="shared" si="18"/>
        <v>1406746.241417503</v>
      </c>
      <c r="H138" s="527">
        <f t="shared" si="19"/>
        <v>472716.0958296461</v>
      </c>
      <c r="I138" s="578">
        <f t="shared" si="20"/>
        <v>472716.0958296461</v>
      </c>
      <c r="J138" s="515">
        <f t="shared" si="15"/>
        <v>0</v>
      </c>
      <c r="K138" s="515"/>
      <c r="L138" s="526"/>
      <c r="M138" s="515">
        <f t="shared" si="21"/>
        <v>0</v>
      </c>
      <c r="N138" s="526"/>
      <c r="O138" s="515">
        <f t="shared" si="22"/>
        <v>0</v>
      </c>
      <c r="P138" s="515">
        <f t="shared" si="23"/>
        <v>0</v>
      </c>
    </row>
    <row r="139" spans="2:16" ht="12.5">
      <c r="B139" s="195" t="str">
        <f t="shared" si="14"/>
        <v/>
      </c>
      <c r="C139" s="508">
        <f>IF(D93="","-",+C138+1)</f>
        <v>2055</v>
      </c>
      <c r="D139" s="374">
        <f>IF(F138+SUM(E$99:E138)=D$92,F138,D$92-SUM(E$99:E138))</f>
        <v>1245677.6367663404</v>
      </c>
      <c r="E139" s="523">
        <f t="shared" si="16"/>
        <v>322137.20930232556</v>
      </c>
      <c r="F139" s="524">
        <f t="shared" si="17"/>
        <v>923540.42746401485</v>
      </c>
      <c r="G139" s="524">
        <f t="shared" si="18"/>
        <v>1084609.0321151777</v>
      </c>
      <c r="H139" s="527">
        <f t="shared" si="19"/>
        <v>438234.35288439068</v>
      </c>
      <c r="I139" s="578">
        <f t="shared" si="20"/>
        <v>438234.35288439068</v>
      </c>
      <c r="J139" s="515">
        <f t="shared" si="15"/>
        <v>0</v>
      </c>
      <c r="K139" s="515"/>
      <c r="L139" s="526"/>
      <c r="M139" s="515">
        <f t="shared" si="21"/>
        <v>0</v>
      </c>
      <c r="N139" s="526"/>
      <c r="O139" s="515">
        <f t="shared" si="22"/>
        <v>0</v>
      </c>
      <c r="P139" s="515">
        <f t="shared" si="23"/>
        <v>0</v>
      </c>
    </row>
    <row r="140" spans="2:16" ht="12.5">
      <c r="B140" s="195" t="str">
        <f t="shared" si="14"/>
        <v/>
      </c>
      <c r="C140" s="508">
        <f>IF(D93="","-",+C139+1)</f>
        <v>2056</v>
      </c>
      <c r="D140" s="374">
        <f>IF(F139+SUM(E$99:E139)=D$92,F139,D$92-SUM(E$99:E139))</f>
        <v>923540.42746401485</v>
      </c>
      <c r="E140" s="523">
        <f t="shared" si="16"/>
        <v>322137.20930232556</v>
      </c>
      <c r="F140" s="524">
        <f t="shared" si="17"/>
        <v>601403.21816168935</v>
      </c>
      <c r="G140" s="524">
        <f t="shared" si="18"/>
        <v>762471.8228128521</v>
      </c>
      <c r="H140" s="527">
        <f t="shared" si="19"/>
        <v>403752.60993913526</v>
      </c>
      <c r="I140" s="578">
        <f t="shared" si="20"/>
        <v>403752.60993913526</v>
      </c>
      <c r="J140" s="515">
        <f t="shared" si="15"/>
        <v>0</v>
      </c>
      <c r="K140" s="515"/>
      <c r="L140" s="526"/>
      <c r="M140" s="515">
        <f t="shared" si="21"/>
        <v>0</v>
      </c>
      <c r="N140" s="526"/>
      <c r="O140" s="515">
        <f t="shared" si="22"/>
        <v>0</v>
      </c>
      <c r="P140" s="515">
        <f t="shared" si="23"/>
        <v>0</v>
      </c>
    </row>
    <row r="141" spans="2:16" ht="12.5">
      <c r="B141" s="195" t="str">
        <f t="shared" si="14"/>
        <v/>
      </c>
      <c r="C141" s="508">
        <f>IF(D93="","-",+C140+1)</f>
        <v>2057</v>
      </c>
      <c r="D141" s="374">
        <f>IF(F140+SUM(E$99:E140)=D$92,F140,D$92-SUM(E$99:E140))</f>
        <v>601403.21816168935</v>
      </c>
      <c r="E141" s="523">
        <f t="shared" si="16"/>
        <v>322137.20930232556</v>
      </c>
      <c r="F141" s="524">
        <f t="shared" si="17"/>
        <v>279266.00885936379</v>
      </c>
      <c r="G141" s="524">
        <f t="shared" si="18"/>
        <v>440334.6135105266</v>
      </c>
      <c r="H141" s="527">
        <f t="shared" si="19"/>
        <v>369270.86699387984</v>
      </c>
      <c r="I141" s="578">
        <f t="shared" si="20"/>
        <v>369270.86699387984</v>
      </c>
      <c r="J141" s="515">
        <f t="shared" si="15"/>
        <v>0</v>
      </c>
      <c r="K141" s="515"/>
      <c r="L141" s="526"/>
      <c r="M141" s="515">
        <f t="shared" si="21"/>
        <v>0</v>
      </c>
      <c r="N141" s="526"/>
      <c r="O141" s="515">
        <f t="shared" si="22"/>
        <v>0</v>
      </c>
      <c r="P141" s="515">
        <f t="shared" si="23"/>
        <v>0</v>
      </c>
    </row>
    <row r="142" spans="2:16" ht="12.5">
      <c r="B142" s="195" t="str">
        <f t="shared" si="14"/>
        <v/>
      </c>
      <c r="C142" s="508">
        <f>IF(D93="","-",+C141+1)</f>
        <v>2058</v>
      </c>
      <c r="D142" s="374">
        <f>IF(F141+SUM(E$99:E141)=D$92,F141,D$92-SUM(E$99:E141))</f>
        <v>279266.00885936379</v>
      </c>
      <c r="E142" s="523">
        <f t="shared" si="16"/>
        <v>279266.00885936379</v>
      </c>
      <c r="F142" s="524">
        <f t="shared" si="17"/>
        <v>0</v>
      </c>
      <c r="G142" s="524">
        <f t="shared" si="18"/>
        <v>139633.0044296819</v>
      </c>
      <c r="H142" s="527">
        <f t="shared" si="19"/>
        <v>294212.40196882706</v>
      </c>
      <c r="I142" s="578">
        <f t="shared" si="20"/>
        <v>294212.40196882706</v>
      </c>
      <c r="J142" s="515">
        <f t="shared" si="15"/>
        <v>0</v>
      </c>
      <c r="K142" s="515"/>
      <c r="L142" s="526"/>
      <c r="M142" s="515">
        <f t="shared" si="21"/>
        <v>0</v>
      </c>
      <c r="N142" s="526"/>
      <c r="O142" s="515">
        <f t="shared" si="22"/>
        <v>0</v>
      </c>
      <c r="P142" s="515">
        <f t="shared" si="23"/>
        <v>0</v>
      </c>
    </row>
    <row r="143" spans="2:16" ht="12.5">
      <c r="B143" s="195" t="str">
        <f t="shared" si="14"/>
        <v/>
      </c>
      <c r="C143" s="508">
        <f>IF(D93="","-",+C142+1)</f>
        <v>2059</v>
      </c>
      <c r="D143" s="374">
        <f>IF(F142+SUM(E$99:E142)=D$92,F142,D$92-SUM(E$99:E142))</f>
        <v>0</v>
      </c>
      <c r="E143" s="523">
        <f t="shared" si="16"/>
        <v>0</v>
      </c>
      <c r="F143" s="524">
        <f t="shared" si="17"/>
        <v>0</v>
      </c>
      <c r="G143" s="524">
        <f t="shared" si="18"/>
        <v>0</v>
      </c>
      <c r="H143" s="527">
        <f t="shared" si="19"/>
        <v>0</v>
      </c>
      <c r="I143" s="578">
        <f t="shared" si="20"/>
        <v>0</v>
      </c>
      <c r="J143" s="515">
        <f t="shared" si="15"/>
        <v>0</v>
      </c>
      <c r="K143" s="515"/>
      <c r="L143" s="526"/>
      <c r="M143" s="515">
        <f t="shared" si="21"/>
        <v>0</v>
      </c>
      <c r="N143" s="526"/>
      <c r="O143" s="515">
        <f t="shared" si="22"/>
        <v>0</v>
      </c>
      <c r="P143" s="515">
        <f t="shared" si="23"/>
        <v>0</v>
      </c>
    </row>
    <row r="144" spans="2:16" ht="12.5">
      <c r="B144" s="195" t="str">
        <f t="shared" si="14"/>
        <v/>
      </c>
      <c r="C144" s="508">
        <f>IF(D93="","-",+C143+1)</f>
        <v>2060</v>
      </c>
      <c r="D144" s="374">
        <f>IF(F143+SUM(E$99:E143)=D$92,F143,D$92-SUM(E$99:E143))</f>
        <v>0</v>
      </c>
      <c r="E144" s="523">
        <f t="shared" si="16"/>
        <v>0</v>
      </c>
      <c r="F144" s="524">
        <f t="shared" si="17"/>
        <v>0</v>
      </c>
      <c r="G144" s="524">
        <f t="shared" si="18"/>
        <v>0</v>
      </c>
      <c r="H144" s="527">
        <f t="shared" si="19"/>
        <v>0</v>
      </c>
      <c r="I144" s="578">
        <f t="shared" si="20"/>
        <v>0</v>
      </c>
      <c r="J144" s="515">
        <f t="shared" si="15"/>
        <v>0</v>
      </c>
      <c r="K144" s="515"/>
      <c r="L144" s="526"/>
      <c r="M144" s="515">
        <f t="shared" si="21"/>
        <v>0</v>
      </c>
      <c r="N144" s="526"/>
      <c r="O144" s="515">
        <f t="shared" si="22"/>
        <v>0</v>
      </c>
      <c r="P144" s="515">
        <f t="shared" si="23"/>
        <v>0</v>
      </c>
    </row>
    <row r="145" spans="2:16" ht="12.5">
      <c r="B145" s="195" t="str">
        <f t="shared" si="14"/>
        <v/>
      </c>
      <c r="C145" s="508">
        <f>IF(D93="","-",+C144+1)</f>
        <v>2061</v>
      </c>
      <c r="D145" s="374">
        <f>IF(F144+SUM(E$99:E144)=D$92,F144,D$92-SUM(E$99:E144))</f>
        <v>0</v>
      </c>
      <c r="E145" s="523">
        <f t="shared" si="16"/>
        <v>0</v>
      </c>
      <c r="F145" s="524">
        <f t="shared" si="17"/>
        <v>0</v>
      </c>
      <c r="G145" s="524">
        <f t="shared" si="18"/>
        <v>0</v>
      </c>
      <c r="H145" s="527">
        <f t="shared" si="19"/>
        <v>0</v>
      </c>
      <c r="I145" s="578">
        <f t="shared" si="20"/>
        <v>0</v>
      </c>
      <c r="J145" s="515">
        <f t="shared" si="15"/>
        <v>0</v>
      </c>
      <c r="K145" s="515"/>
      <c r="L145" s="526"/>
      <c r="M145" s="515">
        <f t="shared" si="21"/>
        <v>0</v>
      </c>
      <c r="N145" s="526"/>
      <c r="O145" s="515">
        <f t="shared" si="22"/>
        <v>0</v>
      </c>
      <c r="P145" s="515">
        <f t="shared" si="23"/>
        <v>0</v>
      </c>
    </row>
    <row r="146" spans="2:16" ht="12.5">
      <c r="B146" s="195" t="str">
        <f t="shared" si="14"/>
        <v/>
      </c>
      <c r="C146" s="508">
        <f>IF(D93="","-",+C145+1)</f>
        <v>2062</v>
      </c>
      <c r="D146" s="374">
        <f>IF(F145+SUM(E$99:E145)=D$92,F145,D$92-SUM(E$99:E145))</f>
        <v>0</v>
      </c>
      <c r="E146" s="523">
        <f t="shared" si="16"/>
        <v>0</v>
      </c>
      <c r="F146" s="524">
        <f t="shared" si="17"/>
        <v>0</v>
      </c>
      <c r="G146" s="524">
        <f t="shared" si="18"/>
        <v>0</v>
      </c>
      <c r="H146" s="527">
        <f t="shared" si="19"/>
        <v>0</v>
      </c>
      <c r="I146" s="578">
        <f t="shared" si="20"/>
        <v>0</v>
      </c>
      <c r="J146" s="515">
        <f t="shared" si="15"/>
        <v>0</v>
      </c>
      <c r="K146" s="515"/>
      <c r="L146" s="526"/>
      <c r="M146" s="515">
        <f t="shared" si="21"/>
        <v>0</v>
      </c>
      <c r="N146" s="526"/>
      <c r="O146" s="515">
        <f t="shared" si="22"/>
        <v>0</v>
      </c>
      <c r="P146" s="515">
        <f t="shared" si="23"/>
        <v>0</v>
      </c>
    </row>
    <row r="147" spans="2:16" ht="12.5">
      <c r="B147" s="195" t="str">
        <f t="shared" si="14"/>
        <v/>
      </c>
      <c r="C147" s="508">
        <f>IF(D93="","-",+C146+1)</f>
        <v>2063</v>
      </c>
      <c r="D147" s="374">
        <f>IF(F146+SUM(E$99:E146)=D$92,F146,D$92-SUM(E$99:E146))</f>
        <v>0</v>
      </c>
      <c r="E147" s="523">
        <f t="shared" si="16"/>
        <v>0</v>
      </c>
      <c r="F147" s="524">
        <f t="shared" si="17"/>
        <v>0</v>
      </c>
      <c r="G147" s="524">
        <f t="shared" si="18"/>
        <v>0</v>
      </c>
      <c r="H147" s="527">
        <f t="shared" si="19"/>
        <v>0</v>
      </c>
      <c r="I147" s="578">
        <f t="shared" si="20"/>
        <v>0</v>
      </c>
      <c r="J147" s="515">
        <f t="shared" si="15"/>
        <v>0</v>
      </c>
      <c r="K147" s="515"/>
      <c r="L147" s="526"/>
      <c r="M147" s="515">
        <f t="shared" si="21"/>
        <v>0</v>
      </c>
      <c r="N147" s="526"/>
      <c r="O147" s="515">
        <f t="shared" si="22"/>
        <v>0</v>
      </c>
      <c r="P147" s="515">
        <f t="shared" si="23"/>
        <v>0</v>
      </c>
    </row>
    <row r="148" spans="2:16" ht="12.5">
      <c r="B148" s="195" t="str">
        <f t="shared" si="14"/>
        <v/>
      </c>
      <c r="C148" s="508">
        <f>IF(D93="","-",+C147+1)</f>
        <v>2064</v>
      </c>
      <c r="D148" s="374">
        <f>IF(F147+SUM(E$99:E147)=D$92,F147,D$92-SUM(E$99:E147))</f>
        <v>0</v>
      </c>
      <c r="E148" s="523">
        <f t="shared" si="16"/>
        <v>0</v>
      </c>
      <c r="F148" s="524">
        <f t="shared" si="17"/>
        <v>0</v>
      </c>
      <c r="G148" s="524">
        <f t="shared" si="18"/>
        <v>0</v>
      </c>
      <c r="H148" s="527">
        <f t="shared" si="19"/>
        <v>0</v>
      </c>
      <c r="I148" s="578">
        <f t="shared" si="20"/>
        <v>0</v>
      </c>
      <c r="J148" s="515">
        <f t="shared" si="15"/>
        <v>0</v>
      </c>
      <c r="K148" s="515"/>
      <c r="L148" s="526"/>
      <c r="M148" s="515">
        <f t="shared" si="21"/>
        <v>0</v>
      </c>
      <c r="N148" s="526"/>
      <c r="O148" s="515">
        <f t="shared" si="22"/>
        <v>0</v>
      </c>
      <c r="P148" s="515">
        <f t="shared" si="23"/>
        <v>0</v>
      </c>
    </row>
    <row r="149" spans="2:16" ht="12.5">
      <c r="B149" s="195" t="str">
        <f t="shared" si="14"/>
        <v/>
      </c>
      <c r="C149" s="508">
        <f>IF(D93="","-",+C148+1)</f>
        <v>2065</v>
      </c>
      <c r="D149" s="374">
        <f>IF(F148+SUM(E$99:E148)=D$92,F148,D$92-SUM(E$99:E148))</f>
        <v>0</v>
      </c>
      <c r="E149" s="523">
        <f t="shared" si="16"/>
        <v>0</v>
      </c>
      <c r="F149" s="524">
        <f t="shared" si="17"/>
        <v>0</v>
      </c>
      <c r="G149" s="524">
        <f t="shared" si="18"/>
        <v>0</v>
      </c>
      <c r="H149" s="527">
        <f t="shared" si="19"/>
        <v>0</v>
      </c>
      <c r="I149" s="578">
        <f t="shared" si="20"/>
        <v>0</v>
      </c>
      <c r="J149" s="515">
        <f t="shared" si="15"/>
        <v>0</v>
      </c>
      <c r="K149" s="515"/>
      <c r="L149" s="526"/>
      <c r="M149" s="515">
        <f t="shared" si="21"/>
        <v>0</v>
      </c>
      <c r="N149" s="526"/>
      <c r="O149" s="515">
        <f t="shared" si="22"/>
        <v>0</v>
      </c>
      <c r="P149" s="515">
        <f t="shared" si="23"/>
        <v>0</v>
      </c>
    </row>
    <row r="150" spans="2:16" ht="12.5">
      <c r="B150" s="195" t="str">
        <f t="shared" si="14"/>
        <v/>
      </c>
      <c r="C150" s="508">
        <f>IF(D93="","-",+C149+1)</f>
        <v>2066</v>
      </c>
      <c r="D150" s="374">
        <f>IF(F149+SUM(E$99:E149)=D$92,F149,D$92-SUM(E$99:E149))</f>
        <v>0</v>
      </c>
      <c r="E150" s="523">
        <f t="shared" si="16"/>
        <v>0</v>
      </c>
      <c r="F150" s="524">
        <f t="shared" si="17"/>
        <v>0</v>
      </c>
      <c r="G150" s="524">
        <f t="shared" si="18"/>
        <v>0</v>
      </c>
      <c r="H150" s="527">
        <f t="shared" si="19"/>
        <v>0</v>
      </c>
      <c r="I150" s="578">
        <f t="shared" si="20"/>
        <v>0</v>
      </c>
      <c r="J150" s="515">
        <f t="shared" si="15"/>
        <v>0</v>
      </c>
      <c r="K150" s="515"/>
      <c r="L150" s="526"/>
      <c r="M150" s="515">
        <f t="shared" si="21"/>
        <v>0</v>
      </c>
      <c r="N150" s="526"/>
      <c r="O150" s="515">
        <f t="shared" si="22"/>
        <v>0</v>
      </c>
      <c r="P150" s="515">
        <f t="shared" si="23"/>
        <v>0</v>
      </c>
    </row>
    <row r="151" spans="2:16" ht="12.5">
      <c r="B151" s="195" t="str">
        <f t="shared" si="14"/>
        <v/>
      </c>
      <c r="C151" s="508">
        <f>IF(D93="","-",+C150+1)</f>
        <v>2067</v>
      </c>
      <c r="D151" s="374">
        <f>IF(F150+SUM(E$99:E150)=D$92,F150,D$92-SUM(E$99:E150))</f>
        <v>0</v>
      </c>
      <c r="E151" s="523">
        <f t="shared" si="16"/>
        <v>0</v>
      </c>
      <c r="F151" s="524">
        <f t="shared" si="17"/>
        <v>0</v>
      </c>
      <c r="G151" s="524">
        <f t="shared" si="18"/>
        <v>0</v>
      </c>
      <c r="H151" s="527">
        <f t="shared" si="19"/>
        <v>0</v>
      </c>
      <c r="I151" s="578">
        <f t="shared" si="20"/>
        <v>0</v>
      </c>
      <c r="J151" s="515">
        <f t="shared" si="15"/>
        <v>0</v>
      </c>
      <c r="K151" s="515"/>
      <c r="L151" s="526"/>
      <c r="M151" s="515">
        <f t="shared" si="21"/>
        <v>0</v>
      </c>
      <c r="N151" s="526"/>
      <c r="O151" s="515">
        <f t="shared" si="22"/>
        <v>0</v>
      </c>
      <c r="P151" s="515">
        <f t="shared" si="23"/>
        <v>0</v>
      </c>
    </row>
    <row r="152" spans="2:16" ht="12.5">
      <c r="B152" s="195" t="str">
        <f t="shared" si="14"/>
        <v/>
      </c>
      <c r="C152" s="508">
        <f>IF(D93="","-",+C151+1)</f>
        <v>2068</v>
      </c>
      <c r="D152" s="374">
        <f>IF(F151+SUM(E$99:E151)=D$92,F151,D$92-SUM(E$99:E151))</f>
        <v>0</v>
      </c>
      <c r="E152" s="523">
        <f t="shared" si="16"/>
        <v>0</v>
      </c>
      <c r="F152" s="524">
        <f t="shared" si="17"/>
        <v>0</v>
      </c>
      <c r="G152" s="524">
        <f t="shared" si="18"/>
        <v>0</v>
      </c>
      <c r="H152" s="527">
        <f t="shared" si="19"/>
        <v>0</v>
      </c>
      <c r="I152" s="578">
        <f t="shared" si="20"/>
        <v>0</v>
      </c>
      <c r="J152" s="515">
        <f t="shared" si="15"/>
        <v>0</v>
      </c>
      <c r="K152" s="515"/>
      <c r="L152" s="526"/>
      <c r="M152" s="515">
        <f t="shared" si="21"/>
        <v>0</v>
      </c>
      <c r="N152" s="526"/>
      <c r="O152" s="515">
        <f t="shared" si="22"/>
        <v>0</v>
      </c>
      <c r="P152" s="515">
        <f t="shared" si="23"/>
        <v>0</v>
      </c>
    </row>
    <row r="153" spans="2:16" ht="12.5">
      <c r="B153" s="195" t="str">
        <f t="shared" si="14"/>
        <v/>
      </c>
      <c r="C153" s="508">
        <f>IF(D93="","-",+C152+1)</f>
        <v>2069</v>
      </c>
      <c r="D153" s="374">
        <f>IF(F152+SUM(E$99:E152)=D$92,F152,D$92-SUM(E$99:E152))</f>
        <v>0</v>
      </c>
      <c r="E153" s="523">
        <f t="shared" si="16"/>
        <v>0</v>
      </c>
      <c r="F153" s="524">
        <f t="shared" si="17"/>
        <v>0</v>
      </c>
      <c r="G153" s="524">
        <f t="shared" si="18"/>
        <v>0</v>
      </c>
      <c r="H153" s="527">
        <f t="shared" si="19"/>
        <v>0</v>
      </c>
      <c r="I153" s="578">
        <f t="shared" si="20"/>
        <v>0</v>
      </c>
      <c r="J153" s="515">
        <f t="shared" si="15"/>
        <v>0</v>
      </c>
      <c r="K153" s="515"/>
      <c r="L153" s="526"/>
      <c r="M153" s="515">
        <f t="shared" si="21"/>
        <v>0</v>
      </c>
      <c r="N153" s="526"/>
      <c r="O153" s="515">
        <f t="shared" si="22"/>
        <v>0</v>
      </c>
      <c r="P153" s="515">
        <f t="shared" si="23"/>
        <v>0</v>
      </c>
    </row>
    <row r="154" spans="2:16" ht="13" thickBot="1">
      <c r="B154" s="195" t="str">
        <f t="shared" si="14"/>
        <v/>
      </c>
      <c r="C154" s="528">
        <f>IF(D93="","-",+C153+1)</f>
        <v>2070</v>
      </c>
      <c r="D154" s="579">
        <f>IF(F153+SUM(E$99:E153)=D$92,F153,D$92-SUM(E$99:E153))</f>
        <v>0</v>
      </c>
      <c r="E154" s="530">
        <f t="shared" si="16"/>
        <v>0</v>
      </c>
      <c r="F154" s="529">
        <f t="shared" si="17"/>
        <v>0</v>
      </c>
      <c r="G154" s="529">
        <f t="shared" si="18"/>
        <v>0</v>
      </c>
      <c r="H154" s="531">
        <f t="shared" si="19"/>
        <v>0</v>
      </c>
      <c r="I154" s="580">
        <f t="shared" si="20"/>
        <v>0</v>
      </c>
      <c r="J154" s="534">
        <f t="shared" si="15"/>
        <v>0</v>
      </c>
      <c r="K154" s="515"/>
      <c r="L154" s="533"/>
      <c r="M154" s="534">
        <f t="shared" si="21"/>
        <v>0</v>
      </c>
      <c r="N154" s="533"/>
      <c r="O154" s="534">
        <f t="shared" si="22"/>
        <v>0</v>
      </c>
      <c r="P154" s="534">
        <f t="shared" si="23"/>
        <v>0</v>
      </c>
    </row>
    <row r="155" spans="2:16" ht="12.5">
      <c r="C155" s="374" t="s">
        <v>78</v>
      </c>
      <c r="D155" s="375"/>
      <c r="E155" s="375">
        <f>SUM(E99:E154)</f>
        <v>13851899.999999996</v>
      </c>
      <c r="F155" s="375"/>
      <c r="G155" s="375"/>
      <c r="H155" s="375">
        <f>SUM(H99:H154)</f>
        <v>46896729.733180113</v>
      </c>
      <c r="I155" s="375">
        <f>SUM(I99:I154)</f>
        <v>46896729.733180113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1085624.6352381217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1085624.6352381217</v>
      </c>
      <c r="O6" s="269"/>
      <c r="P6" s="269"/>
    </row>
    <row r="7" spans="1:16" ht="13.5" thickBot="1">
      <c r="C7" s="468" t="s">
        <v>48</v>
      </c>
      <c r="D7" s="625" t="s">
        <v>359</v>
      </c>
      <c r="E7" s="588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360</v>
      </c>
      <c r="E9" s="479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9375483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2016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228670.31707317074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2016</v>
      </c>
      <c r="D17" s="632">
        <v>8831593</v>
      </c>
      <c r="E17" s="631">
        <v>105138.01190476192</v>
      </c>
      <c r="F17" s="632">
        <v>8726454.9880952388</v>
      </c>
      <c r="G17" s="631">
        <v>1240275.0587599066</v>
      </c>
      <c r="H17" s="640">
        <v>1240275.0587599066</v>
      </c>
      <c r="I17" s="512">
        <f t="shared" ref="I17:I72" si="0">H17-G17</f>
        <v>0</v>
      </c>
      <c r="J17" s="512"/>
      <c r="K17" s="513">
        <f>+G17</f>
        <v>1240275.0587599066</v>
      </c>
      <c r="L17" s="514">
        <f t="shared" ref="L17:L72" si="1">IF(K17&lt;&gt;0,+G17-K17,0)</f>
        <v>0</v>
      </c>
      <c r="M17" s="513">
        <f>+H17</f>
        <v>1240275.0587599066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2017</v>
      </c>
      <c r="D18" s="632">
        <v>9270344.9880952388</v>
      </c>
      <c r="E18" s="631">
        <v>218034.48837209304</v>
      </c>
      <c r="F18" s="632">
        <v>9052310.4997231457</v>
      </c>
      <c r="G18" s="631">
        <v>1353054.593855357</v>
      </c>
      <c r="H18" s="640">
        <v>1353054.593855357</v>
      </c>
      <c r="I18" s="512">
        <f t="shared" si="0"/>
        <v>0</v>
      </c>
      <c r="J18" s="512"/>
      <c r="K18" s="519">
        <f>+G18</f>
        <v>1353054.593855357</v>
      </c>
      <c r="L18" s="520">
        <f>IF(K18&lt;&gt;0,+G18-K18,0)</f>
        <v>0</v>
      </c>
      <c r="M18" s="519">
        <f>+H18</f>
        <v>1353054.593855357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2018</v>
      </c>
      <c r="D19" s="632">
        <v>9052310.4997231457</v>
      </c>
      <c r="E19" s="631">
        <v>228670.31707317074</v>
      </c>
      <c r="F19" s="632">
        <v>8823640.1826499756</v>
      </c>
      <c r="G19" s="631">
        <v>1228688.6274670849</v>
      </c>
      <c r="H19" s="640">
        <v>1228688.6274670849</v>
      </c>
      <c r="I19" s="512">
        <f t="shared" si="0"/>
        <v>0</v>
      </c>
      <c r="J19" s="512"/>
      <c r="K19" s="519">
        <f>+G19</f>
        <v>1228688.6274670849</v>
      </c>
      <c r="L19" s="520">
        <f>IF(K19&lt;&gt;0,+G19-K19,0)</f>
        <v>0</v>
      </c>
      <c r="M19" s="519">
        <f>+H19</f>
        <v>1228688.6274670849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524">
        <v>8823640.1826499756</v>
      </c>
      <c r="E20" s="523">
        <v>218034.48837209304</v>
      </c>
      <c r="F20" s="524">
        <v>8605605.6942778826</v>
      </c>
      <c r="G20" s="525">
        <v>1085624.6352381217</v>
      </c>
      <c r="H20" s="492">
        <v>1085624.6352381217</v>
      </c>
      <c r="I20" s="512">
        <f t="shared" si="0"/>
        <v>0</v>
      </c>
      <c r="J20" s="512"/>
      <c r="K20" s="519">
        <f>+G20</f>
        <v>1085624.6352381217</v>
      </c>
      <c r="L20" s="520">
        <f>IF(K20&lt;&gt;0,+G20-K20,0)</f>
        <v>0</v>
      </c>
      <c r="M20" s="519">
        <f>+H20</f>
        <v>1085624.6352381217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/>
      </c>
      <c r="C21" s="508">
        <f>IF(D11="","-",+C20+1)</f>
        <v>2020</v>
      </c>
      <c r="D21" s="524">
        <f>IF(F20+SUM(E$17:E20)=D$10,F20,D$10-SUM(E$17:E20))</f>
        <v>8605605.6942778826</v>
      </c>
      <c r="E21" s="523">
        <f>IF(+I14&lt;F20,I14,D21)</f>
        <v>228670.31707317074</v>
      </c>
      <c r="F21" s="524">
        <f t="shared" ref="F21:F72" si="5">+D21-E21</f>
        <v>8376935.3772047115</v>
      </c>
      <c r="G21" s="525">
        <f t="shared" ref="G21:G49" si="6">+I$12*((D21+F21)/2)+E21</f>
        <v>1307860.6945692892</v>
      </c>
      <c r="H21" s="492">
        <f t="shared" ref="H21:H49" si="7">+I$13*((D21+F21)/2)+E21</f>
        <v>1307860.6945692892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8376935.3772047115</v>
      </c>
      <c r="E22" s="523">
        <f>IF(+I14&lt;F21,I14,D22)</f>
        <v>228670.31707317074</v>
      </c>
      <c r="F22" s="524">
        <f t="shared" si="5"/>
        <v>8148265.0601315405</v>
      </c>
      <c r="G22" s="525">
        <f t="shared" si="6"/>
        <v>1278798.046669235</v>
      </c>
      <c r="H22" s="492">
        <f t="shared" si="7"/>
        <v>1278798.046669235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8148265.0601315405</v>
      </c>
      <c r="E23" s="523">
        <f>IF(+I14&lt;F22,I14,D23)</f>
        <v>228670.31707317074</v>
      </c>
      <c r="F23" s="524">
        <f t="shared" si="5"/>
        <v>7919594.7430583695</v>
      </c>
      <c r="G23" s="525">
        <f t="shared" si="6"/>
        <v>1249735.3987691812</v>
      </c>
      <c r="H23" s="492">
        <f t="shared" si="7"/>
        <v>1249735.3987691812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7919594.7430583695</v>
      </c>
      <c r="E24" s="523">
        <f>IF(+I14&lt;F23,I14,D24)</f>
        <v>228670.31707317074</v>
      </c>
      <c r="F24" s="524">
        <f t="shared" si="5"/>
        <v>7690924.4259851985</v>
      </c>
      <c r="G24" s="525">
        <f t="shared" si="6"/>
        <v>1220672.750869127</v>
      </c>
      <c r="H24" s="492">
        <f t="shared" si="7"/>
        <v>1220672.750869127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7690924.4259851985</v>
      </c>
      <c r="E25" s="523">
        <f>IF(+I14&lt;F24,I14,D25)</f>
        <v>228670.31707317074</v>
      </c>
      <c r="F25" s="524">
        <f t="shared" si="5"/>
        <v>7462254.1089120274</v>
      </c>
      <c r="G25" s="525">
        <f t="shared" si="6"/>
        <v>1191610.102969073</v>
      </c>
      <c r="H25" s="492">
        <f t="shared" si="7"/>
        <v>1191610.102969073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7462254.1089120274</v>
      </c>
      <c r="E26" s="523">
        <f>IF(+I14&lt;F25,I14,D26)</f>
        <v>228670.31707317074</v>
      </c>
      <c r="F26" s="524">
        <f t="shared" si="5"/>
        <v>7233583.7918388564</v>
      </c>
      <c r="G26" s="525">
        <f t="shared" si="6"/>
        <v>1162547.455069019</v>
      </c>
      <c r="H26" s="492">
        <f t="shared" si="7"/>
        <v>1162547.455069019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7233583.7918388564</v>
      </c>
      <c r="E27" s="523">
        <f>IF(+I14&lt;F26,I14,D27)</f>
        <v>228670.31707317074</v>
      </c>
      <c r="F27" s="524">
        <f t="shared" si="5"/>
        <v>7004913.4747656854</v>
      </c>
      <c r="G27" s="525">
        <f t="shared" si="6"/>
        <v>1133484.807168965</v>
      </c>
      <c r="H27" s="492">
        <f t="shared" si="7"/>
        <v>1133484.807168965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7004913.4747656854</v>
      </c>
      <c r="E28" s="523">
        <f>IF(+I14&lt;F27,I14,D28)</f>
        <v>228670.31707317074</v>
      </c>
      <c r="F28" s="524">
        <f t="shared" si="5"/>
        <v>6776243.1576925144</v>
      </c>
      <c r="G28" s="525">
        <f t="shared" si="6"/>
        <v>1104422.1592689108</v>
      </c>
      <c r="H28" s="492">
        <f t="shared" si="7"/>
        <v>1104422.1592689108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6776243.1576925144</v>
      </c>
      <c r="E29" s="523">
        <f>IF(+I14&lt;F28,I14,D29)</f>
        <v>228670.31707317074</v>
      </c>
      <c r="F29" s="524">
        <f t="shared" si="5"/>
        <v>6547572.8406193433</v>
      </c>
      <c r="G29" s="525">
        <f t="shared" si="6"/>
        <v>1075359.511368857</v>
      </c>
      <c r="H29" s="492">
        <f t="shared" si="7"/>
        <v>1075359.511368857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6547572.8406193433</v>
      </c>
      <c r="E30" s="523">
        <f>IF(+I14&lt;F29,I14,D30)</f>
        <v>228670.31707317074</v>
      </c>
      <c r="F30" s="524">
        <f t="shared" si="5"/>
        <v>6318902.5235461723</v>
      </c>
      <c r="G30" s="525">
        <f t="shared" si="6"/>
        <v>1046296.8634688028</v>
      </c>
      <c r="H30" s="492">
        <f t="shared" si="7"/>
        <v>1046296.8634688028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6318902.5235461723</v>
      </c>
      <c r="E31" s="523">
        <f>IF(+I14&lt;F30,I14,D31)</f>
        <v>228670.31707317074</v>
      </c>
      <c r="F31" s="524">
        <f t="shared" si="5"/>
        <v>6090232.2064730013</v>
      </c>
      <c r="G31" s="525">
        <f t="shared" si="6"/>
        <v>1017234.2155687488</v>
      </c>
      <c r="H31" s="492">
        <f t="shared" si="7"/>
        <v>1017234.2155687488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6090232.2064730013</v>
      </c>
      <c r="E32" s="523">
        <f>IF(+I14&lt;F31,I14,D32)</f>
        <v>228670.31707317074</v>
      </c>
      <c r="F32" s="524">
        <f t="shared" si="5"/>
        <v>5861561.8893998303</v>
      </c>
      <c r="G32" s="525">
        <f t="shared" si="6"/>
        <v>988171.56766869477</v>
      </c>
      <c r="H32" s="492">
        <f t="shared" si="7"/>
        <v>988171.56766869477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5861561.8893998303</v>
      </c>
      <c r="E33" s="523">
        <f>IF(+I14&lt;F32,I14,D33)</f>
        <v>228670.31707317074</v>
      </c>
      <c r="F33" s="524">
        <f t="shared" si="5"/>
        <v>5632891.5723266592</v>
      </c>
      <c r="G33" s="525">
        <f t="shared" si="6"/>
        <v>959108.91976864077</v>
      </c>
      <c r="H33" s="492">
        <f t="shared" si="7"/>
        <v>959108.91976864077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5632891.5723266592</v>
      </c>
      <c r="E34" s="523">
        <f>IF(+I14&lt;F33,I14,D34)</f>
        <v>228670.31707317074</v>
      </c>
      <c r="F34" s="524">
        <f t="shared" si="5"/>
        <v>5404221.2552534882</v>
      </c>
      <c r="G34" s="525">
        <f t="shared" si="6"/>
        <v>930046.27186858654</v>
      </c>
      <c r="H34" s="492">
        <f t="shared" si="7"/>
        <v>930046.27186858654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5404221.2552534882</v>
      </c>
      <c r="E35" s="523">
        <f>IF(+I14&lt;F34,I14,D35)</f>
        <v>228670.31707317074</v>
      </c>
      <c r="F35" s="524">
        <f t="shared" si="5"/>
        <v>5175550.9381803172</v>
      </c>
      <c r="G35" s="525">
        <f t="shared" si="6"/>
        <v>900983.62396853277</v>
      </c>
      <c r="H35" s="492">
        <f t="shared" si="7"/>
        <v>900983.62396853277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5175550.9381803172</v>
      </c>
      <c r="E36" s="523">
        <f>IF(+I14&lt;F35,I14,D36)</f>
        <v>228670.31707317074</v>
      </c>
      <c r="F36" s="524">
        <f t="shared" si="5"/>
        <v>4946880.6211071461</v>
      </c>
      <c r="G36" s="525">
        <f t="shared" si="6"/>
        <v>871920.97606847854</v>
      </c>
      <c r="H36" s="492">
        <f t="shared" si="7"/>
        <v>871920.97606847854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4946880.6211071461</v>
      </c>
      <c r="E37" s="523">
        <f>IF(+I14&lt;F36,I14,D37)</f>
        <v>228670.31707317074</v>
      </c>
      <c r="F37" s="524">
        <f t="shared" si="5"/>
        <v>4718210.3040339751</v>
      </c>
      <c r="G37" s="525">
        <f t="shared" si="6"/>
        <v>842858.32816842454</v>
      </c>
      <c r="H37" s="492">
        <f t="shared" si="7"/>
        <v>842858.32816842454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4718210.3040339751</v>
      </c>
      <c r="E38" s="523">
        <f>IF(+I14&lt;F37,I14,D38)</f>
        <v>228670.31707317074</v>
      </c>
      <c r="F38" s="524">
        <f t="shared" si="5"/>
        <v>4489539.9869608041</v>
      </c>
      <c r="G38" s="525">
        <f t="shared" si="6"/>
        <v>813795.68026837055</v>
      </c>
      <c r="H38" s="492">
        <f t="shared" si="7"/>
        <v>813795.68026837055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4489539.9869608041</v>
      </c>
      <c r="E39" s="523">
        <f>IF(+I14&lt;F38,I14,D39)</f>
        <v>228670.31707317074</v>
      </c>
      <c r="F39" s="524">
        <f t="shared" si="5"/>
        <v>4260869.6698876331</v>
      </c>
      <c r="G39" s="525">
        <f t="shared" si="6"/>
        <v>784733.03236831655</v>
      </c>
      <c r="H39" s="492">
        <f t="shared" si="7"/>
        <v>784733.03236831655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4260869.6698876331</v>
      </c>
      <c r="E40" s="523">
        <f>IF(+I14&lt;F39,I14,D40)</f>
        <v>228670.31707317074</v>
      </c>
      <c r="F40" s="524">
        <f t="shared" si="5"/>
        <v>4032199.3528144625</v>
      </c>
      <c r="G40" s="525">
        <f t="shared" si="6"/>
        <v>755670.38446826255</v>
      </c>
      <c r="H40" s="492">
        <f t="shared" si="7"/>
        <v>755670.38446826255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4032199.3528144625</v>
      </c>
      <c r="E41" s="523">
        <f>IF(+I14&lt;F40,I14,D41)</f>
        <v>228670.31707317074</v>
      </c>
      <c r="F41" s="524">
        <f t="shared" si="5"/>
        <v>3803529.0357412919</v>
      </c>
      <c r="G41" s="525">
        <f t="shared" si="6"/>
        <v>726607.73656820843</v>
      </c>
      <c r="H41" s="492">
        <f t="shared" si="7"/>
        <v>726607.73656820843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3803529.0357412919</v>
      </c>
      <c r="E42" s="523">
        <f>IF(+I14&lt;F41,I14,D42)</f>
        <v>228670.31707317074</v>
      </c>
      <c r="F42" s="524">
        <f t="shared" si="5"/>
        <v>3574858.7186681214</v>
      </c>
      <c r="G42" s="525">
        <f t="shared" si="6"/>
        <v>697545.08866815455</v>
      </c>
      <c r="H42" s="492">
        <f t="shared" si="7"/>
        <v>697545.08866815455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3574858.7186681214</v>
      </c>
      <c r="E43" s="523">
        <f>IF(+I14&lt;F42,I14,D43)</f>
        <v>228670.31707317074</v>
      </c>
      <c r="F43" s="524">
        <f t="shared" si="5"/>
        <v>3346188.4015949508</v>
      </c>
      <c r="G43" s="525">
        <f t="shared" si="6"/>
        <v>668482.44076810055</v>
      </c>
      <c r="H43" s="492">
        <f t="shared" si="7"/>
        <v>668482.44076810055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3346188.4015949508</v>
      </c>
      <c r="E44" s="523">
        <f>IF(+I14&lt;F43,I14,D44)</f>
        <v>228670.31707317074</v>
      </c>
      <c r="F44" s="524">
        <f t="shared" si="5"/>
        <v>3117518.0845217803</v>
      </c>
      <c r="G44" s="525">
        <f t="shared" si="6"/>
        <v>639419.79286804656</v>
      </c>
      <c r="H44" s="492">
        <f t="shared" si="7"/>
        <v>639419.79286804656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3117518.0845217803</v>
      </c>
      <c r="E45" s="523">
        <f>IF(+I14&lt;F44,I14,D45)</f>
        <v>228670.31707317074</v>
      </c>
      <c r="F45" s="524">
        <f t="shared" si="5"/>
        <v>2888847.7674486097</v>
      </c>
      <c r="G45" s="525">
        <f t="shared" si="6"/>
        <v>610357.14496799256</v>
      </c>
      <c r="H45" s="492">
        <f t="shared" si="7"/>
        <v>610357.14496799256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2888847.7674486097</v>
      </c>
      <c r="E46" s="523">
        <f>IF(+I14&lt;F45,I14,D46)</f>
        <v>228670.31707317074</v>
      </c>
      <c r="F46" s="524">
        <f t="shared" si="5"/>
        <v>2660177.4503754391</v>
      </c>
      <c r="G46" s="525">
        <f t="shared" si="6"/>
        <v>581294.49706793856</v>
      </c>
      <c r="H46" s="492">
        <f t="shared" si="7"/>
        <v>581294.49706793856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2660177.4503754391</v>
      </c>
      <c r="E47" s="523">
        <f>IF(+I14&lt;F46,I14,D47)</f>
        <v>228670.31707317074</v>
      </c>
      <c r="F47" s="524">
        <f t="shared" si="5"/>
        <v>2431507.1333022686</v>
      </c>
      <c r="G47" s="525">
        <f t="shared" si="6"/>
        <v>552231.84916788456</v>
      </c>
      <c r="H47" s="492">
        <f t="shared" si="7"/>
        <v>552231.84916788456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2431507.1333022686</v>
      </c>
      <c r="E48" s="523">
        <f>IF(+I14&lt;F47,I14,D48)</f>
        <v>228670.31707317074</v>
      </c>
      <c r="F48" s="524">
        <f t="shared" si="5"/>
        <v>2202836.816229098</v>
      </c>
      <c r="G48" s="525">
        <f t="shared" si="6"/>
        <v>523169.20126783068</v>
      </c>
      <c r="H48" s="492">
        <f t="shared" si="7"/>
        <v>523169.20126783068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2202836.816229098</v>
      </c>
      <c r="E49" s="523">
        <f>IF(+I14&lt;F48,I14,D49)</f>
        <v>228670.31707317074</v>
      </c>
      <c r="F49" s="524">
        <f t="shared" si="5"/>
        <v>1974166.4991559272</v>
      </c>
      <c r="G49" s="525">
        <f t="shared" si="6"/>
        <v>494106.55336777662</v>
      </c>
      <c r="H49" s="492">
        <f t="shared" si="7"/>
        <v>494106.55336777662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1974166.4991559272</v>
      </c>
      <c r="E50" s="523">
        <f>IF(+I14&lt;F49,I14,D50)</f>
        <v>228670.31707317074</v>
      </c>
      <c r="F50" s="524">
        <f t="shared" si="5"/>
        <v>1745496.1820827564</v>
      </c>
      <c r="G50" s="525">
        <f t="shared" ref="G50:G72" si="8">+I$12*((D50+F50)/2)+E50</f>
        <v>465043.90546772268</v>
      </c>
      <c r="H50" s="492">
        <f t="shared" ref="H50:H72" si="9">+I$13*((D50+F50)/2)+E50</f>
        <v>465043.90546772268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1745496.1820827564</v>
      </c>
      <c r="E51" s="523">
        <f>IF(+I14&lt;F50,I14,D51)</f>
        <v>228670.31707317074</v>
      </c>
      <c r="F51" s="524">
        <f t="shared" si="5"/>
        <v>1516825.8650095856</v>
      </c>
      <c r="G51" s="525">
        <f t="shared" si="8"/>
        <v>435981.25756766857</v>
      </c>
      <c r="H51" s="492">
        <f t="shared" si="9"/>
        <v>435981.25756766857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1516825.8650095856</v>
      </c>
      <c r="E52" s="523">
        <f>IF(+I14&lt;F51,I14,D52)</f>
        <v>228670.31707317074</v>
      </c>
      <c r="F52" s="524">
        <f t="shared" si="5"/>
        <v>1288155.5479364148</v>
      </c>
      <c r="G52" s="525">
        <f t="shared" si="8"/>
        <v>406918.60966761463</v>
      </c>
      <c r="H52" s="492">
        <f t="shared" si="9"/>
        <v>406918.60966761463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1288155.5479364148</v>
      </c>
      <c r="E53" s="523">
        <f>IF(+I14&lt;F52,I14,D53)</f>
        <v>228670.31707317074</v>
      </c>
      <c r="F53" s="524">
        <f t="shared" si="5"/>
        <v>1059485.230863244</v>
      </c>
      <c r="G53" s="525">
        <f t="shared" si="8"/>
        <v>377855.96176756057</v>
      </c>
      <c r="H53" s="492">
        <f t="shared" si="9"/>
        <v>377855.96176756057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1059485.230863244</v>
      </c>
      <c r="E54" s="523">
        <f>IF(+I14&lt;F53,I14,D54)</f>
        <v>228670.31707317074</v>
      </c>
      <c r="F54" s="524">
        <f t="shared" si="5"/>
        <v>830814.91379007325</v>
      </c>
      <c r="G54" s="525">
        <f t="shared" si="8"/>
        <v>348793.31386750657</v>
      </c>
      <c r="H54" s="492">
        <f t="shared" si="9"/>
        <v>348793.31386750657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830814.91379007325</v>
      </c>
      <c r="E55" s="523">
        <f>IF(+I14&lt;F54,I14,D55)</f>
        <v>228670.31707317074</v>
      </c>
      <c r="F55" s="524">
        <f t="shared" si="5"/>
        <v>602144.59671690245</v>
      </c>
      <c r="G55" s="525">
        <f t="shared" si="8"/>
        <v>319730.66596745257</v>
      </c>
      <c r="H55" s="492">
        <f t="shared" si="9"/>
        <v>319730.66596745257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602144.59671690245</v>
      </c>
      <c r="E56" s="523">
        <f>IF(+I14&lt;F55,I14,D56)</f>
        <v>228670.31707317074</v>
      </c>
      <c r="F56" s="524">
        <f t="shared" si="5"/>
        <v>373474.27964373172</v>
      </c>
      <c r="G56" s="525">
        <f t="shared" si="8"/>
        <v>290668.01806739857</v>
      </c>
      <c r="H56" s="492">
        <f t="shared" si="9"/>
        <v>290668.01806739857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373474.27964373172</v>
      </c>
      <c r="E57" s="523">
        <f>IF(+I14&lt;F56,I14,D57)</f>
        <v>228670.31707317074</v>
      </c>
      <c r="F57" s="524">
        <f t="shared" si="5"/>
        <v>144803.96257056098</v>
      </c>
      <c r="G57" s="525">
        <f t="shared" si="8"/>
        <v>261605.37016734458</v>
      </c>
      <c r="H57" s="492">
        <f t="shared" si="9"/>
        <v>261605.37016734458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144803.96257056098</v>
      </c>
      <c r="E58" s="523">
        <f>IF(+I14&lt;F57,I14,D58)</f>
        <v>144803.96257056098</v>
      </c>
      <c r="F58" s="524">
        <f t="shared" si="5"/>
        <v>0</v>
      </c>
      <c r="G58" s="525">
        <f t="shared" si="8"/>
        <v>154005.8271426344</v>
      </c>
      <c r="H58" s="492">
        <f t="shared" si="9"/>
        <v>154005.8271426344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5"/>
        <v>0</v>
      </c>
      <c r="G59" s="525">
        <f t="shared" si="8"/>
        <v>0</v>
      </c>
      <c r="H59" s="492">
        <f t="shared" si="9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9375483</v>
      </c>
      <c r="F73" s="375"/>
      <c r="G73" s="375">
        <f>SUM(G17:G72)</f>
        <v>34096770.940090828</v>
      </c>
      <c r="H73" s="375">
        <f>SUM(H17:H72)</f>
        <v>34096770.940090828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1085624.6352381217</v>
      </c>
      <c r="N87" s="547">
        <f>IF(J92&lt;D11,0,VLOOKUP(J92,C17:O72,11))</f>
        <v>1085624.6352381217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1147315.8547577483</v>
      </c>
      <c r="N88" s="551">
        <f>IF(J92&lt;D11,0,VLOOKUP(J92,C99:P154,7))</f>
        <v>1147315.8547577483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Ellerbe Rd-S Shreveport 69 kv 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61691.219519626582</v>
      </c>
      <c r="N89" s="556">
        <f>+N88-N87</f>
        <v>61691.219519626582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TP201154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484">
        <v>9381463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218173.55813953487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2016</v>
      </c>
      <c r="D99" s="650">
        <v>0</v>
      </c>
      <c r="E99" s="651">
        <v>145356.32558139536</v>
      </c>
      <c r="F99" s="652">
        <v>9230126.674418604</v>
      </c>
      <c r="G99" s="653">
        <v>4615063.337209302</v>
      </c>
      <c r="H99" s="654">
        <v>731238.56219016481</v>
      </c>
      <c r="I99" s="655">
        <v>731238.56219016481</v>
      </c>
      <c r="J99" s="515">
        <f t="shared" ref="J99:J130" si="10">+I99-H99</f>
        <v>0</v>
      </c>
      <c r="K99" s="515"/>
      <c r="L99" s="513">
        <f>+H99</f>
        <v>731238.56219016481</v>
      </c>
      <c r="M99" s="514">
        <f t="shared" ref="M99:M130" si="11">IF(L99&lt;&gt;0,+H99-L99,0)</f>
        <v>0</v>
      </c>
      <c r="N99" s="513">
        <f>+I99</f>
        <v>731238.56219016481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2017</v>
      </c>
      <c r="D100" s="630">
        <v>9236106.674418604</v>
      </c>
      <c r="E100" s="631">
        <v>223368.16666666666</v>
      </c>
      <c r="F100" s="632">
        <v>9012738.507751938</v>
      </c>
      <c r="G100" s="632">
        <v>9124422.59108527</v>
      </c>
      <c r="H100" s="634">
        <v>1331725.0793304511</v>
      </c>
      <c r="I100" s="635">
        <v>1331725.0793304511</v>
      </c>
      <c r="J100" s="515">
        <f t="shared" si="10"/>
        <v>0</v>
      </c>
      <c r="K100" s="515"/>
      <c r="L100" s="656">
        <f>+H100</f>
        <v>1331725.0793304511</v>
      </c>
      <c r="M100" s="515">
        <f t="shared" si="11"/>
        <v>0</v>
      </c>
      <c r="N100" s="656">
        <f>+I100</f>
        <v>1331725.0793304511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2018</v>
      </c>
      <c r="D101" s="630">
        <v>9012738.507751938</v>
      </c>
      <c r="E101" s="631">
        <v>223368.16666666666</v>
      </c>
      <c r="F101" s="632">
        <v>8789370.3410852719</v>
      </c>
      <c r="G101" s="632">
        <v>8901054.4244186059</v>
      </c>
      <c r="H101" s="634">
        <v>1163360.3325167969</v>
      </c>
      <c r="I101" s="635">
        <v>1163360.3325167969</v>
      </c>
      <c r="J101" s="515">
        <f t="shared" si="10"/>
        <v>0</v>
      </c>
      <c r="K101" s="515"/>
      <c r="L101" s="656">
        <f>+H101</f>
        <v>1163360.3325167969</v>
      </c>
      <c r="M101" s="515">
        <f t="shared" ref="M101" si="15">IF(L101&lt;&gt;0,+H101-L101,0)</f>
        <v>0</v>
      </c>
      <c r="N101" s="656">
        <f>+I101</f>
        <v>1163360.3325167969</v>
      </c>
      <c r="O101" s="515">
        <f t="shared" ref="O101" si="16">IF(N101&lt;&gt;0,+I101-N101,0)</f>
        <v>0</v>
      </c>
      <c r="P101" s="515">
        <f t="shared" si="13"/>
        <v>0</v>
      </c>
    </row>
    <row r="102" spans="1:16" ht="12.5">
      <c r="B102" s="195" t="str">
        <f t="shared" si="14"/>
        <v/>
      </c>
      <c r="C102" s="508">
        <f>IF(D93="","-",+C101+1)</f>
        <v>2019</v>
      </c>
      <c r="D102" s="374">
        <f>IF(F101+SUM(E$99:E101)=D$92,F101,D$92-SUM(E$99:E101))</f>
        <v>8789370.3410852719</v>
      </c>
      <c r="E102" s="523">
        <f>IF(+J96&lt;F101,J96,D102)</f>
        <v>218173.55813953487</v>
      </c>
      <c r="F102" s="524">
        <f t="shared" ref="F102:F130" si="17">+D102-E102</f>
        <v>8571196.7829457372</v>
      </c>
      <c r="G102" s="524">
        <f t="shared" ref="G102:G130" si="18">+(F102+D102)/2</f>
        <v>8680283.5620155036</v>
      </c>
      <c r="H102" s="527">
        <f t="shared" ref="H102:H154" si="19">+J$94*G102+E102</f>
        <v>1147315.8547577483</v>
      </c>
      <c r="I102" s="578">
        <f t="shared" ref="I102:I154" si="20">+J$95*G102+E102</f>
        <v>1147315.8547577483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2020</v>
      </c>
      <c r="D103" s="374">
        <f>IF(F102+SUM(E$99:E102)=D$92,F102,D$92-SUM(E$99:E102))</f>
        <v>8571196.7829457372</v>
      </c>
      <c r="E103" s="523">
        <f>IF(+J96&lt;F102,J96,D103)</f>
        <v>218173.55813953487</v>
      </c>
      <c r="F103" s="524">
        <f t="shared" si="17"/>
        <v>8353023.2248062026</v>
      </c>
      <c r="G103" s="524">
        <f t="shared" si="18"/>
        <v>8462110.0038759708</v>
      </c>
      <c r="H103" s="527">
        <f t="shared" si="19"/>
        <v>1123962.4378534665</v>
      </c>
      <c r="I103" s="578">
        <f t="shared" si="20"/>
        <v>1123962.4378534665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2021</v>
      </c>
      <c r="D104" s="374">
        <f>IF(F103+SUM(E$99:E103)=D$92,F103,D$92-SUM(E$99:E103))</f>
        <v>8353023.2248062026</v>
      </c>
      <c r="E104" s="523">
        <f>IF(+J96&lt;F103,J96,D104)</f>
        <v>218173.55813953487</v>
      </c>
      <c r="F104" s="524">
        <f t="shared" si="17"/>
        <v>8134849.6666666679</v>
      </c>
      <c r="G104" s="524">
        <f t="shared" si="18"/>
        <v>8243936.4457364352</v>
      </c>
      <c r="H104" s="527">
        <f t="shared" si="19"/>
        <v>1100609.0209491842</v>
      </c>
      <c r="I104" s="578">
        <f t="shared" si="20"/>
        <v>1100609.0209491842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2022</v>
      </c>
      <c r="D105" s="374">
        <f>IF(F104+SUM(E$99:E104)=D$92,F104,D$92-SUM(E$99:E104))</f>
        <v>8134849.6666666679</v>
      </c>
      <c r="E105" s="523">
        <f>IF(+J96&lt;F104,J96,D105)</f>
        <v>218173.55813953487</v>
      </c>
      <c r="F105" s="524">
        <f t="shared" si="17"/>
        <v>7916676.1085271332</v>
      </c>
      <c r="G105" s="524">
        <f t="shared" si="18"/>
        <v>8025762.8875969006</v>
      </c>
      <c r="H105" s="527">
        <f t="shared" si="19"/>
        <v>1077255.6040449021</v>
      </c>
      <c r="I105" s="578">
        <f t="shared" si="20"/>
        <v>1077255.6040449021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2023</v>
      </c>
      <c r="D106" s="374">
        <f>IF(F105+SUM(E$99:E105)=D$92,F105,D$92-SUM(E$99:E105))</f>
        <v>7916676.1085271332</v>
      </c>
      <c r="E106" s="523">
        <f>IF(+J96&lt;F105,J96,D106)</f>
        <v>218173.55813953487</v>
      </c>
      <c r="F106" s="524">
        <f t="shared" si="17"/>
        <v>7698502.5503875986</v>
      </c>
      <c r="G106" s="524">
        <f t="shared" si="18"/>
        <v>7807589.3294573659</v>
      </c>
      <c r="H106" s="527">
        <f t="shared" si="19"/>
        <v>1053902.1871406201</v>
      </c>
      <c r="I106" s="578">
        <f t="shared" si="20"/>
        <v>1053902.1871406201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2024</v>
      </c>
      <c r="D107" s="374">
        <f>IF(F106+SUM(E$99:E106)=D$92,F106,D$92-SUM(E$99:E106))</f>
        <v>7698502.5503875986</v>
      </c>
      <c r="E107" s="523">
        <f>IF(+J96&lt;F106,J96,D107)</f>
        <v>218173.55813953487</v>
      </c>
      <c r="F107" s="524">
        <f t="shared" si="17"/>
        <v>7480328.9922480639</v>
      </c>
      <c r="G107" s="524">
        <f t="shared" si="18"/>
        <v>7589415.7713178312</v>
      </c>
      <c r="H107" s="527">
        <f t="shared" si="19"/>
        <v>1030548.7702363381</v>
      </c>
      <c r="I107" s="578">
        <f t="shared" si="20"/>
        <v>1030548.7702363381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2025</v>
      </c>
      <c r="D108" s="374">
        <f>IF(F107+SUM(E$99:E107)=D$92,F107,D$92-SUM(E$99:E107))</f>
        <v>7480328.9922480639</v>
      </c>
      <c r="E108" s="523">
        <f>IF(+J96&lt;F107,J96,D108)</f>
        <v>218173.55813953487</v>
      </c>
      <c r="F108" s="524">
        <f t="shared" si="17"/>
        <v>7262155.4341085292</v>
      </c>
      <c r="G108" s="524">
        <f t="shared" si="18"/>
        <v>7371242.2131782966</v>
      </c>
      <c r="H108" s="527">
        <f t="shared" si="19"/>
        <v>1007195.3533320561</v>
      </c>
      <c r="I108" s="578">
        <f t="shared" si="20"/>
        <v>1007195.3533320561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2026</v>
      </c>
      <c r="D109" s="374">
        <f>IF(F108+SUM(E$99:E108)=D$92,F108,D$92-SUM(E$99:E108))</f>
        <v>7262155.4341085292</v>
      </c>
      <c r="E109" s="523">
        <f>IF(+J96&lt;F108,J96,D109)</f>
        <v>218173.55813953487</v>
      </c>
      <c r="F109" s="524">
        <f t="shared" si="17"/>
        <v>7043981.8759689946</v>
      </c>
      <c r="G109" s="524">
        <f t="shared" si="18"/>
        <v>7153068.6550387619</v>
      </c>
      <c r="H109" s="527">
        <f t="shared" si="19"/>
        <v>983841.93642777402</v>
      </c>
      <c r="I109" s="578">
        <f t="shared" si="20"/>
        <v>983841.93642777402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2027</v>
      </c>
      <c r="D110" s="374">
        <f>IF(F109+SUM(E$99:E109)=D$92,F109,D$92-SUM(E$99:E109))</f>
        <v>7043981.8759689946</v>
      </c>
      <c r="E110" s="523">
        <f>IF(+J96&lt;F109,J96,D110)</f>
        <v>218173.55813953487</v>
      </c>
      <c r="F110" s="524">
        <f t="shared" si="17"/>
        <v>6825808.3178294599</v>
      </c>
      <c r="G110" s="524">
        <f t="shared" si="18"/>
        <v>6934895.0968992272</v>
      </c>
      <c r="H110" s="527">
        <f t="shared" si="19"/>
        <v>960488.51952349197</v>
      </c>
      <c r="I110" s="578">
        <f t="shared" si="20"/>
        <v>960488.51952349197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2028</v>
      </c>
      <c r="D111" s="374">
        <f>IF(F110+SUM(E$99:E110)=D$92,F110,D$92-SUM(E$99:E110))</f>
        <v>6825808.3178294599</v>
      </c>
      <c r="E111" s="523">
        <f>IF(+J96&lt;F110,J96,D111)</f>
        <v>218173.55813953487</v>
      </c>
      <c r="F111" s="524">
        <f t="shared" si="17"/>
        <v>6607634.7596899252</v>
      </c>
      <c r="G111" s="524">
        <f t="shared" si="18"/>
        <v>6716721.5387596926</v>
      </c>
      <c r="H111" s="527">
        <f t="shared" si="19"/>
        <v>937135.10261920991</v>
      </c>
      <c r="I111" s="578">
        <f t="shared" si="20"/>
        <v>937135.10261920991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2029</v>
      </c>
      <c r="D112" s="374">
        <f>IF(F111+SUM(E$99:E111)=D$92,F111,D$92-SUM(E$99:E111))</f>
        <v>6607634.7596899252</v>
      </c>
      <c r="E112" s="523">
        <f>IF(+J96&lt;F111,J96,D112)</f>
        <v>218173.55813953487</v>
      </c>
      <c r="F112" s="524">
        <f t="shared" si="17"/>
        <v>6389461.2015503906</v>
      </c>
      <c r="G112" s="524">
        <f t="shared" si="18"/>
        <v>6498547.9806201579</v>
      </c>
      <c r="H112" s="527">
        <f t="shared" si="19"/>
        <v>913781.68571492785</v>
      </c>
      <c r="I112" s="578">
        <f t="shared" si="20"/>
        <v>913781.68571492785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2030</v>
      </c>
      <c r="D113" s="374">
        <f>IF(F112+SUM(E$99:E112)=D$92,F112,D$92-SUM(E$99:E112))</f>
        <v>6389461.2015503906</v>
      </c>
      <c r="E113" s="523">
        <f>IF(+J96&lt;F112,J96,D113)</f>
        <v>218173.55813953487</v>
      </c>
      <c r="F113" s="524">
        <f t="shared" si="17"/>
        <v>6171287.6434108559</v>
      </c>
      <c r="G113" s="524">
        <f t="shared" si="18"/>
        <v>6280374.4224806232</v>
      </c>
      <c r="H113" s="527">
        <f t="shared" si="19"/>
        <v>890428.26881064579</v>
      </c>
      <c r="I113" s="578">
        <f t="shared" si="20"/>
        <v>890428.26881064579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2031</v>
      </c>
      <c r="D114" s="374">
        <f>IF(F113+SUM(E$99:E113)=D$92,F113,D$92-SUM(E$99:E113))</f>
        <v>6171287.6434108559</v>
      </c>
      <c r="E114" s="523">
        <f>IF(+J96&lt;F113,J96,D114)</f>
        <v>218173.55813953487</v>
      </c>
      <c r="F114" s="524">
        <f t="shared" si="17"/>
        <v>5953114.0852713212</v>
      </c>
      <c r="G114" s="524">
        <f t="shared" si="18"/>
        <v>6062200.8643410886</v>
      </c>
      <c r="H114" s="527">
        <f t="shared" si="19"/>
        <v>867074.85190636374</v>
      </c>
      <c r="I114" s="578">
        <f t="shared" si="20"/>
        <v>867074.85190636374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2032</v>
      </c>
      <c r="D115" s="374">
        <f>IF(F114+SUM(E$99:E114)=D$92,F114,D$92-SUM(E$99:E114))</f>
        <v>5953114.0852713212</v>
      </c>
      <c r="E115" s="523">
        <f>IF(+J96&lt;F114,J96,D115)</f>
        <v>218173.55813953487</v>
      </c>
      <c r="F115" s="524">
        <f t="shared" si="17"/>
        <v>5734940.5271317866</v>
      </c>
      <c r="G115" s="524">
        <f t="shared" si="18"/>
        <v>5844027.3062015539</v>
      </c>
      <c r="H115" s="527">
        <f t="shared" si="19"/>
        <v>843721.43500208168</v>
      </c>
      <c r="I115" s="578">
        <f t="shared" si="20"/>
        <v>843721.43500208168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2033</v>
      </c>
      <c r="D116" s="374">
        <f>IF(F115+SUM(E$99:E115)=D$92,F115,D$92-SUM(E$99:E115))</f>
        <v>5734940.5271317866</v>
      </c>
      <c r="E116" s="523">
        <f>IF(+J96&lt;F115,J96,D116)</f>
        <v>218173.55813953487</v>
      </c>
      <c r="F116" s="524">
        <f t="shared" si="17"/>
        <v>5516766.9689922519</v>
      </c>
      <c r="G116" s="524">
        <f t="shared" si="18"/>
        <v>5625853.7480620192</v>
      </c>
      <c r="H116" s="527">
        <f t="shared" si="19"/>
        <v>820368.01809779962</v>
      </c>
      <c r="I116" s="578">
        <f t="shared" si="20"/>
        <v>820368.01809779962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2034</v>
      </c>
      <c r="D117" s="374">
        <f>IF(F116+SUM(E$99:E116)=D$92,F116,D$92-SUM(E$99:E116))</f>
        <v>5516766.9689922519</v>
      </c>
      <c r="E117" s="523">
        <f>IF(+J96&lt;F116,J96,D117)</f>
        <v>218173.55813953487</v>
      </c>
      <c r="F117" s="524">
        <f t="shared" si="17"/>
        <v>5298593.4108527172</v>
      </c>
      <c r="G117" s="524">
        <f t="shared" si="18"/>
        <v>5407680.1899224846</v>
      </c>
      <c r="H117" s="527">
        <f t="shared" si="19"/>
        <v>797014.60119351756</v>
      </c>
      <c r="I117" s="578">
        <f t="shared" si="20"/>
        <v>797014.60119351756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2035</v>
      </c>
      <c r="D118" s="374">
        <f>IF(F117+SUM(E$99:E117)=D$92,F117,D$92-SUM(E$99:E117))</f>
        <v>5298593.4108527172</v>
      </c>
      <c r="E118" s="523">
        <f>IF(+J96&lt;F117,J96,D118)</f>
        <v>218173.55813953487</v>
      </c>
      <c r="F118" s="524">
        <f t="shared" si="17"/>
        <v>5080419.8527131826</v>
      </c>
      <c r="G118" s="524">
        <f t="shared" si="18"/>
        <v>5189506.6317829499</v>
      </c>
      <c r="H118" s="527">
        <f t="shared" si="19"/>
        <v>773661.18428923551</v>
      </c>
      <c r="I118" s="578">
        <f t="shared" si="20"/>
        <v>773661.18428923551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2036</v>
      </c>
      <c r="D119" s="374">
        <f>IF(F118+SUM(E$99:E118)=D$92,F118,D$92-SUM(E$99:E118))</f>
        <v>5080419.8527131826</v>
      </c>
      <c r="E119" s="523">
        <f>IF(+J96&lt;F118,J96,D119)</f>
        <v>218173.55813953487</v>
      </c>
      <c r="F119" s="524">
        <f t="shared" si="17"/>
        <v>4862246.2945736479</v>
      </c>
      <c r="G119" s="524">
        <f t="shared" si="18"/>
        <v>4971333.0736434152</v>
      </c>
      <c r="H119" s="527">
        <f t="shared" si="19"/>
        <v>750307.76738495345</v>
      </c>
      <c r="I119" s="578">
        <f t="shared" si="20"/>
        <v>750307.76738495345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2037</v>
      </c>
      <c r="D120" s="374">
        <f>IF(F119+SUM(E$99:E119)=D$92,F119,D$92-SUM(E$99:E119))</f>
        <v>4862246.2945736479</v>
      </c>
      <c r="E120" s="523">
        <f>IF(+J96&lt;F119,J96,D120)</f>
        <v>218173.55813953487</v>
      </c>
      <c r="F120" s="524">
        <f t="shared" si="17"/>
        <v>4644072.7364341132</v>
      </c>
      <c r="G120" s="524">
        <f t="shared" si="18"/>
        <v>4753159.5155038806</v>
      </c>
      <c r="H120" s="527">
        <f t="shared" si="19"/>
        <v>726954.35048067127</v>
      </c>
      <c r="I120" s="578">
        <f t="shared" si="20"/>
        <v>726954.35048067127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2038</v>
      </c>
      <c r="D121" s="374">
        <f>IF(F120+SUM(E$99:E120)=D$92,F120,D$92-SUM(E$99:E120))</f>
        <v>4644072.7364341132</v>
      </c>
      <c r="E121" s="523">
        <f>IF(+J96&lt;F120,J96,D121)</f>
        <v>218173.55813953487</v>
      </c>
      <c r="F121" s="524">
        <f t="shared" si="17"/>
        <v>4425899.1782945786</v>
      </c>
      <c r="G121" s="524">
        <f t="shared" si="18"/>
        <v>4534985.9573643459</v>
      </c>
      <c r="H121" s="527">
        <f t="shared" si="19"/>
        <v>703600.93357638922</v>
      </c>
      <c r="I121" s="578">
        <f t="shared" si="20"/>
        <v>703600.93357638922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2039</v>
      </c>
      <c r="D122" s="374">
        <f>IF(F121+SUM(E$99:E121)=D$92,F121,D$92-SUM(E$99:E121))</f>
        <v>4425899.1782945786</v>
      </c>
      <c r="E122" s="523">
        <f>IF(+J96&lt;F121,J96,D122)</f>
        <v>218173.55813953487</v>
      </c>
      <c r="F122" s="524">
        <f t="shared" si="17"/>
        <v>4207725.6201550439</v>
      </c>
      <c r="G122" s="524">
        <f t="shared" si="18"/>
        <v>4316812.3992248112</v>
      </c>
      <c r="H122" s="527">
        <f t="shared" si="19"/>
        <v>680247.51667210716</v>
      </c>
      <c r="I122" s="578">
        <f t="shared" si="20"/>
        <v>680247.51667210716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2040</v>
      </c>
      <c r="D123" s="374">
        <f>IF(F122+SUM(E$99:E122)=D$92,F122,D$92-SUM(E$99:E122))</f>
        <v>4207725.6201550439</v>
      </c>
      <c r="E123" s="523">
        <f>IF(+J96&lt;F122,J96,D123)</f>
        <v>218173.55813953487</v>
      </c>
      <c r="F123" s="524">
        <f t="shared" si="17"/>
        <v>3989552.0620155092</v>
      </c>
      <c r="G123" s="524">
        <f t="shared" si="18"/>
        <v>4098638.8410852766</v>
      </c>
      <c r="H123" s="527">
        <f t="shared" si="19"/>
        <v>656894.0997678251</v>
      </c>
      <c r="I123" s="578">
        <f t="shared" si="20"/>
        <v>656894.0997678251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2041</v>
      </c>
      <c r="D124" s="374">
        <f>IF(F123+SUM(E$99:E123)=D$92,F123,D$92-SUM(E$99:E123))</f>
        <v>3989552.0620155092</v>
      </c>
      <c r="E124" s="523">
        <f>IF(+J96&lt;F123,J96,D124)</f>
        <v>218173.55813953487</v>
      </c>
      <c r="F124" s="524">
        <f t="shared" si="17"/>
        <v>3771378.5038759746</v>
      </c>
      <c r="G124" s="524">
        <f t="shared" si="18"/>
        <v>3880465.2829457419</v>
      </c>
      <c r="H124" s="527">
        <f t="shared" si="19"/>
        <v>633540.68286354304</v>
      </c>
      <c r="I124" s="578">
        <f t="shared" si="20"/>
        <v>633540.68286354304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2042</v>
      </c>
      <c r="D125" s="374">
        <f>IF(F124+SUM(E$99:E124)=D$92,F124,D$92-SUM(E$99:E124))</f>
        <v>3771378.5038759746</v>
      </c>
      <c r="E125" s="523">
        <f>IF(+J96&lt;F124,J96,D125)</f>
        <v>218173.55813953487</v>
      </c>
      <c r="F125" s="524">
        <f t="shared" si="17"/>
        <v>3553204.9457364399</v>
      </c>
      <c r="G125" s="524">
        <f t="shared" si="18"/>
        <v>3662291.7248062072</v>
      </c>
      <c r="H125" s="527">
        <f t="shared" si="19"/>
        <v>610187.26595926099</v>
      </c>
      <c r="I125" s="578">
        <f t="shared" si="20"/>
        <v>610187.26595926099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2043</v>
      </c>
      <c r="D126" s="374">
        <f>IF(F125+SUM(E$99:E125)=D$92,F125,D$92-SUM(E$99:E125))</f>
        <v>3553204.9457364399</v>
      </c>
      <c r="E126" s="523">
        <f>IF(+J96&lt;F125,J96,D126)</f>
        <v>218173.55813953487</v>
      </c>
      <c r="F126" s="524">
        <f t="shared" si="17"/>
        <v>3335031.3875969052</v>
      </c>
      <c r="G126" s="524">
        <f t="shared" si="18"/>
        <v>3444118.1666666726</v>
      </c>
      <c r="H126" s="527">
        <f t="shared" si="19"/>
        <v>586833.84905497893</v>
      </c>
      <c r="I126" s="578">
        <f t="shared" si="20"/>
        <v>586833.84905497893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2044</v>
      </c>
      <c r="D127" s="374">
        <f>IF(F126+SUM(E$99:E126)=D$92,F126,D$92-SUM(E$99:E126))</f>
        <v>3335031.3875969052</v>
      </c>
      <c r="E127" s="523">
        <f>IF(+J96&lt;F126,J96,D127)</f>
        <v>218173.55813953487</v>
      </c>
      <c r="F127" s="524">
        <f t="shared" si="17"/>
        <v>3116857.8294573706</v>
      </c>
      <c r="G127" s="524">
        <f t="shared" si="18"/>
        <v>3225944.6085271379</v>
      </c>
      <c r="H127" s="527">
        <f t="shared" si="19"/>
        <v>563480.43215069687</v>
      </c>
      <c r="I127" s="578">
        <f t="shared" si="20"/>
        <v>563480.43215069687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2045</v>
      </c>
      <c r="D128" s="374">
        <f>IF(F127+SUM(E$99:E127)=D$92,F127,D$92-SUM(E$99:E127))</f>
        <v>3116857.8294573706</v>
      </c>
      <c r="E128" s="523">
        <f>IF(+J96&lt;F127,J96,D128)</f>
        <v>218173.55813953487</v>
      </c>
      <c r="F128" s="524">
        <f t="shared" si="17"/>
        <v>2898684.2713178359</v>
      </c>
      <c r="G128" s="524">
        <f t="shared" si="18"/>
        <v>3007771.0503876032</v>
      </c>
      <c r="H128" s="527">
        <f t="shared" si="19"/>
        <v>540127.01524641481</v>
      </c>
      <c r="I128" s="578">
        <f t="shared" si="20"/>
        <v>540127.01524641481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2046</v>
      </c>
      <c r="D129" s="374">
        <f>IF(F128+SUM(E$99:E128)=D$92,F128,D$92-SUM(E$99:E128))</f>
        <v>2898684.2713178359</v>
      </c>
      <c r="E129" s="523">
        <f>IF(+J96&lt;F128,J96,D129)</f>
        <v>218173.55813953487</v>
      </c>
      <c r="F129" s="524">
        <f t="shared" si="17"/>
        <v>2680510.7131783012</v>
      </c>
      <c r="G129" s="524">
        <f t="shared" si="18"/>
        <v>2789597.4922480686</v>
      </c>
      <c r="H129" s="527">
        <f t="shared" si="19"/>
        <v>516773.59834213275</v>
      </c>
      <c r="I129" s="578">
        <f t="shared" si="20"/>
        <v>516773.59834213275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2047</v>
      </c>
      <c r="D130" s="374">
        <f>IF(F129+SUM(E$99:E129)=D$92,F129,D$92-SUM(E$99:E129))</f>
        <v>2680510.7131783012</v>
      </c>
      <c r="E130" s="523">
        <f>IF(+J96&lt;F129,J96,D130)</f>
        <v>218173.55813953487</v>
      </c>
      <c r="F130" s="524">
        <f t="shared" si="17"/>
        <v>2462337.1550387666</v>
      </c>
      <c r="G130" s="524">
        <f t="shared" si="18"/>
        <v>2571423.9341085339</v>
      </c>
      <c r="H130" s="527">
        <f t="shared" si="19"/>
        <v>493420.1814378507</v>
      </c>
      <c r="I130" s="578">
        <f t="shared" si="20"/>
        <v>493420.1814378507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2048</v>
      </c>
      <c r="D131" s="374">
        <f>IF(F130+SUM(E$99:E130)=D$92,F130,D$92-SUM(E$99:E130))</f>
        <v>2462337.1550387666</v>
      </c>
      <c r="E131" s="523">
        <f>IF(+J96&lt;F130,J96,D131)</f>
        <v>218173.55813953487</v>
      </c>
      <c r="F131" s="524">
        <f t="shared" ref="F131:F154" si="21">+D131-E131</f>
        <v>2244163.5968992319</v>
      </c>
      <c r="G131" s="524">
        <f t="shared" ref="G131:G154" si="22">+(F131+D131)/2</f>
        <v>2353250.3759689992</v>
      </c>
      <c r="H131" s="527">
        <f t="shared" si="19"/>
        <v>470066.76453356864</v>
      </c>
      <c r="I131" s="578">
        <f t="shared" si="20"/>
        <v>470066.76453356864</v>
      </c>
      <c r="J131" s="515">
        <f t="shared" ref="J131:J154" si="23">+I541-H541</f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2049</v>
      </c>
      <c r="D132" s="374">
        <f>IF(F131+SUM(E$99:E131)=D$92,F131,D$92-SUM(E$99:E131))</f>
        <v>2244163.5968992319</v>
      </c>
      <c r="E132" s="523">
        <f>IF(+J96&lt;F131,J96,D132)</f>
        <v>218173.55813953487</v>
      </c>
      <c r="F132" s="524">
        <f t="shared" si="21"/>
        <v>2025990.038759697</v>
      </c>
      <c r="G132" s="524">
        <f t="shared" si="22"/>
        <v>2135076.8178294646</v>
      </c>
      <c r="H132" s="527">
        <f t="shared" si="19"/>
        <v>446713.34762928658</v>
      </c>
      <c r="I132" s="578">
        <f t="shared" si="20"/>
        <v>446713.34762928658</v>
      </c>
      <c r="J132" s="515">
        <f t="shared" si="23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2050</v>
      </c>
      <c r="D133" s="374">
        <f>IF(F132+SUM(E$99:E132)=D$92,F132,D$92-SUM(E$99:E132))</f>
        <v>2025990.038759697</v>
      </c>
      <c r="E133" s="523">
        <f>IF(+J96&lt;F132,J96,D133)</f>
        <v>218173.55813953487</v>
      </c>
      <c r="F133" s="524">
        <f t="shared" si="21"/>
        <v>1807816.4806201621</v>
      </c>
      <c r="G133" s="524">
        <f t="shared" si="22"/>
        <v>1916903.2596899294</v>
      </c>
      <c r="H133" s="527">
        <f t="shared" si="19"/>
        <v>423359.93072500452</v>
      </c>
      <c r="I133" s="578">
        <f t="shared" si="20"/>
        <v>423359.93072500452</v>
      </c>
      <c r="J133" s="515">
        <f t="shared" si="23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2051</v>
      </c>
      <c r="D134" s="374">
        <f>IF(F133+SUM(E$99:E133)=D$92,F133,D$92-SUM(E$99:E133))</f>
        <v>1807816.4806201621</v>
      </c>
      <c r="E134" s="523">
        <f>IF(+J96&lt;F133,J96,D134)</f>
        <v>218173.55813953487</v>
      </c>
      <c r="F134" s="524">
        <f t="shared" si="21"/>
        <v>1589642.9224806272</v>
      </c>
      <c r="G134" s="524">
        <f t="shared" si="22"/>
        <v>1698729.7015503948</v>
      </c>
      <c r="H134" s="527">
        <f t="shared" si="19"/>
        <v>400006.51382072247</v>
      </c>
      <c r="I134" s="578">
        <f t="shared" si="20"/>
        <v>400006.51382072247</v>
      </c>
      <c r="J134" s="515">
        <f t="shared" si="23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2052</v>
      </c>
      <c r="D135" s="374">
        <f>IF(F134+SUM(E$99:E134)=D$92,F134,D$92-SUM(E$99:E134))</f>
        <v>1589642.9224806272</v>
      </c>
      <c r="E135" s="523">
        <f>IF(+J96&lt;F134,J96,D135)</f>
        <v>218173.55813953487</v>
      </c>
      <c r="F135" s="524">
        <f t="shared" si="21"/>
        <v>1371469.3643410923</v>
      </c>
      <c r="G135" s="524">
        <f t="shared" si="22"/>
        <v>1480556.1434108596</v>
      </c>
      <c r="H135" s="527">
        <f t="shared" si="19"/>
        <v>376653.09691644029</v>
      </c>
      <c r="I135" s="578">
        <f t="shared" si="20"/>
        <v>376653.09691644029</v>
      </c>
      <c r="J135" s="515">
        <f t="shared" si="23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2053</v>
      </c>
      <c r="D136" s="374">
        <f>IF(F135+SUM(E$99:E135)=D$92,F135,D$92-SUM(E$99:E135))</f>
        <v>1371469.3643410923</v>
      </c>
      <c r="E136" s="523">
        <f>IF(+J96&lt;F135,J96,D136)</f>
        <v>218173.55813953487</v>
      </c>
      <c r="F136" s="524">
        <f t="shared" si="21"/>
        <v>1153295.8062015574</v>
      </c>
      <c r="G136" s="524">
        <f t="shared" si="22"/>
        <v>1262382.585271325</v>
      </c>
      <c r="H136" s="527">
        <f t="shared" si="19"/>
        <v>353299.68001215823</v>
      </c>
      <c r="I136" s="578">
        <f t="shared" si="20"/>
        <v>353299.68001215823</v>
      </c>
      <c r="J136" s="515">
        <f t="shared" si="23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2054</v>
      </c>
      <c r="D137" s="374">
        <f>IF(F136+SUM(E$99:E136)=D$92,F136,D$92-SUM(E$99:E136))</f>
        <v>1153295.8062015574</v>
      </c>
      <c r="E137" s="523">
        <f>IF(+J96&lt;F136,J96,D137)</f>
        <v>218173.55813953487</v>
      </c>
      <c r="F137" s="524">
        <f t="shared" si="21"/>
        <v>935122.2480620225</v>
      </c>
      <c r="G137" s="524">
        <f t="shared" si="22"/>
        <v>1044209.0271317899</v>
      </c>
      <c r="H137" s="527">
        <f t="shared" si="19"/>
        <v>329946.26310787618</v>
      </c>
      <c r="I137" s="578">
        <f t="shared" si="20"/>
        <v>329946.26310787618</v>
      </c>
      <c r="J137" s="515">
        <f t="shared" si="23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2055</v>
      </c>
      <c r="D138" s="374">
        <f>IF(F137+SUM(E$99:E137)=D$92,F137,D$92-SUM(E$99:E137))</f>
        <v>935122.2480620225</v>
      </c>
      <c r="E138" s="523">
        <f>IF(+J96&lt;F137,J96,D138)</f>
        <v>218173.55813953487</v>
      </c>
      <c r="F138" s="524">
        <f t="shared" si="21"/>
        <v>716948.6899224876</v>
      </c>
      <c r="G138" s="524">
        <f t="shared" si="22"/>
        <v>826035.46899225505</v>
      </c>
      <c r="H138" s="527">
        <f t="shared" si="19"/>
        <v>306592.84620359412</v>
      </c>
      <c r="I138" s="578">
        <f t="shared" si="20"/>
        <v>306592.84620359412</v>
      </c>
      <c r="J138" s="515">
        <f t="shared" si="23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2056</v>
      </c>
      <c r="D139" s="374">
        <f>IF(F138+SUM(E$99:E138)=D$92,F138,D$92-SUM(E$99:E138))</f>
        <v>716948.6899224876</v>
      </c>
      <c r="E139" s="523">
        <f>IF(+J96&lt;F138,J96,D139)</f>
        <v>218173.55813953487</v>
      </c>
      <c r="F139" s="524">
        <f t="shared" si="21"/>
        <v>498775.1317829527</v>
      </c>
      <c r="G139" s="524">
        <f t="shared" si="22"/>
        <v>607861.91085272015</v>
      </c>
      <c r="H139" s="527">
        <f t="shared" si="19"/>
        <v>283239.429299312</v>
      </c>
      <c r="I139" s="578">
        <f t="shared" si="20"/>
        <v>283239.429299312</v>
      </c>
      <c r="J139" s="515">
        <f t="shared" si="23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2057</v>
      </c>
      <c r="D140" s="374">
        <f>IF(F139+SUM(E$99:E139)=D$92,F139,D$92-SUM(E$99:E139))</f>
        <v>498775.1317829527</v>
      </c>
      <c r="E140" s="523">
        <f>IF(+J96&lt;F139,J96,D140)</f>
        <v>218173.55813953487</v>
      </c>
      <c r="F140" s="524">
        <f t="shared" si="21"/>
        <v>280601.5736434178</v>
      </c>
      <c r="G140" s="524">
        <f t="shared" si="22"/>
        <v>389688.35271318525</v>
      </c>
      <c r="H140" s="527">
        <f t="shared" si="19"/>
        <v>259886.01239502992</v>
      </c>
      <c r="I140" s="578">
        <f t="shared" si="20"/>
        <v>259886.01239502992</v>
      </c>
      <c r="J140" s="515">
        <f t="shared" si="23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2058</v>
      </c>
      <c r="D141" s="374">
        <f>IF(F140+SUM(E$99:E140)=D$92,F140,D$92-SUM(E$99:E140))</f>
        <v>280601.5736434178</v>
      </c>
      <c r="E141" s="523">
        <f>IF(+J96&lt;F140,J96,D141)</f>
        <v>218173.55813953487</v>
      </c>
      <c r="F141" s="524">
        <f t="shared" si="21"/>
        <v>62428.015503882925</v>
      </c>
      <c r="G141" s="524">
        <f t="shared" si="22"/>
        <v>171514.79457365035</v>
      </c>
      <c r="H141" s="527">
        <f t="shared" si="19"/>
        <v>236532.59549074783</v>
      </c>
      <c r="I141" s="578">
        <f t="shared" si="20"/>
        <v>236532.59549074783</v>
      </c>
      <c r="J141" s="515">
        <f t="shared" si="23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2059</v>
      </c>
      <c r="D142" s="374">
        <f>IF(F141+SUM(E$99:E141)=D$92,F141,D$92-SUM(E$99:E141))</f>
        <v>62428.015503882925</v>
      </c>
      <c r="E142" s="523">
        <f>IF(+J96&lt;F141,J96,D142)</f>
        <v>62428.015503882925</v>
      </c>
      <c r="F142" s="524">
        <f t="shared" si="21"/>
        <v>0</v>
      </c>
      <c r="G142" s="524">
        <f t="shared" si="22"/>
        <v>31214.007751941463</v>
      </c>
      <c r="H142" s="527">
        <f t="shared" si="19"/>
        <v>65769.17995341889</v>
      </c>
      <c r="I142" s="578">
        <f t="shared" si="20"/>
        <v>65769.17995341889</v>
      </c>
      <c r="J142" s="515">
        <f t="shared" si="23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2060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1"/>
        <v>0</v>
      </c>
      <c r="G143" s="524">
        <f t="shared" si="22"/>
        <v>0</v>
      </c>
      <c r="H143" s="527">
        <f t="shared" si="19"/>
        <v>0</v>
      </c>
      <c r="I143" s="578">
        <f t="shared" si="20"/>
        <v>0</v>
      </c>
      <c r="J143" s="515">
        <f t="shared" si="23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2061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1"/>
        <v>0</v>
      </c>
      <c r="G144" s="524">
        <f t="shared" si="22"/>
        <v>0</v>
      </c>
      <c r="H144" s="527">
        <f t="shared" si="19"/>
        <v>0</v>
      </c>
      <c r="I144" s="578">
        <f t="shared" si="20"/>
        <v>0</v>
      </c>
      <c r="J144" s="515">
        <f t="shared" si="23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1"/>
        <v>0</v>
      </c>
      <c r="G145" s="524">
        <f t="shared" si="22"/>
        <v>0</v>
      </c>
      <c r="H145" s="527">
        <f t="shared" si="19"/>
        <v>0</v>
      </c>
      <c r="I145" s="578">
        <f t="shared" si="20"/>
        <v>0</v>
      </c>
      <c r="J145" s="515">
        <f t="shared" si="23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1"/>
        <v>0</v>
      </c>
      <c r="G146" s="524">
        <f t="shared" si="22"/>
        <v>0</v>
      </c>
      <c r="H146" s="527">
        <f t="shared" si="19"/>
        <v>0</v>
      </c>
      <c r="I146" s="578">
        <f t="shared" si="20"/>
        <v>0</v>
      </c>
      <c r="J146" s="515">
        <f t="shared" si="23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1"/>
        <v>0</v>
      </c>
      <c r="G147" s="524">
        <f t="shared" si="22"/>
        <v>0</v>
      </c>
      <c r="H147" s="527">
        <f t="shared" si="19"/>
        <v>0</v>
      </c>
      <c r="I147" s="578">
        <f t="shared" si="20"/>
        <v>0</v>
      </c>
      <c r="J147" s="515">
        <f t="shared" si="23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1"/>
        <v>0</v>
      </c>
      <c r="G148" s="524">
        <f t="shared" si="22"/>
        <v>0</v>
      </c>
      <c r="H148" s="527">
        <f t="shared" si="19"/>
        <v>0</v>
      </c>
      <c r="I148" s="578">
        <f t="shared" si="20"/>
        <v>0</v>
      </c>
      <c r="J148" s="515">
        <f t="shared" si="23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1"/>
        <v>0</v>
      </c>
      <c r="G149" s="524">
        <f t="shared" si="22"/>
        <v>0</v>
      </c>
      <c r="H149" s="527">
        <f t="shared" si="19"/>
        <v>0</v>
      </c>
      <c r="I149" s="578">
        <f t="shared" si="20"/>
        <v>0</v>
      </c>
      <c r="J149" s="515">
        <f t="shared" si="23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1"/>
        <v>0</v>
      </c>
      <c r="G150" s="524">
        <f t="shared" si="22"/>
        <v>0</v>
      </c>
      <c r="H150" s="527">
        <f t="shared" si="19"/>
        <v>0</v>
      </c>
      <c r="I150" s="578">
        <f t="shared" si="20"/>
        <v>0</v>
      </c>
      <c r="J150" s="515">
        <f t="shared" si="23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1"/>
        <v>0</v>
      </c>
      <c r="G151" s="524">
        <f t="shared" si="22"/>
        <v>0</v>
      </c>
      <c r="H151" s="527">
        <f t="shared" si="19"/>
        <v>0</v>
      </c>
      <c r="I151" s="578">
        <f t="shared" si="20"/>
        <v>0</v>
      </c>
      <c r="J151" s="515">
        <f t="shared" si="23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1"/>
        <v>0</v>
      </c>
      <c r="G152" s="524">
        <f t="shared" si="22"/>
        <v>0</v>
      </c>
      <c r="H152" s="527">
        <f t="shared" si="19"/>
        <v>0</v>
      </c>
      <c r="I152" s="578">
        <f t="shared" si="20"/>
        <v>0</v>
      </c>
      <c r="J152" s="515">
        <f t="shared" si="23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2070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1"/>
        <v>0</v>
      </c>
      <c r="G153" s="524">
        <f t="shared" si="22"/>
        <v>0</v>
      </c>
      <c r="H153" s="527">
        <f t="shared" si="19"/>
        <v>0</v>
      </c>
      <c r="I153" s="578">
        <f t="shared" si="20"/>
        <v>0</v>
      </c>
      <c r="J153" s="515">
        <f t="shared" si="23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2071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1"/>
        <v>0</v>
      </c>
      <c r="G154" s="529">
        <f t="shared" si="22"/>
        <v>0</v>
      </c>
      <c r="H154" s="531">
        <f t="shared" si="19"/>
        <v>0</v>
      </c>
      <c r="I154" s="580">
        <f t="shared" si="20"/>
        <v>0</v>
      </c>
      <c r="J154" s="534">
        <f t="shared" si="23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9381463</v>
      </c>
      <c r="F155" s="375"/>
      <c r="G155" s="375"/>
      <c r="H155" s="375">
        <f>SUM(H99:H154)</f>
        <v>30969062.158960763</v>
      </c>
      <c r="I155" s="375">
        <f>SUM(I99:I154)</f>
        <v>30969062.158960763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180668.12554949673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180668.12554949673</v>
      </c>
      <c r="O6" s="269"/>
      <c r="P6" s="269"/>
    </row>
    <row r="7" spans="1:16" ht="13.5" thickBot="1">
      <c r="C7" s="468" t="s">
        <v>48</v>
      </c>
      <c r="D7" s="625" t="s">
        <v>361</v>
      </c>
      <c r="E7" s="588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362</v>
      </c>
      <c r="E9" s="638" t="s">
        <v>405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1556621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2016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9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37966.365853658535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2016</v>
      </c>
      <c r="D17" s="632">
        <v>1111302</v>
      </c>
      <c r="E17" s="631">
        <v>13229.785714285714</v>
      </c>
      <c r="F17" s="632">
        <v>1098072.2142857143</v>
      </c>
      <c r="G17" s="631">
        <v>156066.99191753985</v>
      </c>
      <c r="H17" s="640">
        <v>156066.99191753985</v>
      </c>
      <c r="I17" s="512">
        <f t="shared" ref="I17:I72" si="0">H17-G17</f>
        <v>0</v>
      </c>
      <c r="J17" s="512"/>
      <c r="K17" s="513">
        <f>+G17</f>
        <v>156066.99191753985</v>
      </c>
      <c r="L17" s="514">
        <f t="shared" ref="L17:L72" si="1">IF(K17&lt;&gt;0,+G17-K17,0)</f>
        <v>0</v>
      </c>
      <c r="M17" s="513">
        <f>+H17</f>
        <v>156066.99191753985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2017</v>
      </c>
      <c r="D18" s="632">
        <v>1543391.2142857143</v>
      </c>
      <c r="E18" s="631">
        <v>36200.488372093023</v>
      </c>
      <c r="F18" s="632">
        <v>1507190.7259136213</v>
      </c>
      <c r="G18" s="631">
        <v>225172.65115998022</v>
      </c>
      <c r="H18" s="640">
        <v>225172.65115998022</v>
      </c>
      <c r="I18" s="512">
        <f t="shared" si="0"/>
        <v>0</v>
      </c>
      <c r="J18" s="512"/>
      <c r="K18" s="519">
        <f>+G18</f>
        <v>225172.65115998022</v>
      </c>
      <c r="L18" s="520">
        <f>IF(K18&lt;&gt;0,+G18-K18,0)</f>
        <v>0</v>
      </c>
      <c r="M18" s="519">
        <f>+H18</f>
        <v>225172.65115998022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2018</v>
      </c>
      <c r="D19" s="632">
        <v>1507190.7259136213</v>
      </c>
      <c r="E19" s="631">
        <v>37966.365853658535</v>
      </c>
      <c r="F19" s="632">
        <v>1469224.3600599626</v>
      </c>
      <c r="G19" s="631">
        <v>204473.29117434972</v>
      </c>
      <c r="H19" s="640">
        <v>204473.29117434972</v>
      </c>
      <c r="I19" s="512">
        <f t="shared" si="0"/>
        <v>0</v>
      </c>
      <c r="J19" s="512"/>
      <c r="K19" s="519">
        <f>+G19</f>
        <v>204473.29117434972</v>
      </c>
      <c r="L19" s="520">
        <f>IF(K19&lt;&gt;0,+G19-K19,0)</f>
        <v>0</v>
      </c>
      <c r="M19" s="519">
        <f>+H19</f>
        <v>204473.29117434972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632">
        <v>1469224.3600599626</v>
      </c>
      <c r="E20" s="631">
        <v>36200.488372093023</v>
      </c>
      <c r="F20" s="632">
        <v>1433023.8716878695</v>
      </c>
      <c r="G20" s="631">
        <v>180668.12554949673</v>
      </c>
      <c r="H20" s="640">
        <v>180668.12554949673</v>
      </c>
      <c r="I20" s="512">
        <f t="shared" si="0"/>
        <v>0</v>
      </c>
      <c r="J20" s="512"/>
      <c r="K20" s="519">
        <f>+G20</f>
        <v>180668.12554949673</v>
      </c>
      <c r="L20" s="520">
        <f>IF(K20&lt;&gt;0,+G20-K20,0)</f>
        <v>0</v>
      </c>
      <c r="M20" s="519">
        <f>+H20</f>
        <v>180668.12554949673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/>
      </c>
      <c r="C21" s="508">
        <f>IF(D11="","-",+C20+1)</f>
        <v>2020</v>
      </c>
      <c r="D21" s="524">
        <f>IF(F20+SUM(E$17:E20)=D$10,F20,D$10-SUM(E$17:E20))</f>
        <v>1433023.8716878695</v>
      </c>
      <c r="E21" s="523">
        <f>IF(+I14&lt;F20,I14,D21)</f>
        <v>37966.365853658535</v>
      </c>
      <c r="F21" s="524">
        <f t="shared" ref="F21:F72" si="5">+D21-E21</f>
        <v>1395057.5058342109</v>
      </c>
      <c r="G21" s="525">
        <f t="shared" ref="G21:G49" si="6">+I$12*((D21+F21)/2)+E21</f>
        <v>217682.59303963819</v>
      </c>
      <c r="H21" s="492">
        <f t="shared" ref="H21:H49" si="7">+I$13*((D21+F21)/2)+E21</f>
        <v>217682.59303963819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1395057.5058342109</v>
      </c>
      <c r="E22" s="523">
        <f>IF(+I14&lt;F21,I14,D22)</f>
        <v>37966.365853658535</v>
      </c>
      <c r="F22" s="524">
        <f t="shared" si="5"/>
        <v>1357091.1399805523</v>
      </c>
      <c r="G22" s="525">
        <f t="shared" si="6"/>
        <v>212857.29198188684</v>
      </c>
      <c r="H22" s="492">
        <f t="shared" si="7"/>
        <v>212857.29198188684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1357091.1399805523</v>
      </c>
      <c r="E23" s="523">
        <f>IF(+I14&lt;F22,I14,D23)</f>
        <v>37966.365853658535</v>
      </c>
      <c r="F23" s="524">
        <f t="shared" si="5"/>
        <v>1319124.7741268936</v>
      </c>
      <c r="G23" s="525">
        <f t="shared" si="6"/>
        <v>208031.99092413543</v>
      </c>
      <c r="H23" s="492">
        <f t="shared" si="7"/>
        <v>208031.99092413543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1319124.7741268936</v>
      </c>
      <c r="E24" s="523">
        <f>IF(+I14&lt;F23,I14,D24)</f>
        <v>37966.365853658535</v>
      </c>
      <c r="F24" s="524">
        <f t="shared" si="5"/>
        <v>1281158.408273235</v>
      </c>
      <c r="G24" s="525">
        <f t="shared" si="6"/>
        <v>203206.68986638408</v>
      </c>
      <c r="H24" s="492">
        <f t="shared" si="7"/>
        <v>203206.68986638408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1281158.408273235</v>
      </c>
      <c r="E25" s="523">
        <f>IF(+I14&lt;F24,I14,D25)</f>
        <v>37966.365853658535</v>
      </c>
      <c r="F25" s="524">
        <f t="shared" si="5"/>
        <v>1243192.0424195763</v>
      </c>
      <c r="G25" s="525">
        <f t="shared" si="6"/>
        <v>198381.38880863265</v>
      </c>
      <c r="H25" s="492">
        <f t="shared" si="7"/>
        <v>198381.38880863265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1243192.0424195763</v>
      </c>
      <c r="E26" s="523">
        <f>IF(+I14&lt;F25,I14,D26)</f>
        <v>37966.365853658535</v>
      </c>
      <c r="F26" s="524">
        <f t="shared" si="5"/>
        <v>1205225.6765659177</v>
      </c>
      <c r="G26" s="525">
        <f t="shared" si="6"/>
        <v>193556.0877508813</v>
      </c>
      <c r="H26" s="492">
        <f t="shared" si="7"/>
        <v>193556.0877508813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1205225.6765659177</v>
      </c>
      <c r="E27" s="523">
        <f>IF(+I14&lt;F26,I14,D27)</f>
        <v>37966.365853658535</v>
      </c>
      <c r="F27" s="524">
        <f t="shared" si="5"/>
        <v>1167259.310712259</v>
      </c>
      <c r="G27" s="525">
        <f t="shared" si="6"/>
        <v>188730.78669312989</v>
      </c>
      <c r="H27" s="492">
        <f t="shared" si="7"/>
        <v>188730.78669312989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1167259.310712259</v>
      </c>
      <c r="E28" s="523">
        <f>IF(+I14&lt;F27,I14,D28)</f>
        <v>37966.365853658535</v>
      </c>
      <c r="F28" s="524">
        <f t="shared" si="5"/>
        <v>1129292.9448586004</v>
      </c>
      <c r="G28" s="525">
        <f t="shared" si="6"/>
        <v>183905.48563537854</v>
      </c>
      <c r="H28" s="492">
        <f t="shared" si="7"/>
        <v>183905.48563537854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1129292.9448586004</v>
      </c>
      <c r="E29" s="523">
        <f>IF(+I14&lt;F28,I14,D29)</f>
        <v>37966.365853658535</v>
      </c>
      <c r="F29" s="524">
        <f t="shared" si="5"/>
        <v>1091326.5790049417</v>
      </c>
      <c r="G29" s="525">
        <f t="shared" si="6"/>
        <v>179080.18457762714</v>
      </c>
      <c r="H29" s="492">
        <f t="shared" si="7"/>
        <v>179080.18457762714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1091326.5790049417</v>
      </c>
      <c r="E30" s="523">
        <f>IF(+I14&lt;F29,I14,D30)</f>
        <v>37966.365853658535</v>
      </c>
      <c r="F30" s="524">
        <f t="shared" si="5"/>
        <v>1053360.2131512831</v>
      </c>
      <c r="G30" s="525">
        <f t="shared" si="6"/>
        <v>174254.88351987579</v>
      </c>
      <c r="H30" s="492">
        <f t="shared" si="7"/>
        <v>174254.88351987579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1053360.2131512831</v>
      </c>
      <c r="E31" s="523">
        <f>IF(+I14&lt;F30,I14,D31)</f>
        <v>37966.365853658535</v>
      </c>
      <c r="F31" s="524">
        <f t="shared" si="5"/>
        <v>1015393.8472976246</v>
      </c>
      <c r="G31" s="525">
        <f t="shared" si="6"/>
        <v>169429.58246212441</v>
      </c>
      <c r="H31" s="492">
        <f t="shared" si="7"/>
        <v>169429.58246212441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1015393.8472976246</v>
      </c>
      <c r="E32" s="523">
        <f>IF(+I14&lt;F31,I14,D32)</f>
        <v>37966.365853658535</v>
      </c>
      <c r="F32" s="524">
        <f t="shared" si="5"/>
        <v>977427.48144396604</v>
      </c>
      <c r="G32" s="525">
        <f t="shared" si="6"/>
        <v>164604.28140437303</v>
      </c>
      <c r="H32" s="492">
        <f t="shared" si="7"/>
        <v>164604.28140437303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977427.48144396604</v>
      </c>
      <c r="E33" s="523">
        <f>IF(+I14&lt;F32,I14,D33)</f>
        <v>37966.365853658535</v>
      </c>
      <c r="F33" s="524">
        <f t="shared" si="5"/>
        <v>939461.11559030751</v>
      </c>
      <c r="G33" s="525">
        <f t="shared" si="6"/>
        <v>159778.98034662168</v>
      </c>
      <c r="H33" s="492">
        <f t="shared" si="7"/>
        <v>159778.98034662168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939461.11559030751</v>
      </c>
      <c r="E34" s="523">
        <f>IF(+I14&lt;F33,I14,D34)</f>
        <v>37966.365853658535</v>
      </c>
      <c r="F34" s="524">
        <f t="shared" si="5"/>
        <v>901494.74973664898</v>
      </c>
      <c r="G34" s="525">
        <f t="shared" si="6"/>
        <v>154953.67928887031</v>
      </c>
      <c r="H34" s="492">
        <f t="shared" si="7"/>
        <v>154953.67928887031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901494.74973664898</v>
      </c>
      <c r="E35" s="523">
        <f>IF(+I14&lt;F34,I14,D35)</f>
        <v>37966.365853658535</v>
      </c>
      <c r="F35" s="524">
        <f t="shared" si="5"/>
        <v>863528.38388299046</v>
      </c>
      <c r="G35" s="525">
        <f t="shared" si="6"/>
        <v>150128.37823111896</v>
      </c>
      <c r="H35" s="492">
        <f t="shared" si="7"/>
        <v>150128.37823111896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863528.38388299046</v>
      </c>
      <c r="E36" s="523">
        <f>IF(+I14&lt;F35,I14,D36)</f>
        <v>37966.365853658535</v>
      </c>
      <c r="F36" s="524">
        <f t="shared" si="5"/>
        <v>825562.01802933193</v>
      </c>
      <c r="G36" s="525">
        <f t="shared" si="6"/>
        <v>145303.07717336758</v>
      </c>
      <c r="H36" s="492">
        <f t="shared" si="7"/>
        <v>145303.07717336758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825562.01802933193</v>
      </c>
      <c r="E37" s="523">
        <f>IF(+I14&lt;F36,I14,D37)</f>
        <v>37966.365853658535</v>
      </c>
      <c r="F37" s="524">
        <f t="shared" si="5"/>
        <v>787595.6521756734</v>
      </c>
      <c r="G37" s="525">
        <f t="shared" si="6"/>
        <v>140477.77611561623</v>
      </c>
      <c r="H37" s="492">
        <f t="shared" si="7"/>
        <v>140477.77611561623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787595.6521756734</v>
      </c>
      <c r="E38" s="523">
        <f>IF(+I14&lt;F37,I14,D38)</f>
        <v>37966.365853658535</v>
      </c>
      <c r="F38" s="524">
        <f t="shared" si="5"/>
        <v>749629.28632201487</v>
      </c>
      <c r="G38" s="525">
        <f t="shared" si="6"/>
        <v>135652.47505786485</v>
      </c>
      <c r="H38" s="492">
        <f t="shared" si="7"/>
        <v>135652.47505786485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749629.28632201487</v>
      </c>
      <c r="E39" s="523">
        <f>IF(+I14&lt;F38,I14,D39)</f>
        <v>37966.365853658535</v>
      </c>
      <c r="F39" s="524">
        <f t="shared" si="5"/>
        <v>711662.92046835634</v>
      </c>
      <c r="G39" s="525">
        <f t="shared" si="6"/>
        <v>130827.1740001135</v>
      </c>
      <c r="H39" s="492">
        <f t="shared" si="7"/>
        <v>130827.1740001135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711662.92046835634</v>
      </c>
      <c r="E40" s="523">
        <f>IF(+I14&lt;F39,I14,D40)</f>
        <v>37966.365853658535</v>
      </c>
      <c r="F40" s="524">
        <f t="shared" si="5"/>
        <v>673696.55461469782</v>
      </c>
      <c r="G40" s="525">
        <f t="shared" si="6"/>
        <v>126001.8729423621</v>
      </c>
      <c r="H40" s="492">
        <f t="shared" si="7"/>
        <v>126001.8729423621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673696.55461469782</v>
      </c>
      <c r="E41" s="523">
        <f>IF(+I14&lt;F40,I14,D41)</f>
        <v>37966.365853658535</v>
      </c>
      <c r="F41" s="524">
        <f t="shared" si="5"/>
        <v>635730.18876103929</v>
      </c>
      <c r="G41" s="525">
        <f t="shared" si="6"/>
        <v>121176.57188461075</v>
      </c>
      <c r="H41" s="492">
        <f t="shared" si="7"/>
        <v>121176.57188461075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635730.18876103929</v>
      </c>
      <c r="E42" s="523">
        <f>IF(+I14&lt;F41,I14,D42)</f>
        <v>37966.365853658535</v>
      </c>
      <c r="F42" s="524">
        <f t="shared" si="5"/>
        <v>597763.82290738076</v>
      </c>
      <c r="G42" s="525">
        <f t="shared" si="6"/>
        <v>116351.27082685937</v>
      </c>
      <c r="H42" s="492">
        <f t="shared" si="7"/>
        <v>116351.27082685937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597763.82290738076</v>
      </c>
      <c r="E43" s="523">
        <f>IF(+I14&lt;F42,I14,D43)</f>
        <v>37966.365853658535</v>
      </c>
      <c r="F43" s="524">
        <f t="shared" si="5"/>
        <v>559797.45705372223</v>
      </c>
      <c r="G43" s="525">
        <f t="shared" si="6"/>
        <v>111525.96976910802</v>
      </c>
      <c r="H43" s="492">
        <f t="shared" si="7"/>
        <v>111525.96976910802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559797.45705372223</v>
      </c>
      <c r="E44" s="523">
        <f>IF(+I14&lt;F43,I14,D44)</f>
        <v>37966.365853658535</v>
      </c>
      <c r="F44" s="524">
        <f t="shared" si="5"/>
        <v>521831.0912000637</v>
      </c>
      <c r="G44" s="525">
        <f t="shared" si="6"/>
        <v>106700.66871135664</v>
      </c>
      <c r="H44" s="492">
        <f t="shared" si="7"/>
        <v>106700.66871135664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521831.0912000637</v>
      </c>
      <c r="E45" s="523">
        <f>IF(+I14&lt;F44,I14,D45)</f>
        <v>37966.365853658535</v>
      </c>
      <c r="F45" s="524">
        <f t="shared" si="5"/>
        <v>483864.72534640518</v>
      </c>
      <c r="G45" s="525">
        <f t="shared" si="6"/>
        <v>101875.3676536053</v>
      </c>
      <c r="H45" s="492">
        <f t="shared" si="7"/>
        <v>101875.3676536053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483864.72534640518</v>
      </c>
      <c r="E46" s="523">
        <f>IF(+I14&lt;F45,I14,D46)</f>
        <v>37966.365853658535</v>
      </c>
      <c r="F46" s="524">
        <f t="shared" si="5"/>
        <v>445898.35949274665</v>
      </c>
      <c r="G46" s="525">
        <f t="shared" si="6"/>
        <v>97050.066595853918</v>
      </c>
      <c r="H46" s="492">
        <f t="shared" si="7"/>
        <v>97050.066595853918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445898.35949274665</v>
      </c>
      <c r="E47" s="523">
        <f>IF(+I14&lt;F46,I14,D47)</f>
        <v>37966.365853658535</v>
      </c>
      <c r="F47" s="524">
        <f t="shared" si="5"/>
        <v>407931.99363908812</v>
      </c>
      <c r="G47" s="525">
        <f t="shared" si="6"/>
        <v>92224.765538102554</v>
      </c>
      <c r="H47" s="492">
        <f t="shared" si="7"/>
        <v>92224.765538102554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407931.99363908812</v>
      </c>
      <c r="E48" s="523">
        <f>IF(+I14&lt;F47,I14,D48)</f>
        <v>37966.365853658535</v>
      </c>
      <c r="F48" s="524">
        <f t="shared" si="5"/>
        <v>369965.62778542959</v>
      </c>
      <c r="G48" s="525">
        <f t="shared" si="6"/>
        <v>87399.464480351191</v>
      </c>
      <c r="H48" s="492">
        <f t="shared" si="7"/>
        <v>87399.464480351191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369965.62778542959</v>
      </c>
      <c r="E49" s="523">
        <f>IF(+I14&lt;F48,I14,D49)</f>
        <v>37966.365853658535</v>
      </c>
      <c r="F49" s="524">
        <f t="shared" si="5"/>
        <v>331999.26193177106</v>
      </c>
      <c r="G49" s="525">
        <f t="shared" si="6"/>
        <v>82574.163422599828</v>
      </c>
      <c r="H49" s="492">
        <f t="shared" si="7"/>
        <v>82574.163422599828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331999.26193177106</v>
      </c>
      <c r="E50" s="523">
        <f>IF(+I14&lt;F49,I14,D50)</f>
        <v>37966.365853658535</v>
      </c>
      <c r="F50" s="524">
        <f t="shared" si="5"/>
        <v>294032.89607811254</v>
      </c>
      <c r="G50" s="525">
        <f t="shared" ref="G50:G72" si="8">+I$12*((D50+F50)/2)+E50</f>
        <v>77748.862364848464</v>
      </c>
      <c r="H50" s="492">
        <f t="shared" ref="H50:H72" si="9">+I$13*((D50+F50)/2)+E50</f>
        <v>77748.862364848464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294032.89607811254</v>
      </c>
      <c r="E51" s="523">
        <f>IF(+I14&lt;F50,I14,D51)</f>
        <v>37966.365853658535</v>
      </c>
      <c r="F51" s="524">
        <f t="shared" si="5"/>
        <v>256066.53022445401</v>
      </c>
      <c r="G51" s="525">
        <f t="shared" si="8"/>
        <v>72923.561307097087</v>
      </c>
      <c r="H51" s="492">
        <f t="shared" si="9"/>
        <v>72923.561307097087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256066.53022445401</v>
      </c>
      <c r="E52" s="523">
        <f>IF(+I14&lt;F51,I14,D52)</f>
        <v>37966.365853658535</v>
      </c>
      <c r="F52" s="524">
        <f t="shared" si="5"/>
        <v>218100.16437079548</v>
      </c>
      <c r="G52" s="525">
        <f t="shared" si="8"/>
        <v>68098.260249345738</v>
      </c>
      <c r="H52" s="492">
        <f t="shared" si="9"/>
        <v>68098.260249345738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218100.16437079548</v>
      </c>
      <c r="E53" s="523">
        <f>IF(+I14&lt;F52,I14,D53)</f>
        <v>37966.365853658535</v>
      </c>
      <c r="F53" s="524">
        <f t="shared" si="5"/>
        <v>180133.79851713695</v>
      </c>
      <c r="G53" s="525">
        <f t="shared" si="8"/>
        <v>63272.95919159436</v>
      </c>
      <c r="H53" s="492">
        <f t="shared" si="9"/>
        <v>63272.95919159436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180133.79851713695</v>
      </c>
      <c r="E54" s="523">
        <f>IF(+I14&lt;F53,I14,D54)</f>
        <v>37966.365853658535</v>
      </c>
      <c r="F54" s="524">
        <f t="shared" si="5"/>
        <v>142167.43266347842</v>
      </c>
      <c r="G54" s="525">
        <f t="shared" si="8"/>
        <v>58447.658133842997</v>
      </c>
      <c r="H54" s="492">
        <f t="shared" si="9"/>
        <v>58447.658133842997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142167.43266347842</v>
      </c>
      <c r="E55" s="523">
        <f>IF(+I14&lt;F54,I14,D55)</f>
        <v>37966.365853658535</v>
      </c>
      <c r="F55" s="524">
        <f t="shared" si="5"/>
        <v>104201.06680981989</v>
      </c>
      <c r="G55" s="525">
        <f t="shared" si="8"/>
        <v>53622.357076091634</v>
      </c>
      <c r="H55" s="492">
        <f t="shared" si="9"/>
        <v>53622.357076091634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104201.06680981989</v>
      </c>
      <c r="E56" s="523">
        <f>IF(+I14&lt;F55,I14,D56)</f>
        <v>37966.365853658535</v>
      </c>
      <c r="F56" s="524">
        <f t="shared" si="5"/>
        <v>66234.700956161367</v>
      </c>
      <c r="G56" s="525">
        <f t="shared" si="8"/>
        <v>48797.05601834027</v>
      </c>
      <c r="H56" s="492">
        <f t="shared" si="9"/>
        <v>48797.05601834027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66234.700956161367</v>
      </c>
      <c r="E57" s="523">
        <f>IF(+I14&lt;F56,I14,D57)</f>
        <v>37966.365853658535</v>
      </c>
      <c r="F57" s="524">
        <f t="shared" si="5"/>
        <v>28268.335102502831</v>
      </c>
      <c r="G57" s="525">
        <f t="shared" si="8"/>
        <v>43971.7549605889</v>
      </c>
      <c r="H57" s="492">
        <f t="shared" si="9"/>
        <v>43971.7549605889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28268.335102502831</v>
      </c>
      <c r="E58" s="523">
        <f>IF(+I14&lt;F57,I14,D58)</f>
        <v>28268.335102502831</v>
      </c>
      <c r="F58" s="524">
        <f t="shared" si="5"/>
        <v>0</v>
      </c>
      <c r="G58" s="525">
        <f t="shared" si="8"/>
        <v>30064.704391530173</v>
      </c>
      <c r="H58" s="492">
        <f t="shared" si="9"/>
        <v>30064.704391530173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5"/>
        <v>0</v>
      </c>
      <c r="G59" s="525">
        <f t="shared" si="8"/>
        <v>0</v>
      </c>
      <c r="H59" s="492">
        <f t="shared" si="9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1556621</v>
      </c>
      <c r="F73" s="375"/>
      <c r="G73" s="375">
        <f>SUM(G17:G72)</f>
        <v>5637051.2021970954</v>
      </c>
      <c r="H73" s="375">
        <f>SUM(H17:H72)</f>
        <v>5637051.2021970954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180668.12554949673</v>
      </c>
      <c r="N87" s="547">
        <f>IF(J92&lt;D11,0,VLOOKUP(J92,C17:O72,11))</f>
        <v>180668.12554949673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192174.86987504771</v>
      </c>
      <c r="N88" s="551">
        <f>IF(J92&lt;D11,0,VLOOKUP(J92,C99:P154,7))</f>
        <v>192174.86987504771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Logansport 138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11506.744325550972</v>
      </c>
      <c r="N89" s="556">
        <f>+N88-N87</f>
        <v>11506.744325550972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TP2011022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484">
        <v>1558181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9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36236.767441860466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2016</v>
      </c>
      <c r="D99" s="650">
        <v>0</v>
      </c>
      <c r="E99" s="651">
        <v>9050.1220930232557</v>
      </c>
      <c r="F99" s="652">
        <v>1547570.8779069767</v>
      </c>
      <c r="G99" s="653">
        <v>773785.43895348837</v>
      </c>
      <c r="H99" s="654">
        <v>107282.1745058736</v>
      </c>
      <c r="I99" s="655">
        <v>107282.1745058736</v>
      </c>
      <c r="J99" s="515">
        <f t="shared" ref="J99:J130" si="10">+I99-H99</f>
        <v>0</v>
      </c>
      <c r="K99" s="515"/>
      <c r="L99" s="513">
        <f>+H99</f>
        <v>107282.1745058736</v>
      </c>
      <c r="M99" s="514">
        <f t="shared" ref="M99:M130" si="11">IF(L99&lt;&gt;0,+H99-L99,0)</f>
        <v>0</v>
      </c>
      <c r="N99" s="513">
        <f>+I99</f>
        <v>107282.1745058736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2017</v>
      </c>
      <c r="D100" s="630">
        <v>1549130.8779069767</v>
      </c>
      <c r="E100" s="631">
        <v>37099.547619047618</v>
      </c>
      <c r="F100" s="632">
        <v>1512031.3302879292</v>
      </c>
      <c r="G100" s="632">
        <v>1530581.1040974529</v>
      </c>
      <c r="H100" s="634">
        <v>223021.4654373239</v>
      </c>
      <c r="I100" s="635">
        <v>223021.4654373239</v>
      </c>
      <c r="J100" s="515">
        <f t="shared" si="10"/>
        <v>0</v>
      </c>
      <c r="K100" s="515"/>
      <c r="L100" s="656">
        <f>+H100</f>
        <v>223021.4654373239</v>
      </c>
      <c r="M100" s="515">
        <f t="shared" si="11"/>
        <v>0</v>
      </c>
      <c r="N100" s="656">
        <f>+I100</f>
        <v>223021.4654373239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2018</v>
      </c>
      <c r="D101" s="630">
        <v>1512031.3302879292</v>
      </c>
      <c r="E101" s="631">
        <v>37099.547619047618</v>
      </c>
      <c r="F101" s="632">
        <v>1474931.7826688816</v>
      </c>
      <c r="G101" s="632">
        <v>1493481.5564784054</v>
      </c>
      <c r="H101" s="634">
        <v>194818.04882044392</v>
      </c>
      <c r="I101" s="635">
        <v>194818.04882044392</v>
      </c>
      <c r="J101" s="515">
        <f t="shared" si="10"/>
        <v>0</v>
      </c>
      <c r="K101" s="515"/>
      <c r="L101" s="656">
        <f>+H101</f>
        <v>194818.04882044392</v>
      </c>
      <c r="M101" s="515">
        <f t="shared" ref="M101" si="15">IF(L101&lt;&gt;0,+H101-L101,0)</f>
        <v>0</v>
      </c>
      <c r="N101" s="656">
        <f>+I101</f>
        <v>194818.04882044392</v>
      </c>
      <c r="O101" s="515">
        <f t="shared" ref="O101" si="16">IF(N101&lt;&gt;0,+I101-N101,0)</f>
        <v>0</v>
      </c>
      <c r="P101" s="515">
        <f t="shared" si="13"/>
        <v>0</v>
      </c>
    </row>
    <row r="102" spans="1:16" ht="12.5">
      <c r="B102" s="195" t="str">
        <f t="shared" si="14"/>
        <v/>
      </c>
      <c r="C102" s="508">
        <f>IF(D93="","-",+C101+1)</f>
        <v>2019</v>
      </c>
      <c r="D102" s="374">
        <f>IF(F101+SUM(E$99:E101)=D$92,F101,D$92-SUM(E$99:E101))</f>
        <v>1474931.7826688816</v>
      </c>
      <c r="E102" s="523">
        <f>IF(+J96&lt;F101,J96,D102)</f>
        <v>36236.767441860466</v>
      </c>
      <c r="F102" s="524">
        <f t="shared" ref="F102:F130" si="17">+D102-E102</f>
        <v>1438695.0152270212</v>
      </c>
      <c r="G102" s="524">
        <f t="shared" ref="G102:G130" si="18">+(F102+D102)/2</f>
        <v>1456813.3989479514</v>
      </c>
      <c r="H102" s="527">
        <f t="shared" ref="H102:H154" si="19">+J$94*G102+E102</f>
        <v>192174.86987504771</v>
      </c>
      <c r="I102" s="578">
        <f t="shared" ref="I102:I154" si="20">+J$95*G102+E102</f>
        <v>192174.86987504771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2020</v>
      </c>
      <c r="D103" s="374">
        <f>IF(F102+SUM(E$99:E102)=D$92,F102,D$92-SUM(E$99:E102))</f>
        <v>1438695.0152270212</v>
      </c>
      <c r="E103" s="523">
        <f>IF(+J96&lt;F102,J96,D103)</f>
        <v>36236.767441860466</v>
      </c>
      <c r="F103" s="524">
        <f t="shared" si="17"/>
        <v>1402458.2477851608</v>
      </c>
      <c r="G103" s="524">
        <f t="shared" si="18"/>
        <v>1420576.631506091</v>
      </c>
      <c r="H103" s="527">
        <f t="shared" si="19"/>
        <v>188296.06648315338</v>
      </c>
      <c r="I103" s="578">
        <f t="shared" si="20"/>
        <v>188296.06648315338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2021</v>
      </c>
      <c r="D104" s="374">
        <f>IF(F103+SUM(E$99:E103)=D$92,F103,D$92-SUM(E$99:E103))</f>
        <v>1402458.2477851608</v>
      </c>
      <c r="E104" s="523">
        <f>IF(+J96&lt;F103,J96,D104)</f>
        <v>36236.767441860466</v>
      </c>
      <c r="F104" s="524">
        <f t="shared" si="17"/>
        <v>1366221.4803433004</v>
      </c>
      <c r="G104" s="524">
        <f t="shared" si="18"/>
        <v>1384339.8640642306</v>
      </c>
      <c r="H104" s="527">
        <f t="shared" si="19"/>
        <v>184417.26309125905</v>
      </c>
      <c r="I104" s="578">
        <f t="shared" si="20"/>
        <v>184417.26309125905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2022</v>
      </c>
      <c r="D105" s="374">
        <f>IF(F104+SUM(E$99:E104)=D$92,F104,D$92-SUM(E$99:E104))</f>
        <v>1366221.4803433004</v>
      </c>
      <c r="E105" s="523">
        <f>IF(+J96&lt;F104,J96,D105)</f>
        <v>36236.767441860466</v>
      </c>
      <c r="F105" s="524">
        <f t="shared" si="17"/>
        <v>1329984.71290144</v>
      </c>
      <c r="G105" s="524">
        <f t="shared" si="18"/>
        <v>1348103.0966223702</v>
      </c>
      <c r="H105" s="527">
        <f t="shared" si="19"/>
        <v>180538.45969936473</v>
      </c>
      <c r="I105" s="578">
        <f t="shared" si="20"/>
        <v>180538.45969936473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2023</v>
      </c>
      <c r="D106" s="374">
        <f>IF(F105+SUM(E$99:E105)=D$92,F105,D$92-SUM(E$99:E105))</f>
        <v>1329984.71290144</v>
      </c>
      <c r="E106" s="523">
        <f>IF(+J96&lt;F105,J96,D106)</f>
        <v>36236.767441860466</v>
      </c>
      <c r="F106" s="524">
        <f t="shared" si="17"/>
        <v>1293747.9454595796</v>
      </c>
      <c r="G106" s="524">
        <f t="shared" si="18"/>
        <v>1311866.3291805098</v>
      </c>
      <c r="H106" s="527">
        <f t="shared" si="19"/>
        <v>176659.6563074704</v>
      </c>
      <c r="I106" s="578">
        <f t="shared" si="20"/>
        <v>176659.6563074704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2024</v>
      </c>
      <c r="D107" s="374">
        <f>IF(F106+SUM(E$99:E106)=D$92,F106,D$92-SUM(E$99:E106))</f>
        <v>1293747.9454595796</v>
      </c>
      <c r="E107" s="523">
        <f>IF(+J96&lt;F106,J96,D107)</f>
        <v>36236.767441860466</v>
      </c>
      <c r="F107" s="524">
        <f t="shared" si="17"/>
        <v>1257511.1780177192</v>
      </c>
      <c r="G107" s="524">
        <f t="shared" si="18"/>
        <v>1275629.5617386494</v>
      </c>
      <c r="H107" s="527">
        <f t="shared" si="19"/>
        <v>172780.85291557611</v>
      </c>
      <c r="I107" s="578">
        <f t="shared" si="20"/>
        <v>172780.85291557611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2025</v>
      </c>
      <c r="D108" s="374">
        <f>IF(F107+SUM(E$99:E107)=D$92,F107,D$92-SUM(E$99:E107))</f>
        <v>1257511.1780177192</v>
      </c>
      <c r="E108" s="523">
        <f>IF(+J96&lt;F107,J96,D108)</f>
        <v>36236.767441860466</v>
      </c>
      <c r="F108" s="524">
        <f t="shared" si="17"/>
        <v>1221274.4105758588</v>
      </c>
      <c r="G108" s="524">
        <f t="shared" si="18"/>
        <v>1239392.794296789</v>
      </c>
      <c r="H108" s="527">
        <f t="shared" si="19"/>
        <v>168902.04952368178</v>
      </c>
      <c r="I108" s="578">
        <f t="shared" si="20"/>
        <v>168902.04952368178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2026</v>
      </c>
      <c r="D109" s="374">
        <f>IF(F108+SUM(E$99:E108)=D$92,F108,D$92-SUM(E$99:E108))</f>
        <v>1221274.4105758588</v>
      </c>
      <c r="E109" s="523">
        <f>IF(+J96&lt;F108,J96,D109)</f>
        <v>36236.767441860466</v>
      </c>
      <c r="F109" s="524">
        <f t="shared" si="17"/>
        <v>1185037.6431339984</v>
      </c>
      <c r="G109" s="524">
        <f t="shared" si="18"/>
        <v>1203156.0268549286</v>
      </c>
      <c r="H109" s="527">
        <f t="shared" si="19"/>
        <v>165023.24613178745</v>
      </c>
      <c r="I109" s="578">
        <f t="shared" si="20"/>
        <v>165023.24613178745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2027</v>
      </c>
      <c r="D110" s="374">
        <f>IF(F109+SUM(E$99:E109)=D$92,F109,D$92-SUM(E$99:E109))</f>
        <v>1185037.6431339984</v>
      </c>
      <c r="E110" s="523">
        <f>IF(+J96&lt;F109,J96,D110)</f>
        <v>36236.767441860466</v>
      </c>
      <c r="F110" s="524">
        <f t="shared" si="17"/>
        <v>1148800.875692138</v>
      </c>
      <c r="G110" s="524">
        <f t="shared" si="18"/>
        <v>1166919.2594130682</v>
      </c>
      <c r="H110" s="527">
        <f t="shared" si="19"/>
        <v>161144.44273989313</v>
      </c>
      <c r="I110" s="578">
        <f t="shared" si="20"/>
        <v>161144.44273989313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2028</v>
      </c>
      <c r="D111" s="374">
        <f>IF(F110+SUM(E$99:E110)=D$92,F110,D$92-SUM(E$99:E110))</f>
        <v>1148800.875692138</v>
      </c>
      <c r="E111" s="523">
        <f>IF(+J96&lt;F110,J96,D111)</f>
        <v>36236.767441860466</v>
      </c>
      <c r="F111" s="524">
        <f t="shared" si="17"/>
        <v>1112564.1082502776</v>
      </c>
      <c r="G111" s="524">
        <f t="shared" si="18"/>
        <v>1130682.4919712078</v>
      </c>
      <c r="H111" s="527">
        <f t="shared" si="19"/>
        <v>157265.6393479988</v>
      </c>
      <c r="I111" s="578">
        <f t="shared" si="20"/>
        <v>157265.6393479988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2029</v>
      </c>
      <c r="D112" s="374">
        <f>IF(F111+SUM(E$99:E111)=D$92,F111,D$92-SUM(E$99:E111))</f>
        <v>1112564.1082502776</v>
      </c>
      <c r="E112" s="523">
        <f>IF(+J96&lt;F111,J96,D112)</f>
        <v>36236.767441860466</v>
      </c>
      <c r="F112" s="524">
        <f t="shared" si="17"/>
        <v>1076327.3408084172</v>
      </c>
      <c r="G112" s="524">
        <f t="shared" si="18"/>
        <v>1094445.7245293474</v>
      </c>
      <c r="H112" s="527">
        <f t="shared" si="19"/>
        <v>153386.83595610448</v>
      </c>
      <c r="I112" s="578">
        <f t="shared" si="20"/>
        <v>153386.83595610448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2030</v>
      </c>
      <c r="D113" s="374">
        <f>IF(F112+SUM(E$99:E112)=D$92,F112,D$92-SUM(E$99:E112))</f>
        <v>1076327.3408084172</v>
      </c>
      <c r="E113" s="523">
        <f>IF(+J96&lt;F112,J96,D113)</f>
        <v>36236.767441860466</v>
      </c>
      <c r="F113" s="524">
        <f t="shared" si="17"/>
        <v>1040090.5733665567</v>
      </c>
      <c r="G113" s="524">
        <f t="shared" si="18"/>
        <v>1058208.957087487</v>
      </c>
      <c r="H113" s="527">
        <f t="shared" si="19"/>
        <v>149508.03256421015</v>
      </c>
      <c r="I113" s="578">
        <f t="shared" si="20"/>
        <v>149508.03256421015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2031</v>
      </c>
      <c r="D114" s="374">
        <f>IF(F113+SUM(E$99:E113)=D$92,F113,D$92-SUM(E$99:E113))</f>
        <v>1040090.5733665567</v>
      </c>
      <c r="E114" s="523">
        <f>IF(+J96&lt;F113,J96,D114)</f>
        <v>36236.767441860466</v>
      </c>
      <c r="F114" s="524">
        <f t="shared" si="17"/>
        <v>1003853.8059246961</v>
      </c>
      <c r="G114" s="524">
        <f t="shared" si="18"/>
        <v>1021972.1896456263</v>
      </c>
      <c r="H114" s="527">
        <f t="shared" si="19"/>
        <v>145629.2291723158</v>
      </c>
      <c r="I114" s="578">
        <f t="shared" si="20"/>
        <v>145629.2291723158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2032</v>
      </c>
      <c r="D115" s="374">
        <f>IF(F114+SUM(E$99:E114)=D$92,F114,D$92-SUM(E$99:E114))</f>
        <v>1003853.8059246961</v>
      </c>
      <c r="E115" s="523">
        <f>IF(+J96&lt;F114,J96,D115)</f>
        <v>36236.767441860466</v>
      </c>
      <c r="F115" s="524">
        <f t="shared" si="17"/>
        <v>967617.03848283563</v>
      </c>
      <c r="G115" s="524">
        <f t="shared" si="18"/>
        <v>985735.42220376595</v>
      </c>
      <c r="H115" s="527">
        <f t="shared" si="19"/>
        <v>141750.4257804215</v>
      </c>
      <c r="I115" s="578">
        <f t="shared" si="20"/>
        <v>141750.4257804215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2033</v>
      </c>
      <c r="D116" s="374">
        <f>IF(F115+SUM(E$99:E115)=D$92,F115,D$92-SUM(E$99:E115))</f>
        <v>967617.03848283563</v>
      </c>
      <c r="E116" s="523">
        <f>IF(+J96&lt;F115,J96,D116)</f>
        <v>36236.767441860466</v>
      </c>
      <c r="F116" s="524">
        <f t="shared" si="17"/>
        <v>931380.27104097512</v>
      </c>
      <c r="G116" s="524">
        <f t="shared" si="18"/>
        <v>949498.65476190532</v>
      </c>
      <c r="H116" s="527">
        <f t="shared" si="19"/>
        <v>137871.62238852715</v>
      </c>
      <c r="I116" s="578">
        <f t="shared" si="20"/>
        <v>137871.62238852715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2034</v>
      </c>
      <c r="D117" s="374">
        <f>IF(F116+SUM(E$99:E116)=D$92,F116,D$92-SUM(E$99:E116))</f>
        <v>931380.27104097512</v>
      </c>
      <c r="E117" s="523">
        <f>IF(+J96&lt;F116,J96,D117)</f>
        <v>36236.767441860466</v>
      </c>
      <c r="F117" s="524">
        <f t="shared" si="17"/>
        <v>895143.5035991146</v>
      </c>
      <c r="G117" s="524">
        <f t="shared" si="18"/>
        <v>913261.88732004492</v>
      </c>
      <c r="H117" s="527">
        <f t="shared" si="19"/>
        <v>133992.81899663282</v>
      </c>
      <c r="I117" s="578">
        <f t="shared" si="20"/>
        <v>133992.81899663282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2035</v>
      </c>
      <c r="D118" s="374">
        <f>IF(F117+SUM(E$99:E117)=D$92,F117,D$92-SUM(E$99:E117))</f>
        <v>895143.5035991146</v>
      </c>
      <c r="E118" s="523">
        <f>IF(+J96&lt;F117,J96,D118)</f>
        <v>36236.767441860466</v>
      </c>
      <c r="F118" s="524">
        <f t="shared" si="17"/>
        <v>858906.73615725408</v>
      </c>
      <c r="G118" s="524">
        <f t="shared" si="18"/>
        <v>877025.11987818428</v>
      </c>
      <c r="H118" s="527">
        <f t="shared" si="19"/>
        <v>130114.01560473847</v>
      </c>
      <c r="I118" s="578">
        <f t="shared" si="20"/>
        <v>130114.01560473847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2036</v>
      </c>
      <c r="D119" s="374">
        <f>IF(F118+SUM(E$99:E118)=D$92,F118,D$92-SUM(E$99:E118))</f>
        <v>858906.73615725408</v>
      </c>
      <c r="E119" s="523">
        <f>IF(+J96&lt;F118,J96,D119)</f>
        <v>36236.767441860466</v>
      </c>
      <c r="F119" s="524">
        <f t="shared" si="17"/>
        <v>822669.96871539357</v>
      </c>
      <c r="G119" s="524">
        <f t="shared" si="18"/>
        <v>840788.35243632388</v>
      </c>
      <c r="H119" s="527">
        <f t="shared" si="19"/>
        <v>126235.21221284414</v>
      </c>
      <c r="I119" s="578">
        <f t="shared" si="20"/>
        <v>126235.21221284414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2037</v>
      </c>
      <c r="D120" s="374">
        <f>IF(F119+SUM(E$99:E119)=D$92,F119,D$92-SUM(E$99:E119))</f>
        <v>822669.96871539357</v>
      </c>
      <c r="E120" s="523">
        <f>IF(+J96&lt;F119,J96,D120)</f>
        <v>36236.767441860466</v>
      </c>
      <c r="F120" s="524">
        <f t="shared" si="17"/>
        <v>786433.20127353305</v>
      </c>
      <c r="G120" s="524">
        <f t="shared" si="18"/>
        <v>804551.58499446325</v>
      </c>
      <c r="H120" s="527">
        <f t="shared" si="19"/>
        <v>122356.40882094979</v>
      </c>
      <c r="I120" s="578">
        <f t="shared" si="20"/>
        <v>122356.40882094979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2038</v>
      </c>
      <c r="D121" s="374">
        <f>IF(F120+SUM(E$99:E120)=D$92,F120,D$92-SUM(E$99:E120))</f>
        <v>786433.20127353305</v>
      </c>
      <c r="E121" s="523">
        <f>IF(+J96&lt;F120,J96,D121)</f>
        <v>36236.767441860466</v>
      </c>
      <c r="F121" s="524">
        <f t="shared" si="17"/>
        <v>750196.43383167253</v>
      </c>
      <c r="G121" s="524">
        <f t="shared" si="18"/>
        <v>768314.81755260285</v>
      </c>
      <c r="H121" s="527">
        <f t="shared" si="19"/>
        <v>118477.60542905546</v>
      </c>
      <c r="I121" s="578">
        <f t="shared" si="20"/>
        <v>118477.60542905546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2039</v>
      </c>
      <c r="D122" s="374">
        <f>IF(F121+SUM(E$99:E121)=D$92,F121,D$92-SUM(E$99:E121))</f>
        <v>750196.43383167253</v>
      </c>
      <c r="E122" s="523">
        <f>IF(+J96&lt;F121,J96,D122)</f>
        <v>36236.767441860466</v>
      </c>
      <c r="F122" s="524">
        <f t="shared" si="17"/>
        <v>713959.66638981202</v>
      </c>
      <c r="G122" s="524">
        <f t="shared" si="18"/>
        <v>732078.05011074222</v>
      </c>
      <c r="H122" s="527">
        <f t="shared" si="19"/>
        <v>114598.80203716113</v>
      </c>
      <c r="I122" s="578">
        <f t="shared" si="20"/>
        <v>114598.80203716113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2040</v>
      </c>
      <c r="D123" s="374">
        <f>IF(F122+SUM(E$99:E122)=D$92,F122,D$92-SUM(E$99:E122))</f>
        <v>713959.66638981202</v>
      </c>
      <c r="E123" s="523">
        <f>IF(+J96&lt;F122,J96,D123)</f>
        <v>36236.767441860466</v>
      </c>
      <c r="F123" s="524">
        <f t="shared" si="17"/>
        <v>677722.8989479515</v>
      </c>
      <c r="G123" s="524">
        <f t="shared" si="18"/>
        <v>695841.28266888182</v>
      </c>
      <c r="H123" s="527">
        <f t="shared" si="19"/>
        <v>110719.99864526681</v>
      </c>
      <c r="I123" s="578">
        <f t="shared" si="20"/>
        <v>110719.99864526681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2041</v>
      </c>
      <c r="D124" s="374">
        <f>IF(F123+SUM(E$99:E123)=D$92,F123,D$92-SUM(E$99:E123))</f>
        <v>677722.8989479515</v>
      </c>
      <c r="E124" s="523">
        <f>IF(+J96&lt;F123,J96,D124)</f>
        <v>36236.767441860466</v>
      </c>
      <c r="F124" s="524">
        <f t="shared" si="17"/>
        <v>641486.13150609098</v>
      </c>
      <c r="G124" s="524">
        <f t="shared" si="18"/>
        <v>659604.51522702118</v>
      </c>
      <c r="H124" s="527">
        <f t="shared" si="19"/>
        <v>106841.19525337245</v>
      </c>
      <c r="I124" s="578">
        <f t="shared" si="20"/>
        <v>106841.19525337245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2042</v>
      </c>
      <c r="D125" s="374">
        <f>IF(F124+SUM(E$99:E124)=D$92,F124,D$92-SUM(E$99:E124))</f>
        <v>641486.13150609098</v>
      </c>
      <c r="E125" s="523">
        <f>IF(+J96&lt;F124,J96,D125)</f>
        <v>36236.767441860466</v>
      </c>
      <c r="F125" s="524">
        <f t="shared" si="17"/>
        <v>605249.36406423047</v>
      </c>
      <c r="G125" s="524">
        <f t="shared" si="18"/>
        <v>623367.74778516078</v>
      </c>
      <c r="H125" s="527">
        <f t="shared" si="19"/>
        <v>102962.39186147813</v>
      </c>
      <c r="I125" s="578">
        <f t="shared" si="20"/>
        <v>102962.39186147813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2043</v>
      </c>
      <c r="D126" s="374">
        <f>IF(F125+SUM(E$99:E125)=D$92,F125,D$92-SUM(E$99:E125))</f>
        <v>605249.36406423047</v>
      </c>
      <c r="E126" s="523">
        <f>IF(+J96&lt;F125,J96,D126)</f>
        <v>36236.767441860466</v>
      </c>
      <c r="F126" s="524">
        <f t="shared" si="17"/>
        <v>569012.59662236995</v>
      </c>
      <c r="G126" s="524">
        <f t="shared" si="18"/>
        <v>587130.98034330015</v>
      </c>
      <c r="H126" s="527">
        <f t="shared" si="19"/>
        <v>99083.588469583774</v>
      </c>
      <c r="I126" s="578">
        <f t="shared" si="20"/>
        <v>99083.588469583774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2044</v>
      </c>
      <c r="D127" s="374">
        <f>IF(F126+SUM(E$99:E126)=D$92,F126,D$92-SUM(E$99:E126))</f>
        <v>569012.59662236995</v>
      </c>
      <c r="E127" s="523">
        <f>IF(+J96&lt;F126,J96,D127)</f>
        <v>36236.767441860466</v>
      </c>
      <c r="F127" s="524">
        <f t="shared" si="17"/>
        <v>532775.82918050943</v>
      </c>
      <c r="G127" s="524">
        <f t="shared" si="18"/>
        <v>550894.21290143975</v>
      </c>
      <c r="H127" s="527">
        <f t="shared" si="19"/>
        <v>95204.785077689463</v>
      </c>
      <c r="I127" s="578">
        <f t="shared" si="20"/>
        <v>95204.785077689463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2045</v>
      </c>
      <c r="D128" s="374">
        <f>IF(F127+SUM(E$99:E127)=D$92,F127,D$92-SUM(E$99:E127))</f>
        <v>532775.82918050943</v>
      </c>
      <c r="E128" s="523">
        <f>IF(+J96&lt;F127,J96,D128)</f>
        <v>36236.767441860466</v>
      </c>
      <c r="F128" s="524">
        <f t="shared" si="17"/>
        <v>496539.06173864898</v>
      </c>
      <c r="G128" s="524">
        <f t="shared" si="18"/>
        <v>514657.44545957923</v>
      </c>
      <c r="H128" s="527">
        <f t="shared" si="19"/>
        <v>91325.981685795123</v>
      </c>
      <c r="I128" s="578">
        <f t="shared" si="20"/>
        <v>91325.981685795123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2046</v>
      </c>
      <c r="D129" s="374">
        <f>IF(F128+SUM(E$99:E128)=D$92,F128,D$92-SUM(E$99:E128))</f>
        <v>496539.06173864898</v>
      </c>
      <c r="E129" s="523">
        <f>IF(+J96&lt;F128,J96,D129)</f>
        <v>36236.767441860466</v>
      </c>
      <c r="F129" s="524">
        <f t="shared" si="17"/>
        <v>460302.29429678852</v>
      </c>
      <c r="G129" s="524">
        <f t="shared" si="18"/>
        <v>478420.67801771872</v>
      </c>
      <c r="H129" s="527">
        <f t="shared" si="19"/>
        <v>87447.178293900797</v>
      </c>
      <c r="I129" s="578">
        <f t="shared" si="20"/>
        <v>87447.178293900797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2047</v>
      </c>
      <c r="D130" s="374">
        <f>IF(F129+SUM(E$99:E129)=D$92,F129,D$92-SUM(E$99:E129))</f>
        <v>460302.29429678852</v>
      </c>
      <c r="E130" s="523">
        <f>IF(+J96&lt;F129,J96,D130)</f>
        <v>36236.767441860466</v>
      </c>
      <c r="F130" s="524">
        <f t="shared" si="17"/>
        <v>424065.52685492806</v>
      </c>
      <c r="G130" s="524">
        <f t="shared" si="18"/>
        <v>442183.91057585832</v>
      </c>
      <c r="H130" s="527">
        <f t="shared" si="19"/>
        <v>83568.374902006472</v>
      </c>
      <c r="I130" s="578">
        <f t="shared" si="20"/>
        <v>83568.374902006472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2048</v>
      </c>
      <c r="D131" s="374">
        <f>IF(F130+SUM(E$99:E130)=D$92,F130,D$92-SUM(E$99:E130))</f>
        <v>424065.52685492806</v>
      </c>
      <c r="E131" s="523">
        <f>IF(+J96&lt;F130,J96,D131)</f>
        <v>36236.767441860466</v>
      </c>
      <c r="F131" s="524">
        <f t="shared" ref="F131:F154" si="21">+D131-E131</f>
        <v>387828.7594130676</v>
      </c>
      <c r="G131" s="524">
        <f t="shared" ref="G131:G154" si="22">+(F131+D131)/2</f>
        <v>405947.1431339978</v>
      </c>
      <c r="H131" s="527">
        <f t="shared" si="19"/>
        <v>79689.571510112131</v>
      </c>
      <c r="I131" s="578">
        <f t="shared" si="20"/>
        <v>79689.571510112131</v>
      </c>
      <c r="J131" s="515">
        <f t="shared" ref="J131:J154" si="23">+I541-H541</f>
        <v>0</v>
      </c>
      <c r="K131" s="515"/>
      <c r="L131" s="526"/>
      <c r="M131" s="515">
        <f t="shared" ref="M131:M154" si="24">IF(L541&lt;&gt;0,+H541-L541,0)</f>
        <v>0</v>
      </c>
      <c r="N131" s="526"/>
      <c r="O131" s="515">
        <f t="shared" ref="O131:O154" si="25">IF(N541&lt;&gt;0,+I541-N541,0)</f>
        <v>0</v>
      </c>
      <c r="P131" s="515">
        <f t="shared" ref="P131:P154" si="26">+O541-M541</f>
        <v>0</v>
      </c>
    </row>
    <row r="132" spans="2:16" ht="12.5">
      <c r="B132" s="195" t="str">
        <f t="shared" si="14"/>
        <v/>
      </c>
      <c r="C132" s="508">
        <f>IF(D93="","-",+C131+1)</f>
        <v>2049</v>
      </c>
      <c r="D132" s="374">
        <f>IF(F131+SUM(E$99:E131)=D$92,F131,D$92-SUM(E$99:E131))</f>
        <v>387828.7594130676</v>
      </c>
      <c r="E132" s="523">
        <f>IF(+J96&lt;F131,J96,D132)</f>
        <v>36236.767441860466</v>
      </c>
      <c r="F132" s="524">
        <f t="shared" si="21"/>
        <v>351591.99197120714</v>
      </c>
      <c r="G132" s="524">
        <f t="shared" si="22"/>
        <v>369710.3756921374</v>
      </c>
      <c r="H132" s="527">
        <f t="shared" si="19"/>
        <v>75810.768118217806</v>
      </c>
      <c r="I132" s="578">
        <f t="shared" si="20"/>
        <v>75810.768118217806</v>
      </c>
      <c r="J132" s="515">
        <f t="shared" si="23"/>
        <v>0</v>
      </c>
      <c r="K132" s="515"/>
      <c r="L132" s="526"/>
      <c r="M132" s="515">
        <f t="shared" si="24"/>
        <v>0</v>
      </c>
      <c r="N132" s="526"/>
      <c r="O132" s="515">
        <f t="shared" si="25"/>
        <v>0</v>
      </c>
      <c r="P132" s="515">
        <f t="shared" si="26"/>
        <v>0</v>
      </c>
    </row>
    <row r="133" spans="2:16" ht="12.5">
      <c r="B133" s="195" t="str">
        <f t="shared" si="14"/>
        <v/>
      </c>
      <c r="C133" s="508">
        <f>IF(D93="","-",+C132+1)</f>
        <v>2050</v>
      </c>
      <c r="D133" s="374">
        <f>IF(F132+SUM(E$99:E132)=D$92,F132,D$92-SUM(E$99:E132))</f>
        <v>351591.99197120714</v>
      </c>
      <c r="E133" s="523">
        <f>IF(+J96&lt;F132,J96,D133)</f>
        <v>36236.767441860466</v>
      </c>
      <c r="F133" s="524">
        <f t="shared" si="21"/>
        <v>315355.22452934668</v>
      </c>
      <c r="G133" s="524">
        <f t="shared" si="22"/>
        <v>333473.60825027688</v>
      </c>
      <c r="H133" s="527">
        <f t="shared" si="19"/>
        <v>71931.964726323466</v>
      </c>
      <c r="I133" s="578">
        <f t="shared" si="20"/>
        <v>71931.964726323466</v>
      </c>
      <c r="J133" s="515">
        <f t="shared" si="23"/>
        <v>0</v>
      </c>
      <c r="K133" s="515"/>
      <c r="L133" s="526"/>
      <c r="M133" s="515">
        <f t="shared" si="24"/>
        <v>0</v>
      </c>
      <c r="N133" s="526"/>
      <c r="O133" s="515">
        <f t="shared" si="25"/>
        <v>0</v>
      </c>
      <c r="P133" s="515">
        <f t="shared" si="26"/>
        <v>0</v>
      </c>
    </row>
    <row r="134" spans="2:16" ht="12.5">
      <c r="B134" s="195" t="str">
        <f t="shared" si="14"/>
        <v/>
      </c>
      <c r="C134" s="508">
        <f>IF(D93="","-",+C133+1)</f>
        <v>2051</v>
      </c>
      <c r="D134" s="374">
        <f>IF(F133+SUM(E$99:E133)=D$92,F133,D$92-SUM(E$99:E133))</f>
        <v>315355.22452934668</v>
      </c>
      <c r="E134" s="523">
        <f>IF(+J96&lt;F133,J96,D134)</f>
        <v>36236.767441860466</v>
      </c>
      <c r="F134" s="524">
        <f t="shared" si="21"/>
        <v>279118.45708748623</v>
      </c>
      <c r="G134" s="524">
        <f t="shared" si="22"/>
        <v>297236.84080841648</v>
      </c>
      <c r="H134" s="527">
        <f t="shared" si="19"/>
        <v>68053.16133442914</v>
      </c>
      <c r="I134" s="578">
        <f t="shared" si="20"/>
        <v>68053.16133442914</v>
      </c>
      <c r="J134" s="515">
        <f t="shared" si="23"/>
        <v>0</v>
      </c>
      <c r="K134" s="515"/>
      <c r="L134" s="526"/>
      <c r="M134" s="515">
        <f t="shared" si="24"/>
        <v>0</v>
      </c>
      <c r="N134" s="526"/>
      <c r="O134" s="515">
        <f t="shared" si="25"/>
        <v>0</v>
      </c>
      <c r="P134" s="515">
        <f t="shared" si="26"/>
        <v>0</v>
      </c>
    </row>
    <row r="135" spans="2:16" ht="12.5">
      <c r="B135" s="195" t="str">
        <f t="shared" si="14"/>
        <v/>
      </c>
      <c r="C135" s="508">
        <f>IF(D93="","-",+C134+1)</f>
        <v>2052</v>
      </c>
      <c r="D135" s="374">
        <f>IF(F134+SUM(E$99:E134)=D$92,F134,D$92-SUM(E$99:E134))</f>
        <v>279118.45708748623</v>
      </c>
      <c r="E135" s="523">
        <f>IF(+J96&lt;F134,J96,D135)</f>
        <v>36236.767441860466</v>
      </c>
      <c r="F135" s="524">
        <f t="shared" si="21"/>
        <v>242881.68964562577</v>
      </c>
      <c r="G135" s="524">
        <f t="shared" si="22"/>
        <v>261000.073366556</v>
      </c>
      <c r="H135" s="527">
        <f t="shared" si="19"/>
        <v>64174.357942534814</v>
      </c>
      <c r="I135" s="578">
        <f t="shared" si="20"/>
        <v>64174.357942534814</v>
      </c>
      <c r="J135" s="515">
        <f t="shared" si="23"/>
        <v>0</v>
      </c>
      <c r="K135" s="515"/>
      <c r="L135" s="526"/>
      <c r="M135" s="515">
        <f t="shared" si="24"/>
        <v>0</v>
      </c>
      <c r="N135" s="526"/>
      <c r="O135" s="515">
        <f t="shared" si="25"/>
        <v>0</v>
      </c>
      <c r="P135" s="515">
        <f t="shared" si="26"/>
        <v>0</v>
      </c>
    </row>
    <row r="136" spans="2:16" ht="12.5">
      <c r="B136" s="195" t="str">
        <f t="shared" si="14"/>
        <v/>
      </c>
      <c r="C136" s="508">
        <f>IF(D93="","-",+C135+1)</f>
        <v>2053</v>
      </c>
      <c r="D136" s="374">
        <f>IF(F135+SUM(E$99:E135)=D$92,F135,D$92-SUM(E$99:E135))</f>
        <v>242881.68964562577</v>
      </c>
      <c r="E136" s="523">
        <f>IF(+J96&lt;F135,J96,D136)</f>
        <v>36236.767441860466</v>
      </c>
      <c r="F136" s="524">
        <f t="shared" si="21"/>
        <v>206644.92220376531</v>
      </c>
      <c r="G136" s="524">
        <f t="shared" si="22"/>
        <v>224763.30592469554</v>
      </c>
      <c r="H136" s="527">
        <f t="shared" si="19"/>
        <v>60295.554550640489</v>
      </c>
      <c r="I136" s="578">
        <f t="shared" si="20"/>
        <v>60295.554550640489</v>
      </c>
      <c r="J136" s="515">
        <f t="shared" si="23"/>
        <v>0</v>
      </c>
      <c r="K136" s="515"/>
      <c r="L136" s="526"/>
      <c r="M136" s="515">
        <f t="shared" si="24"/>
        <v>0</v>
      </c>
      <c r="N136" s="526"/>
      <c r="O136" s="515">
        <f t="shared" si="25"/>
        <v>0</v>
      </c>
      <c r="P136" s="515">
        <f t="shared" si="26"/>
        <v>0</v>
      </c>
    </row>
    <row r="137" spans="2:16" ht="12.5">
      <c r="B137" s="195" t="str">
        <f t="shared" si="14"/>
        <v/>
      </c>
      <c r="C137" s="508">
        <f>IF(D93="","-",+C136+1)</f>
        <v>2054</v>
      </c>
      <c r="D137" s="374">
        <f>IF(F136+SUM(E$99:E136)=D$92,F136,D$92-SUM(E$99:E136))</f>
        <v>206644.92220376531</v>
      </c>
      <c r="E137" s="523">
        <f>IF(+J96&lt;F136,J96,D137)</f>
        <v>36236.767441860466</v>
      </c>
      <c r="F137" s="524">
        <f t="shared" si="21"/>
        <v>170408.15476190485</v>
      </c>
      <c r="G137" s="524">
        <f t="shared" si="22"/>
        <v>188526.53848283508</v>
      </c>
      <c r="H137" s="527">
        <f t="shared" si="19"/>
        <v>56416.751158746156</v>
      </c>
      <c r="I137" s="578">
        <f t="shared" si="20"/>
        <v>56416.751158746156</v>
      </c>
      <c r="J137" s="515">
        <f t="shared" si="23"/>
        <v>0</v>
      </c>
      <c r="K137" s="515"/>
      <c r="L137" s="526"/>
      <c r="M137" s="515">
        <f t="shared" si="24"/>
        <v>0</v>
      </c>
      <c r="N137" s="526"/>
      <c r="O137" s="515">
        <f t="shared" si="25"/>
        <v>0</v>
      </c>
      <c r="P137" s="515">
        <f t="shared" si="26"/>
        <v>0</v>
      </c>
    </row>
    <row r="138" spans="2:16" ht="12.5">
      <c r="B138" s="195" t="str">
        <f t="shared" si="14"/>
        <v/>
      </c>
      <c r="C138" s="508">
        <f>IF(D93="","-",+C137+1)</f>
        <v>2055</v>
      </c>
      <c r="D138" s="374">
        <f>IF(F137+SUM(E$99:E137)=D$92,F137,D$92-SUM(E$99:E137))</f>
        <v>170408.15476190485</v>
      </c>
      <c r="E138" s="523">
        <f>IF(+J96&lt;F137,J96,D138)</f>
        <v>36236.767441860466</v>
      </c>
      <c r="F138" s="524">
        <f t="shared" si="21"/>
        <v>134171.38732004439</v>
      </c>
      <c r="G138" s="524">
        <f t="shared" si="22"/>
        <v>152289.77104097462</v>
      </c>
      <c r="H138" s="527">
        <f t="shared" si="19"/>
        <v>52537.947766851823</v>
      </c>
      <c r="I138" s="578">
        <f t="shared" si="20"/>
        <v>52537.947766851823</v>
      </c>
      <c r="J138" s="515">
        <f t="shared" si="23"/>
        <v>0</v>
      </c>
      <c r="K138" s="515"/>
      <c r="L138" s="526"/>
      <c r="M138" s="515">
        <f t="shared" si="24"/>
        <v>0</v>
      </c>
      <c r="N138" s="526"/>
      <c r="O138" s="515">
        <f t="shared" si="25"/>
        <v>0</v>
      </c>
      <c r="P138" s="515">
        <f t="shared" si="26"/>
        <v>0</v>
      </c>
    </row>
    <row r="139" spans="2:16" ht="12.5">
      <c r="B139" s="195" t="str">
        <f t="shared" si="14"/>
        <v/>
      </c>
      <c r="C139" s="508">
        <f>IF(D93="","-",+C138+1)</f>
        <v>2056</v>
      </c>
      <c r="D139" s="374">
        <f>IF(F138+SUM(E$99:E138)=D$92,F138,D$92-SUM(E$99:E138))</f>
        <v>134171.38732004439</v>
      </c>
      <c r="E139" s="523">
        <f>IF(+J96&lt;F138,J96,D139)</f>
        <v>36236.767441860466</v>
      </c>
      <c r="F139" s="524">
        <f t="shared" si="21"/>
        <v>97934.619878183934</v>
      </c>
      <c r="G139" s="524">
        <f t="shared" si="22"/>
        <v>116053.00359911416</v>
      </c>
      <c r="H139" s="527">
        <f t="shared" si="19"/>
        <v>48659.144374957497</v>
      </c>
      <c r="I139" s="578">
        <f t="shared" si="20"/>
        <v>48659.144374957497</v>
      </c>
      <c r="J139" s="515">
        <f t="shared" si="23"/>
        <v>0</v>
      </c>
      <c r="K139" s="515"/>
      <c r="L139" s="526"/>
      <c r="M139" s="515">
        <f t="shared" si="24"/>
        <v>0</v>
      </c>
      <c r="N139" s="526"/>
      <c r="O139" s="515">
        <f t="shared" si="25"/>
        <v>0</v>
      </c>
      <c r="P139" s="515">
        <f t="shared" si="26"/>
        <v>0</v>
      </c>
    </row>
    <row r="140" spans="2:16" ht="12.5">
      <c r="B140" s="195" t="str">
        <f t="shared" si="14"/>
        <v/>
      </c>
      <c r="C140" s="508">
        <f>IF(D93="","-",+C139+1)</f>
        <v>2057</v>
      </c>
      <c r="D140" s="374">
        <f>IF(F139+SUM(E$99:E139)=D$92,F139,D$92-SUM(E$99:E139))</f>
        <v>97934.619878183934</v>
      </c>
      <c r="E140" s="523">
        <f>IF(+J96&lt;F139,J96,D140)</f>
        <v>36236.767441860466</v>
      </c>
      <c r="F140" s="524">
        <f t="shared" si="21"/>
        <v>61697.852436323468</v>
      </c>
      <c r="G140" s="524">
        <f t="shared" si="22"/>
        <v>79816.236157253705</v>
      </c>
      <c r="H140" s="527">
        <f t="shared" si="19"/>
        <v>44780.340983063164</v>
      </c>
      <c r="I140" s="578">
        <f t="shared" si="20"/>
        <v>44780.340983063164</v>
      </c>
      <c r="J140" s="515">
        <f t="shared" si="23"/>
        <v>0</v>
      </c>
      <c r="K140" s="515"/>
      <c r="L140" s="526"/>
      <c r="M140" s="515">
        <f t="shared" si="24"/>
        <v>0</v>
      </c>
      <c r="N140" s="526"/>
      <c r="O140" s="515">
        <f t="shared" si="25"/>
        <v>0</v>
      </c>
      <c r="P140" s="515">
        <f t="shared" si="26"/>
        <v>0</v>
      </c>
    </row>
    <row r="141" spans="2:16" ht="12.5">
      <c r="B141" s="195" t="str">
        <f t="shared" si="14"/>
        <v/>
      </c>
      <c r="C141" s="508">
        <f>IF(D93="","-",+C140+1)</f>
        <v>2058</v>
      </c>
      <c r="D141" s="374">
        <f>IF(F140+SUM(E$99:E140)=D$92,F140,D$92-SUM(E$99:E140))</f>
        <v>61697.852436323468</v>
      </c>
      <c r="E141" s="523">
        <f>IF(+J96&lt;F140,J96,D141)</f>
        <v>36236.767441860466</v>
      </c>
      <c r="F141" s="524">
        <f t="shared" si="21"/>
        <v>25461.084994463003</v>
      </c>
      <c r="G141" s="524">
        <f t="shared" si="22"/>
        <v>43579.468715393232</v>
      </c>
      <c r="H141" s="527">
        <f t="shared" si="19"/>
        <v>40901.537591168832</v>
      </c>
      <c r="I141" s="578">
        <f t="shared" si="20"/>
        <v>40901.537591168832</v>
      </c>
      <c r="J141" s="515">
        <f t="shared" si="23"/>
        <v>0</v>
      </c>
      <c r="K141" s="515"/>
      <c r="L141" s="526"/>
      <c r="M141" s="515">
        <f t="shared" si="24"/>
        <v>0</v>
      </c>
      <c r="N141" s="526"/>
      <c r="O141" s="515">
        <f t="shared" si="25"/>
        <v>0</v>
      </c>
      <c r="P141" s="515">
        <f t="shared" si="26"/>
        <v>0</v>
      </c>
    </row>
    <row r="142" spans="2:16" ht="12.5">
      <c r="B142" s="195" t="str">
        <f t="shared" si="14"/>
        <v/>
      </c>
      <c r="C142" s="508">
        <f>IF(D93="","-",+C141+1)</f>
        <v>2059</v>
      </c>
      <c r="D142" s="374">
        <f>IF(F141+SUM(E$99:E141)=D$92,F141,D$92-SUM(E$99:E141))</f>
        <v>25461.084994463003</v>
      </c>
      <c r="E142" s="523">
        <f>IF(+J96&lt;F141,J96,D142)</f>
        <v>25461.084994463003</v>
      </c>
      <c r="F142" s="524">
        <f t="shared" si="21"/>
        <v>0</v>
      </c>
      <c r="G142" s="524">
        <f t="shared" si="22"/>
        <v>12730.542497231501</v>
      </c>
      <c r="H142" s="527">
        <f t="shared" si="19"/>
        <v>26823.769221143604</v>
      </c>
      <c r="I142" s="578">
        <f t="shared" si="20"/>
        <v>26823.769221143604</v>
      </c>
      <c r="J142" s="515">
        <f t="shared" si="23"/>
        <v>0</v>
      </c>
      <c r="K142" s="515"/>
      <c r="L142" s="526"/>
      <c r="M142" s="515">
        <f t="shared" si="24"/>
        <v>0</v>
      </c>
      <c r="N142" s="526"/>
      <c r="O142" s="515">
        <f t="shared" si="25"/>
        <v>0</v>
      </c>
      <c r="P142" s="515">
        <f t="shared" si="26"/>
        <v>0</v>
      </c>
    </row>
    <row r="143" spans="2:16" ht="12.5">
      <c r="B143" s="195" t="str">
        <f t="shared" si="14"/>
        <v/>
      </c>
      <c r="C143" s="508">
        <f>IF(D93="","-",+C142+1)</f>
        <v>2060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1"/>
        <v>0</v>
      </c>
      <c r="G143" s="524">
        <f t="shared" si="22"/>
        <v>0</v>
      </c>
      <c r="H143" s="527">
        <f t="shared" si="19"/>
        <v>0</v>
      </c>
      <c r="I143" s="578">
        <f t="shared" si="20"/>
        <v>0</v>
      </c>
      <c r="J143" s="515">
        <f t="shared" si="23"/>
        <v>0</v>
      </c>
      <c r="K143" s="515"/>
      <c r="L143" s="526"/>
      <c r="M143" s="515">
        <f t="shared" si="24"/>
        <v>0</v>
      </c>
      <c r="N143" s="526"/>
      <c r="O143" s="515">
        <f t="shared" si="25"/>
        <v>0</v>
      </c>
      <c r="P143" s="515">
        <f t="shared" si="26"/>
        <v>0</v>
      </c>
    </row>
    <row r="144" spans="2:16" ht="12.5">
      <c r="B144" s="195" t="str">
        <f t="shared" si="14"/>
        <v/>
      </c>
      <c r="C144" s="508">
        <f>IF(D93="","-",+C143+1)</f>
        <v>2061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1"/>
        <v>0</v>
      </c>
      <c r="G144" s="524">
        <f t="shared" si="22"/>
        <v>0</v>
      </c>
      <c r="H144" s="527">
        <f t="shared" si="19"/>
        <v>0</v>
      </c>
      <c r="I144" s="578">
        <f t="shared" si="20"/>
        <v>0</v>
      </c>
      <c r="J144" s="515">
        <f t="shared" si="23"/>
        <v>0</v>
      </c>
      <c r="K144" s="515"/>
      <c r="L144" s="526"/>
      <c r="M144" s="515">
        <f t="shared" si="24"/>
        <v>0</v>
      </c>
      <c r="N144" s="526"/>
      <c r="O144" s="515">
        <f t="shared" si="25"/>
        <v>0</v>
      </c>
      <c r="P144" s="515">
        <f t="shared" si="26"/>
        <v>0</v>
      </c>
    </row>
    <row r="145" spans="2:16" ht="12.5">
      <c r="B145" s="195" t="str">
        <f t="shared" si="14"/>
        <v/>
      </c>
      <c r="C145" s="508">
        <f>IF(D93="","-",+C144+1)</f>
        <v>2062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1"/>
        <v>0</v>
      </c>
      <c r="G145" s="524">
        <f t="shared" si="22"/>
        <v>0</v>
      </c>
      <c r="H145" s="527">
        <f t="shared" si="19"/>
        <v>0</v>
      </c>
      <c r="I145" s="578">
        <f t="shared" si="20"/>
        <v>0</v>
      </c>
      <c r="J145" s="515">
        <f t="shared" si="23"/>
        <v>0</v>
      </c>
      <c r="K145" s="515"/>
      <c r="L145" s="526"/>
      <c r="M145" s="515">
        <f t="shared" si="24"/>
        <v>0</v>
      </c>
      <c r="N145" s="526"/>
      <c r="O145" s="515">
        <f t="shared" si="25"/>
        <v>0</v>
      </c>
      <c r="P145" s="515">
        <f t="shared" si="26"/>
        <v>0</v>
      </c>
    </row>
    <row r="146" spans="2:16" ht="12.5">
      <c r="B146" s="195" t="str">
        <f t="shared" si="14"/>
        <v/>
      </c>
      <c r="C146" s="508">
        <f>IF(D93="","-",+C145+1)</f>
        <v>2063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1"/>
        <v>0</v>
      </c>
      <c r="G146" s="524">
        <f t="shared" si="22"/>
        <v>0</v>
      </c>
      <c r="H146" s="527">
        <f t="shared" si="19"/>
        <v>0</v>
      </c>
      <c r="I146" s="578">
        <f t="shared" si="20"/>
        <v>0</v>
      </c>
      <c r="J146" s="515">
        <f t="shared" si="23"/>
        <v>0</v>
      </c>
      <c r="K146" s="515"/>
      <c r="L146" s="526"/>
      <c r="M146" s="515">
        <f t="shared" si="24"/>
        <v>0</v>
      </c>
      <c r="N146" s="526"/>
      <c r="O146" s="515">
        <f t="shared" si="25"/>
        <v>0</v>
      </c>
      <c r="P146" s="515">
        <f t="shared" si="26"/>
        <v>0</v>
      </c>
    </row>
    <row r="147" spans="2:16" ht="12.5">
      <c r="B147" s="195" t="str">
        <f t="shared" si="14"/>
        <v/>
      </c>
      <c r="C147" s="508">
        <f>IF(D93="","-",+C146+1)</f>
        <v>2064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1"/>
        <v>0</v>
      </c>
      <c r="G147" s="524">
        <f t="shared" si="22"/>
        <v>0</v>
      </c>
      <c r="H147" s="527">
        <f t="shared" si="19"/>
        <v>0</v>
      </c>
      <c r="I147" s="578">
        <f t="shared" si="20"/>
        <v>0</v>
      </c>
      <c r="J147" s="515">
        <f t="shared" si="23"/>
        <v>0</v>
      </c>
      <c r="K147" s="515"/>
      <c r="L147" s="526"/>
      <c r="M147" s="515">
        <f t="shared" si="24"/>
        <v>0</v>
      </c>
      <c r="N147" s="526"/>
      <c r="O147" s="515">
        <f t="shared" si="25"/>
        <v>0</v>
      </c>
      <c r="P147" s="515">
        <f t="shared" si="26"/>
        <v>0</v>
      </c>
    </row>
    <row r="148" spans="2:16" ht="12.5">
      <c r="B148" s="195" t="str">
        <f t="shared" si="14"/>
        <v/>
      </c>
      <c r="C148" s="508">
        <f>IF(D93="","-",+C147+1)</f>
        <v>2065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1"/>
        <v>0</v>
      </c>
      <c r="G148" s="524">
        <f t="shared" si="22"/>
        <v>0</v>
      </c>
      <c r="H148" s="527">
        <f t="shared" si="19"/>
        <v>0</v>
      </c>
      <c r="I148" s="578">
        <f t="shared" si="20"/>
        <v>0</v>
      </c>
      <c r="J148" s="515">
        <f t="shared" si="23"/>
        <v>0</v>
      </c>
      <c r="K148" s="515"/>
      <c r="L148" s="526"/>
      <c r="M148" s="515">
        <f t="shared" si="24"/>
        <v>0</v>
      </c>
      <c r="N148" s="526"/>
      <c r="O148" s="515">
        <f t="shared" si="25"/>
        <v>0</v>
      </c>
      <c r="P148" s="515">
        <f t="shared" si="26"/>
        <v>0</v>
      </c>
    </row>
    <row r="149" spans="2:16" ht="12.5">
      <c r="B149" s="195" t="str">
        <f t="shared" si="14"/>
        <v/>
      </c>
      <c r="C149" s="508">
        <f>IF(D93="","-",+C148+1)</f>
        <v>2066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1"/>
        <v>0</v>
      </c>
      <c r="G149" s="524">
        <f t="shared" si="22"/>
        <v>0</v>
      </c>
      <c r="H149" s="527">
        <f t="shared" si="19"/>
        <v>0</v>
      </c>
      <c r="I149" s="578">
        <f t="shared" si="20"/>
        <v>0</v>
      </c>
      <c r="J149" s="515">
        <f t="shared" si="23"/>
        <v>0</v>
      </c>
      <c r="K149" s="515"/>
      <c r="L149" s="526"/>
      <c r="M149" s="515">
        <f t="shared" si="24"/>
        <v>0</v>
      </c>
      <c r="N149" s="526"/>
      <c r="O149" s="515">
        <f t="shared" si="25"/>
        <v>0</v>
      </c>
      <c r="P149" s="515">
        <f t="shared" si="26"/>
        <v>0</v>
      </c>
    </row>
    <row r="150" spans="2:16" ht="12.5">
      <c r="B150" s="195" t="str">
        <f t="shared" si="14"/>
        <v/>
      </c>
      <c r="C150" s="508">
        <f>IF(D93="","-",+C149+1)</f>
        <v>2067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1"/>
        <v>0</v>
      </c>
      <c r="G150" s="524">
        <f t="shared" si="22"/>
        <v>0</v>
      </c>
      <c r="H150" s="527">
        <f t="shared" si="19"/>
        <v>0</v>
      </c>
      <c r="I150" s="578">
        <f t="shared" si="20"/>
        <v>0</v>
      </c>
      <c r="J150" s="515">
        <f t="shared" si="23"/>
        <v>0</v>
      </c>
      <c r="K150" s="515"/>
      <c r="L150" s="526"/>
      <c r="M150" s="515">
        <f t="shared" si="24"/>
        <v>0</v>
      </c>
      <c r="N150" s="526"/>
      <c r="O150" s="515">
        <f t="shared" si="25"/>
        <v>0</v>
      </c>
      <c r="P150" s="515">
        <f t="shared" si="26"/>
        <v>0</v>
      </c>
    </row>
    <row r="151" spans="2:16" ht="12.5">
      <c r="B151" s="195" t="str">
        <f t="shared" si="14"/>
        <v/>
      </c>
      <c r="C151" s="508">
        <f>IF(D93="","-",+C150+1)</f>
        <v>2068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1"/>
        <v>0</v>
      </c>
      <c r="G151" s="524">
        <f t="shared" si="22"/>
        <v>0</v>
      </c>
      <c r="H151" s="527">
        <f t="shared" si="19"/>
        <v>0</v>
      </c>
      <c r="I151" s="578">
        <f t="shared" si="20"/>
        <v>0</v>
      </c>
      <c r="J151" s="515">
        <f t="shared" si="23"/>
        <v>0</v>
      </c>
      <c r="K151" s="515"/>
      <c r="L151" s="526"/>
      <c r="M151" s="515">
        <f t="shared" si="24"/>
        <v>0</v>
      </c>
      <c r="N151" s="526"/>
      <c r="O151" s="515">
        <f t="shared" si="25"/>
        <v>0</v>
      </c>
      <c r="P151" s="515">
        <f t="shared" si="26"/>
        <v>0</v>
      </c>
    </row>
    <row r="152" spans="2:16" ht="12.5">
      <c r="B152" s="195" t="str">
        <f t="shared" si="14"/>
        <v/>
      </c>
      <c r="C152" s="508">
        <f>IF(D93="","-",+C151+1)</f>
        <v>2069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1"/>
        <v>0</v>
      </c>
      <c r="G152" s="524">
        <f t="shared" si="22"/>
        <v>0</v>
      </c>
      <c r="H152" s="527">
        <f t="shared" si="19"/>
        <v>0</v>
      </c>
      <c r="I152" s="578">
        <f t="shared" si="20"/>
        <v>0</v>
      </c>
      <c r="J152" s="515">
        <f t="shared" si="23"/>
        <v>0</v>
      </c>
      <c r="K152" s="515"/>
      <c r="L152" s="526"/>
      <c r="M152" s="515">
        <f t="shared" si="24"/>
        <v>0</v>
      </c>
      <c r="N152" s="526"/>
      <c r="O152" s="515">
        <f t="shared" si="25"/>
        <v>0</v>
      </c>
      <c r="P152" s="515">
        <f t="shared" si="26"/>
        <v>0</v>
      </c>
    </row>
    <row r="153" spans="2:16" ht="12.5">
      <c r="B153" s="195" t="str">
        <f t="shared" si="14"/>
        <v/>
      </c>
      <c r="C153" s="508">
        <f>IF(D93="","-",+C152+1)</f>
        <v>2070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1"/>
        <v>0</v>
      </c>
      <c r="G153" s="524">
        <f t="shared" si="22"/>
        <v>0</v>
      </c>
      <c r="H153" s="527">
        <f t="shared" si="19"/>
        <v>0</v>
      </c>
      <c r="I153" s="578">
        <f t="shared" si="20"/>
        <v>0</v>
      </c>
      <c r="J153" s="515">
        <f t="shared" si="23"/>
        <v>0</v>
      </c>
      <c r="K153" s="515"/>
      <c r="L153" s="526"/>
      <c r="M153" s="515">
        <f t="shared" si="24"/>
        <v>0</v>
      </c>
      <c r="N153" s="526"/>
      <c r="O153" s="515">
        <f t="shared" si="25"/>
        <v>0</v>
      </c>
      <c r="P153" s="515">
        <f t="shared" si="26"/>
        <v>0</v>
      </c>
    </row>
    <row r="154" spans="2:16" ht="13" thickBot="1">
      <c r="B154" s="195" t="str">
        <f t="shared" si="14"/>
        <v/>
      </c>
      <c r="C154" s="528">
        <f>IF(D93="","-",+C153+1)</f>
        <v>2071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1"/>
        <v>0</v>
      </c>
      <c r="G154" s="529">
        <f t="shared" si="22"/>
        <v>0</v>
      </c>
      <c r="H154" s="531">
        <f t="shared" si="19"/>
        <v>0</v>
      </c>
      <c r="I154" s="580">
        <f t="shared" si="20"/>
        <v>0</v>
      </c>
      <c r="J154" s="534">
        <f t="shared" si="23"/>
        <v>0</v>
      </c>
      <c r="K154" s="515"/>
      <c r="L154" s="533"/>
      <c r="M154" s="534">
        <f t="shared" si="24"/>
        <v>0</v>
      </c>
      <c r="N154" s="533"/>
      <c r="O154" s="534">
        <f t="shared" si="25"/>
        <v>0</v>
      </c>
      <c r="P154" s="534">
        <f t="shared" si="26"/>
        <v>0</v>
      </c>
    </row>
    <row r="155" spans="2:16" ht="12.5">
      <c r="C155" s="374" t="s">
        <v>78</v>
      </c>
      <c r="D155" s="375"/>
      <c r="E155" s="375">
        <f>SUM(E99:E154)</f>
        <v>1558181</v>
      </c>
      <c r="F155" s="375"/>
      <c r="G155" s="375"/>
      <c r="H155" s="375">
        <f>SUM(H99:H154)</f>
        <v>5213473.6073091161</v>
      </c>
      <c r="I155" s="375">
        <f>SUM(I99:I154)</f>
        <v>5213473.6073091161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3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1371566.4755118289</v>
      </c>
      <c r="O5" s="249"/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1371566.4755118289</v>
      </c>
      <c r="O6" s="269"/>
      <c r="P6" s="269"/>
    </row>
    <row r="7" spans="1:17" ht="13.5" thickBot="1">
      <c r="C7" s="468" t="s">
        <v>48</v>
      </c>
      <c r="D7" s="469" t="s">
        <v>242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584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585"/>
      <c r="O8" s="586"/>
      <c r="P8" s="397"/>
    </row>
    <row r="9" spans="1:17" ht="13.5" thickBot="1">
      <c r="A9" s="191"/>
      <c r="C9" s="477" t="s">
        <v>50</v>
      </c>
      <c r="D9" s="478" t="s">
        <v>142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f>13742804</f>
        <v>13742804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335190.34146341466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13558697</v>
      </c>
      <c r="E17" s="510">
        <v>0</v>
      </c>
      <c r="F17" s="509">
        <v>13558697</v>
      </c>
      <c r="G17" s="510">
        <v>173170</v>
      </c>
      <c r="H17" s="511">
        <v>173170</v>
      </c>
      <c r="I17" s="512">
        <f t="shared" ref="I17:I48" si="0">H17-G17</f>
        <v>0</v>
      </c>
      <c r="J17" s="512"/>
      <c r="K17" s="513">
        <v>173170</v>
      </c>
      <c r="L17" s="514">
        <f t="shared" ref="L17:L48" si="1">IF(K17&lt;&gt;0,+G17-K17,0)</f>
        <v>0</v>
      </c>
      <c r="M17" s="513">
        <v>173170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14833730</v>
      </c>
      <c r="E18" s="517">
        <v>390361</v>
      </c>
      <c r="F18" s="516">
        <v>14443368</v>
      </c>
      <c r="G18" s="517">
        <v>2466812</v>
      </c>
      <c r="H18" s="511">
        <v>2466812</v>
      </c>
      <c r="I18" s="518">
        <v>0</v>
      </c>
      <c r="J18" s="512"/>
      <c r="K18" s="519">
        <f t="shared" ref="K18:K23" si="4">G18</f>
        <v>2466812</v>
      </c>
      <c r="L18" s="520">
        <f t="shared" si="1"/>
        <v>0</v>
      </c>
      <c r="M18" s="519">
        <f t="shared" ref="M18:M23" si="5">H18</f>
        <v>2466812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13352442</v>
      </c>
      <c r="E19" s="517">
        <v>335190.31707317074</v>
      </c>
      <c r="F19" s="516">
        <v>13017251.68292683</v>
      </c>
      <c r="G19" s="517">
        <v>2368383.292220511</v>
      </c>
      <c r="H19" s="511">
        <v>2368383.292220511</v>
      </c>
      <c r="I19" s="518">
        <v>0</v>
      </c>
      <c r="J19" s="512"/>
      <c r="K19" s="519">
        <f t="shared" si="4"/>
        <v>2368383.292220511</v>
      </c>
      <c r="L19" s="520">
        <f t="shared" si="1"/>
        <v>0</v>
      </c>
      <c r="M19" s="519">
        <f t="shared" si="5"/>
        <v>2368383.292220511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2012</v>
      </c>
      <c r="D20" s="516">
        <v>13017251.68292683</v>
      </c>
      <c r="E20" s="521">
        <v>327209.59523809527</v>
      </c>
      <c r="F20" s="516">
        <v>12690042.087688735</v>
      </c>
      <c r="G20" s="517">
        <v>2214474.4319801349</v>
      </c>
      <c r="H20" s="511">
        <v>2214474.4319801349</v>
      </c>
      <c r="I20" s="518">
        <v>0</v>
      </c>
      <c r="J20" s="512"/>
      <c r="K20" s="519">
        <f t="shared" si="4"/>
        <v>2214474.4319801349</v>
      </c>
      <c r="L20" s="520">
        <f t="shared" si="1"/>
        <v>0</v>
      </c>
      <c r="M20" s="519">
        <f t="shared" si="5"/>
        <v>2214474.4319801349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2013</v>
      </c>
      <c r="D21" s="516">
        <v>12690042.087688735</v>
      </c>
      <c r="E21" s="521">
        <v>327209.59523809527</v>
      </c>
      <c r="F21" s="516">
        <v>12362832.49245064</v>
      </c>
      <c r="G21" s="517">
        <v>2057846.4420481771</v>
      </c>
      <c r="H21" s="511">
        <v>2057846.4420481771</v>
      </c>
      <c r="I21" s="512">
        <v>0</v>
      </c>
      <c r="J21" s="512"/>
      <c r="K21" s="519">
        <f t="shared" si="4"/>
        <v>2057846.4420481771</v>
      </c>
      <c r="L21" s="520">
        <f t="shared" ref="L21:L26" si="7">IF(K21&lt;&gt;0,+G21-K21,0)</f>
        <v>0</v>
      </c>
      <c r="M21" s="519">
        <f t="shared" si="5"/>
        <v>2057846.4420481771</v>
      </c>
      <c r="N21" s="515">
        <f t="shared" ref="N21:N26" si="8">IF(M21&lt;&gt;0,+H21-M21,0)</f>
        <v>0</v>
      </c>
      <c r="O21" s="515">
        <f t="shared" ref="O21:O26" si="9">+N21-L21</f>
        <v>0</v>
      </c>
      <c r="P21" s="272"/>
    </row>
    <row r="22" spans="2:16" ht="12.5">
      <c r="B22" s="195" t="str">
        <f t="shared" si="6"/>
        <v/>
      </c>
      <c r="C22" s="508">
        <f>IF(D11="","-",+C21+1)</f>
        <v>2014</v>
      </c>
      <c r="D22" s="516">
        <v>12362832.49245064</v>
      </c>
      <c r="E22" s="521">
        <v>327209.59523809527</v>
      </c>
      <c r="F22" s="516">
        <v>12035622.897212544</v>
      </c>
      <c r="G22" s="517">
        <v>1950941.5974063124</v>
      </c>
      <c r="H22" s="511">
        <v>1950941.5974063124</v>
      </c>
      <c r="I22" s="512">
        <v>0</v>
      </c>
      <c r="J22" s="512"/>
      <c r="K22" s="519">
        <f t="shared" si="4"/>
        <v>1950941.5974063124</v>
      </c>
      <c r="L22" s="520">
        <f t="shared" si="7"/>
        <v>0</v>
      </c>
      <c r="M22" s="519">
        <f t="shared" si="5"/>
        <v>1950941.5974063124</v>
      </c>
      <c r="N22" s="515">
        <f t="shared" si="8"/>
        <v>0</v>
      </c>
      <c r="O22" s="515">
        <f t="shared" si="9"/>
        <v>0</v>
      </c>
      <c r="P22" s="272"/>
    </row>
    <row r="23" spans="2:16" ht="12.5">
      <c r="B23" s="195" t="str">
        <f t="shared" si="6"/>
        <v/>
      </c>
      <c r="C23" s="508">
        <f>IF(D11="","-",+C22+1)</f>
        <v>2015</v>
      </c>
      <c r="D23" s="516">
        <v>12035622.897212544</v>
      </c>
      <c r="E23" s="521">
        <v>327209.59523809527</v>
      </c>
      <c r="F23" s="516">
        <v>11708413.301974449</v>
      </c>
      <c r="G23" s="517">
        <v>1869263.8389089857</v>
      </c>
      <c r="H23" s="511">
        <v>1869263.8389089857</v>
      </c>
      <c r="I23" s="512">
        <v>0</v>
      </c>
      <c r="J23" s="512"/>
      <c r="K23" s="519">
        <f t="shared" si="4"/>
        <v>1869263.8389089857</v>
      </c>
      <c r="L23" s="520">
        <f t="shared" si="7"/>
        <v>0</v>
      </c>
      <c r="M23" s="519">
        <f t="shared" si="5"/>
        <v>1869263.8389089857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>IU</v>
      </c>
      <c r="C24" s="508">
        <f>IF(D11="","-",+C23+1)</f>
        <v>2016</v>
      </c>
      <c r="D24" s="516">
        <v>11708414.301974449</v>
      </c>
      <c r="E24" s="521">
        <v>327209.61904761905</v>
      </c>
      <c r="F24" s="516">
        <v>11381204.68292683</v>
      </c>
      <c r="G24" s="517">
        <v>1807676.4398879381</v>
      </c>
      <c r="H24" s="511">
        <v>1807676.4398879381</v>
      </c>
      <c r="I24" s="512">
        <f t="shared" si="0"/>
        <v>0</v>
      </c>
      <c r="J24" s="512"/>
      <c r="K24" s="519">
        <f>G24</f>
        <v>1807676.4398879381</v>
      </c>
      <c r="L24" s="520">
        <f t="shared" si="7"/>
        <v>0</v>
      </c>
      <c r="M24" s="519">
        <f>H24</f>
        <v>1807676.4398879381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11381204.68292683</v>
      </c>
      <c r="E25" s="521">
        <v>319600.09302325582</v>
      </c>
      <c r="F25" s="516">
        <v>11061604.589903574</v>
      </c>
      <c r="G25" s="517">
        <v>1709848.34416372</v>
      </c>
      <c r="H25" s="511">
        <v>1709848.34416372</v>
      </c>
      <c r="I25" s="512">
        <f t="shared" si="0"/>
        <v>0</v>
      </c>
      <c r="J25" s="512"/>
      <c r="K25" s="519">
        <f>G25</f>
        <v>1709848.34416372</v>
      </c>
      <c r="L25" s="520">
        <f t="shared" si="7"/>
        <v>0</v>
      </c>
      <c r="M25" s="519">
        <f>H25</f>
        <v>1709848.34416372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11061604.589903574</v>
      </c>
      <c r="E26" s="521">
        <v>335190.34146341466</v>
      </c>
      <c r="F26" s="516">
        <v>10726414.248440159</v>
      </c>
      <c r="G26" s="517">
        <v>1719754.6523090333</v>
      </c>
      <c r="H26" s="511">
        <v>1719754.6523090333</v>
      </c>
      <c r="I26" s="512">
        <f t="shared" si="0"/>
        <v>0</v>
      </c>
      <c r="J26" s="512"/>
      <c r="K26" s="519">
        <f>G26</f>
        <v>1719754.6523090333</v>
      </c>
      <c r="L26" s="520">
        <f t="shared" si="7"/>
        <v>0</v>
      </c>
      <c r="M26" s="519">
        <f>H26</f>
        <v>1719754.6523090333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10726414.248440159</v>
      </c>
      <c r="E27" s="521">
        <v>319600.09302325582</v>
      </c>
      <c r="F27" s="516">
        <v>10406814.155416904</v>
      </c>
      <c r="G27" s="517">
        <v>1371566.4755118289</v>
      </c>
      <c r="H27" s="511">
        <v>1371566.4755118289</v>
      </c>
      <c r="I27" s="512">
        <f t="shared" si="0"/>
        <v>0</v>
      </c>
      <c r="J27" s="512"/>
      <c r="K27" s="519">
        <f>G27</f>
        <v>1371566.4755118289</v>
      </c>
      <c r="L27" s="520">
        <f t="shared" ref="L27" si="10">IF(K27&lt;&gt;0,+G27-K27,0)</f>
        <v>0</v>
      </c>
      <c r="M27" s="519">
        <f>H27</f>
        <v>1371566.4755118289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10406814.155416904</v>
      </c>
      <c r="E28" s="523">
        <f>IF(+I14&lt;F27,I14,D28)</f>
        <v>335190.34146341466</v>
      </c>
      <c r="F28" s="524">
        <f t="shared" ref="F28:F48" si="11">+D28-E28</f>
        <v>10071623.813953489</v>
      </c>
      <c r="G28" s="525">
        <f t="shared" ref="G28:G72" si="12">+I$12*((D28+F28)/2)+E28</f>
        <v>1636534.6520511068</v>
      </c>
      <c r="H28" s="492">
        <f t="shared" ref="H28:H72" si="13">+I$13*((D28+F28)/2)+E28</f>
        <v>1636534.6520511068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10071623.813953489</v>
      </c>
      <c r="E29" s="523">
        <f>IF(+I14&lt;F28,I14,D29)</f>
        <v>335190.34146341466</v>
      </c>
      <c r="F29" s="524">
        <f t="shared" si="11"/>
        <v>9736433.4724900741</v>
      </c>
      <c r="G29" s="525">
        <f t="shared" si="12"/>
        <v>1593933.9376333582</v>
      </c>
      <c r="H29" s="492">
        <f t="shared" si="13"/>
        <v>1593933.9376333582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9736433.4724900741</v>
      </c>
      <c r="E30" s="523">
        <f>IF(+I14&lt;F29,I14,D30)</f>
        <v>335190.34146341466</v>
      </c>
      <c r="F30" s="524">
        <f t="shared" si="11"/>
        <v>9401243.1310266592</v>
      </c>
      <c r="G30" s="525">
        <f t="shared" si="12"/>
        <v>1551333.22321561</v>
      </c>
      <c r="H30" s="492">
        <f t="shared" si="13"/>
        <v>1551333.22321561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9401243.1310266592</v>
      </c>
      <c r="E31" s="523">
        <f>IF(+I14&lt;F30,I14,D31)</f>
        <v>335190.34146341466</v>
      </c>
      <c r="F31" s="524">
        <f t="shared" si="11"/>
        <v>9066052.7895632442</v>
      </c>
      <c r="G31" s="525">
        <f t="shared" si="12"/>
        <v>1508732.5087978616</v>
      </c>
      <c r="H31" s="492">
        <f t="shared" si="13"/>
        <v>1508732.5087978616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9066052.7895632442</v>
      </c>
      <c r="E32" s="523">
        <f>IF(+I14&lt;F31,I14,D32)</f>
        <v>335190.34146341466</v>
      </c>
      <c r="F32" s="524">
        <f t="shared" si="11"/>
        <v>8730862.4480998293</v>
      </c>
      <c r="G32" s="525">
        <f t="shared" si="12"/>
        <v>1466131.7943801135</v>
      </c>
      <c r="H32" s="492">
        <f t="shared" si="13"/>
        <v>1466131.7943801135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8730862.4480998293</v>
      </c>
      <c r="E33" s="523">
        <f>IF(+I14&lt;F32,I14,D33)</f>
        <v>335190.34146341466</v>
      </c>
      <c r="F33" s="524">
        <f t="shared" si="11"/>
        <v>8395672.1066364143</v>
      </c>
      <c r="G33" s="525">
        <f t="shared" si="12"/>
        <v>1423531.0799623651</v>
      </c>
      <c r="H33" s="492">
        <f t="shared" si="13"/>
        <v>1423531.0799623651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8395672.1066364143</v>
      </c>
      <c r="E34" s="523">
        <f>IF(+I14&lt;F33,I14,D34)</f>
        <v>335190.34146341466</v>
      </c>
      <c r="F34" s="524">
        <f t="shared" si="11"/>
        <v>8060481.7651729994</v>
      </c>
      <c r="G34" s="525">
        <f t="shared" si="12"/>
        <v>1380930.3655446167</v>
      </c>
      <c r="H34" s="492">
        <f t="shared" si="13"/>
        <v>1380930.3655446167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8060481.7651729994</v>
      </c>
      <c r="E35" s="523">
        <f>IF(+I14&lt;F34,I14,D35)</f>
        <v>335190.34146341466</v>
      </c>
      <c r="F35" s="524">
        <f t="shared" si="11"/>
        <v>7725291.4237095844</v>
      </c>
      <c r="G35" s="525">
        <f t="shared" si="12"/>
        <v>1338329.6511268686</v>
      </c>
      <c r="H35" s="492">
        <f t="shared" si="13"/>
        <v>1338329.6511268686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7725291.4237095844</v>
      </c>
      <c r="E36" s="523">
        <f>IF(+I14&lt;F35,I14,D36)</f>
        <v>335190.34146341466</v>
      </c>
      <c r="F36" s="524">
        <f t="shared" si="11"/>
        <v>7390101.0822461694</v>
      </c>
      <c r="G36" s="525">
        <f t="shared" si="12"/>
        <v>1295728.9367091202</v>
      </c>
      <c r="H36" s="492">
        <f t="shared" si="13"/>
        <v>1295728.9367091202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7390101.0822461694</v>
      </c>
      <c r="E37" s="523">
        <f>IF(+I14&lt;F36,I14,D37)</f>
        <v>335190.34146341466</v>
      </c>
      <c r="F37" s="524">
        <f t="shared" si="11"/>
        <v>7054910.7407827545</v>
      </c>
      <c r="G37" s="525">
        <f t="shared" si="12"/>
        <v>1253128.2222913718</v>
      </c>
      <c r="H37" s="492">
        <f t="shared" si="13"/>
        <v>1253128.2222913718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7054910.7407827545</v>
      </c>
      <c r="E38" s="523">
        <f>IF(+I14&lt;F37,I14,D38)</f>
        <v>335190.34146341466</v>
      </c>
      <c r="F38" s="524">
        <f t="shared" si="11"/>
        <v>6719720.3993193395</v>
      </c>
      <c r="G38" s="525">
        <f t="shared" si="12"/>
        <v>1210527.5078736236</v>
      </c>
      <c r="H38" s="492">
        <f t="shared" si="13"/>
        <v>1210527.5078736236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6719720.3993193395</v>
      </c>
      <c r="E39" s="523">
        <f>IF(+I14&lt;F38,I14,D39)</f>
        <v>335190.34146341466</v>
      </c>
      <c r="F39" s="524">
        <f t="shared" si="11"/>
        <v>6384530.0578559246</v>
      </c>
      <c r="G39" s="525">
        <f t="shared" si="12"/>
        <v>1167926.7934558752</v>
      </c>
      <c r="H39" s="492">
        <f t="shared" si="13"/>
        <v>1167926.7934558752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6384530.0578559246</v>
      </c>
      <c r="E40" s="523">
        <f>IF(+I14&lt;F39,I14,D40)</f>
        <v>335190.34146341466</v>
      </c>
      <c r="F40" s="524">
        <f t="shared" si="11"/>
        <v>6049339.7163925096</v>
      </c>
      <c r="G40" s="525">
        <f t="shared" si="12"/>
        <v>1125326.0790381269</v>
      </c>
      <c r="H40" s="492">
        <f t="shared" si="13"/>
        <v>1125326.0790381269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6049339.7163925096</v>
      </c>
      <c r="E41" s="523">
        <f>IF(+I14&lt;F40,I14,D41)</f>
        <v>335190.34146341466</v>
      </c>
      <c r="F41" s="524">
        <f t="shared" si="11"/>
        <v>5714149.3749290947</v>
      </c>
      <c r="G41" s="525">
        <f t="shared" si="12"/>
        <v>1082725.3646203787</v>
      </c>
      <c r="H41" s="492">
        <f t="shared" si="13"/>
        <v>1082725.3646203787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5714149.3749290947</v>
      </c>
      <c r="E42" s="523">
        <f>IF(+I14&lt;F41,I14,D42)</f>
        <v>335190.34146341466</v>
      </c>
      <c r="F42" s="524">
        <f t="shared" si="11"/>
        <v>5378959.0334656797</v>
      </c>
      <c r="G42" s="525">
        <f t="shared" si="12"/>
        <v>1040124.6502026303</v>
      </c>
      <c r="H42" s="492">
        <f t="shared" si="13"/>
        <v>1040124.6502026303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5378959.0334656797</v>
      </c>
      <c r="E43" s="523">
        <f>IF(+I14&lt;F42,I14,D43)</f>
        <v>335190.34146341466</v>
      </c>
      <c r="F43" s="524">
        <f t="shared" si="11"/>
        <v>5043768.6920022648</v>
      </c>
      <c r="G43" s="525">
        <f t="shared" si="12"/>
        <v>997523.93578488193</v>
      </c>
      <c r="H43" s="492">
        <f t="shared" si="13"/>
        <v>997523.93578488193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5043768.6920022648</v>
      </c>
      <c r="E44" s="523">
        <f>IF(+I14&lt;F43,I14,D44)</f>
        <v>335190.34146341466</v>
      </c>
      <c r="F44" s="524">
        <f t="shared" si="11"/>
        <v>4708578.3505388498</v>
      </c>
      <c r="G44" s="525">
        <f t="shared" si="12"/>
        <v>954923.22136713378</v>
      </c>
      <c r="H44" s="492">
        <f t="shared" si="13"/>
        <v>954923.22136713378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4708578.3505388498</v>
      </c>
      <c r="E45" s="523">
        <f>IF(+I14&lt;F44,I14,D45)</f>
        <v>335190.34146341466</v>
      </c>
      <c r="F45" s="524">
        <f t="shared" si="11"/>
        <v>4373388.0090754349</v>
      </c>
      <c r="G45" s="525">
        <f t="shared" si="12"/>
        <v>912322.5069493854</v>
      </c>
      <c r="H45" s="492">
        <f t="shared" si="13"/>
        <v>912322.5069493854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4373388.0090754349</v>
      </c>
      <c r="E46" s="523">
        <f>IF(+I14&lt;F45,I14,D46)</f>
        <v>335190.34146341466</v>
      </c>
      <c r="F46" s="524">
        <f t="shared" si="11"/>
        <v>4038197.6676120204</v>
      </c>
      <c r="G46" s="525">
        <f t="shared" si="12"/>
        <v>869721.79253163724</v>
      </c>
      <c r="H46" s="492">
        <f t="shared" si="13"/>
        <v>869721.79253163724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4038197.6676120204</v>
      </c>
      <c r="E47" s="523">
        <f>IF(+I14&lt;F46,I14,D47)</f>
        <v>335190.34146341466</v>
      </c>
      <c r="F47" s="524">
        <f t="shared" si="11"/>
        <v>3703007.3261486059</v>
      </c>
      <c r="G47" s="525">
        <f t="shared" si="12"/>
        <v>827121.07811388897</v>
      </c>
      <c r="H47" s="492">
        <f t="shared" si="13"/>
        <v>827121.07811388897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3703007.3261486059</v>
      </c>
      <c r="E48" s="523">
        <f>IF(+I14&lt;F47,I14,D48)</f>
        <v>335190.34146341466</v>
      </c>
      <c r="F48" s="524">
        <f t="shared" si="11"/>
        <v>3367816.9846851914</v>
      </c>
      <c r="G48" s="525">
        <f t="shared" si="12"/>
        <v>784520.3636961407</v>
      </c>
      <c r="H48" s="492">
        <f t="shared" si="13"/>
        <v>784520.3636961407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3367816.9846851914</v>
      </c>
      <c r="E49" s="523">
        <f>IF(+I14&lt;F48,I14,D49)</f>
        <v>335190.34146341466</v>
      </c>
      <c r="F49" s="524">
        <f t="shared" ref="F49:F72" si="14">+D49-E49</f>
        <v>3032626.6432217769</v>
      </c>
      <c r="G49" s="525">
        <f t="shared" si="12"/>
        <v>741919.64927839255</v>
      </c>
      <c r="H49" s="492">
        <f t="shared" si="13"/>
        <v>741919.64927839255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3032626.6432217769</v>
      </c>
      <c r="E50" s="523">
        <f>IF(+I14&lt;F49,I14,D50)</f>
        <v>335190.34146341466</v>
      </c>
      <c r="F50" s="524">
        <f t="shared" si="14"/>
        <v>2697436.3017583624</v>
      </c>
      <c r="G50" s="525">
        <f t="shared" si="12"/>
        <v>699318.93486064416</v>
      </c>
      <c r="H50" s="492">
        <f t="shared" si="13"/>
        <v>699318.93486064416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2697436.3017583624</v>
      </c>
      <c r="E51" s="523">
        <f>IF(+I14&lt;F50,I14,D51)</f>
        <v>335190.34146341466</v>
      </c>
      <c r="F51" s="524">
        <f t="shared" si="14"/>
        <v>2362245.960294948</v>
      </c>
      <c r="G51" s="525">
        <f t="shared" si="12"/>
        <v>656718.22044289601</v>
      </c>
      <c r="H51" s="492">
        <f t="shared" si="13"/>
        <v>656718.22044289601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2362245.960294948</v>
      </c>
      <c r="E52" s="523">
        <f>IF(+I14&lt;F51,I14,D52)</f>
        <v>335190.34146341466</v>
      </c>
      <c r="F52" s="524">
        <f t="shared" si="14"/>
        <v>2027055.6188315332</v>
      </c>
      <c r="G52" s="525">
        <f t="shared" si="12"/>
        <v>614117.50602514762</v>
      </c>
      <c r="H52" s="492">
        <f t="shared" si="13"/>
        <v>614117.50602514762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2027055.6188315332</v>
      </c>
      <c r="E53" s="523">
        <f>IF(+I14&lt;F52,I14,D53)</f>
        <v>335190.34146341466</v>
      </c>
      <c r="F53" s="524">
        <f t="shared" si="14"/>
        <v>1691865.2773681185</v>
      </c>
      <c r="G53" s="525">
        <f t="shared" si="12"/>
        <v>571516.79160739947</v>
      </c>
      <c r="H53" s="492">
        <f t="shared" si="13"/>
        <v>571516.79160739947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1691865.2773681185</v>
      </c>
      <c r="E54" s="523">
        <f>IF(+I14&lt;F53,I14,D54)</f>
        <v>335190.34146341466</v>
      </c>
      <c r="F54" s="524">
        <f t="shared" si="14"/>
        <v>1356674.9359047038</v>
      </c>
      <c r="G54" s="525">
        <f t="shared" si="12"/>
        <v>528916.07718965109</v>
      </c>
      <c r="H54" s="492">
        <f t="shared" si="13"/>
        <v>528916.07718965109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1356674.9359047038</v>
      </c>
      <c r="E55" s="523">
        <f>IF(+I14&lt;F54,I14,D55)</f>
        <v>335190.34146341466</v>
      </c>
      <c r="F55" s="524">
        <f t="shared" si="14"/>
        <v>1021484.5944412891</v>
      </c>
      <c r="G55" s="525">
        <f t="shared" si="12"/>
        <v>486315.36277190293</v>
      </c>
      <c r="H55" s="492">
        <f t="shared" si="13"/>
        <v>486315.36277190293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1021484.5944412891</v>
      </c>
      <c r="E56" s="523">
        <f>IF(+I14&lt;F55,I14,D56)</f>
        <v>335190.34146341466</v>
      </c>
      <c r="F56" s="524">
        <f t="shared" si="14"/>
        <v>686294.25297787436</v>
      </c>
      <c r="G56" s="525">
        <f t="shared" si="12"/>
        <v>443714.64835415466</v>
      </c>
      <c r="H56" s="492">
        <f t="shared" si="13"/>
        <v>443714.64835415466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686294.25297787436</v>
      </c>
      <c r="E57" s="523">
        <f>IF(+I14&lt;F56,I14,D57)</f>
        <v>335190.34146341466</v>
      </c>
      <c r="F57" s="524">
        <f t="shared" si="14"/>
        <v>351103.9115144597</v>
      </c>
      <c r="G57" s="525">
        <f t="shared" si="12"/>
        <v>401113.93393640633</v>
      </c>
      <c r="H57" s="492">
        <f t="shared" si="13"/>
        <v>401113.93393640633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2050</v>
      </c>
      <c r="D58" s="524">
        <f>IF(F57+SUM(E$17:E57)=D$10,F57,D$10-SUM(E$17:E57))</f>
        <v>351103.9115144597</v>
      </c>
      <c r="E58" s="523">
        <f>IF(+I14&lt;F57,I14,D58)</f>
        <v>335190.34146341466</v>
      </c>
      <c r="F58" s="524">
        <f t="shared" si="14"/>
        <v>15913.570051045041</v>
      </c>
      <c r="G58" s="525">
        <f t="shared" si="12"/>
        <v>358513.21951865812</v>
      </c>
      <c r="H58" s="492">
        <f t="shared" si="13"/>
        <v>358513.21951865812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15913.570051045041</v>
      </c>
      <c r="E59" s="523">
        <f>IF(+I14&lt;F58,I14,D59)</f>
        <v>15913.570051045041</v>
      </c>
      <c r="F59" s="524">
        <f t="shared" si="14"/>
        <v>0</v>
      </c>
      <c r="G59" s="525">
        <f t="shared" si="12"/>
        <v>16924.830474229693</v>
      </c>
      <c r="H59" s="492">
        <f t="shared" si="13"/>
        <v>16924.830474229693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7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7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7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7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7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7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7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7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7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7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7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31">
        <f t="shared" si="12"/>
        <v>0</v>
      </c>
      <c r="H72" s="47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13742804.000000004</v>
      </c>
      <c r="F73" s="375"/>
      <c r="G73" s="375">
        <f>SUM(G17:G72)</f>
        <v>50649904.354242265</v>
      </c>
      <c r="H73" s="375">
        <f>SUM(H17:H72)</f>
        <v>50649904.354242265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1371566.4755118289</v>
      </c>
      <c r="N87" s="547">
        <f>IF(J92&lt;D11,0,VLOOKUP(J92,C17:O72,11))</f>
        <v>1371566.4755118289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1440827.5862967977</v>
      </c>
      <c r="N88" s="551">
        <f>IF(J92&lt;D11,0,VLOOKUP(J92,C99:P154,7))</f>
        <v>1440827.5862967977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69261.110784968827</v>
      </c>
      <c r="N89" s="556">
        <f>+N88-N87</f>
        <v>69261.110784968827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TP2007103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13742804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319600.09302325582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162954</v>
      </c>
      <c r="F99" s="516">
        <v>12221607</v>
      </c>
      <c r="G99" s="575">
        <v>6110803</v>
      </c>
      <c r="H99" s="576">
        <v>1047418</v>
      </c>
      <c r="I99" s="577">
        <v>1047418</v>
      </c>
      <c r="J99" s="515">
        <f t="shared" ref="J99:J130" si="19">+I99-H99</f>
        <v>0</v>
      </c>
      <c r="K99" s="515"/>
      <c r="L99" s="513">
        <f t="shared" ref="L99:L104" si="20">H99</f>
        <v>1047418</v>
      </c>
      <c r="M99" s="514">
        <f t="shared" ref="M99:M130" si="21">IF(L99&lt;&gt;0,+H99-L99,0)</f>
        <v>0</v>
      </c>
      <c r="N99" s="513">
        <f t="shared" ref="N99:N104" si="22">I99</f>
        <v>1047418</v>
      </c>
      <c r="O99" s="514">
        <f t="shared" ref="O99:O130" si="23">IF(N99&lt;&gt;0,+I99-N99,0)</f>
        <v>0</v>
      </c>
      <c r="P99" s="514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13579849</v>
      </c>
      <c r="E100" s="517">
        <v>335190.31707317074</v>
      </c>
      <c r="F100" s="516">
        <v>13244658.68292683</v>
      </c>
      <c r="G100" s="516">
        <v>13412253.841463415</v>
      </c>
      <c r="H100" s="517">
        <v>2549366.7560608997</v>
      </c>
      <c r="I100" s="511">
        <v>2549366.7560608997</v>
      </c>
      <c r="J100" s="515">
        <f t="shared" si="19"/>
        <v>0</v>
      </c>
      <c r="K100" s="515"/>
      <c r="L100" s="519">
        <f t="shared" si="20"/>
        <v>2549366.7560608997</v>
      </c>
      <c r="M100" s="520">
        <f t="shared" si="21"/>
        <v>0</v>
      </c>
      <c r="N100" s="519">
        <f t="shared" si="22"/>
        <v>2549366.7560608997</v>
      </c>
      <c r="O100" s="515">
        <f t="shared" si="23"/>
        <v>0</v>
      </c>
      <c r="P100" s="515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509">
        <v>13244658.68292683</v>
      </c>
      <c r="E101" s="521">
        <v>327209.59523809527</v>
      </c>
      <c r="F101" s="516">
        <v>12917449.087688735</v>
      </c>
      <c r="G101" s="516">
        <v>13081053.885307781</v>
      </c>
      <c r="H101" s="517">
        <v>2294337.1869887193</v>
      </c>
      <c r="I101" s="511">
        <v>2294337.1869887193</v>
      </c>
      <c r="J101" s="515">
        <f t="shared" si="19"/>
        <v>0</v>
      </c>
      <c r="K101" s="515"/>
      <c r="L101" s="519">
        <f t="shared" si="20"/>
        <v>2294337.1869887193</v>
      </c>
      <c r="M101" s="520">
        <f t="shared" si="21"/>
        <v>0</v>
      </c>
      <c r="N101" s="519">
        <f t="shared" si="22"/>
        <v>2294337.1869887193</v>
      </c>
      <c r="O101" s="515">
        <f t="shared" si="23"/>
        <v>0</v>
      </c>
      <c r="P101" s="515">
        <f t="shared" si="24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509">
        <v>12917449.087688735</v>
      </c>
      <c r="E102" s="517">
        <v>327209.59523809527</v>
      </c>
      <c r="F102" s="516">
        <v>12590239.49245064</v>
      </c>
      <c r="G102" s="516">
        <v>12753844.290069688</v>
      </c>
      <c r="H102" s="517">
        <v>2203987.9280377463</v>
      </c>
      <c r="I102" s="511">
        <v>2203987.9280377463</v>
      </c>
      <c r="J102" s="515">
        <f t="shared" si="19"/>
        <v>0</v>
      </c>
      <c r="K102" s="515"/>
      <c r="L102" s="519">
        <f t="shared" si="20"/>
        <v>2203987.9280377463</v>
      </c>
      <c r="M102" s="520">
        <f t="shared" si="21"/>
        <v>0</v>
      </c>
      <c r="N102" s="519">
        <f t="shared" si="22"/>
        <v>2203987.9280377463</v>
      </c>
      <c r="O102" s="515">
        <f t="shared" si="23"/>
        <v>0</v>
      </c>
      <c r="P102" s="515">
        <f t="shared" si="24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509">
        <v>12590239.49245064</v>
      </c>
      <c r="E103" s="517">
        <v>327209.59523809527</v>
      </c>
      <c r="F103" s="516">
        <v>12263029.897212544</v>
      </c>
      <c r="G103" s="516">
        <v>12426634.694831591</v>
      </c>
      <c r="H103" s="517">
        <v>2008430.1570795039</v>
      </c>
      <c r="I103" s="511">
        <v>2008430.1570795039</v>
      </c>
      <c r="J103" s="515">
        <v>0</v>
      </c>
      <c r="K103" s="515"/>
      <c r="L103" s="519">
        <f t="shared" si="20"/>
        <v>2008430.1570795039</v>
      </c>
      <c r="M103" s="520">
        <f t="shared" ref="M103:M108" si="26">IF(L103&lt;&gt;0,+H103-L103,0)</f>
        <v>0</v>
      </c>
      <c r="N103" s="519">
        <f t="shared" si="22"/>
        <v>2008430.1570795039</v>
      </c>
      <c r="O103" s="515">
        <f t="shared" ref="O103:O108" si="27">IF(N103&lt;&gt;0,+I103-N103,0)</f>
        <v>0</v>
      </c>
      <c r="P103" s="515">
        <f t="shared" ref="P103:P108" si="28">+O103-M103</f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509">
        <v>12263029.897212544</v>
      </c>
      <c r="E104" s="517">
        <v>327209.59523809527</v>
      </c>
      <c r="F104" s="516">
        <v>11935820.301974449</v>
      </c>
      <c r="G104" s="516">
        <v>12099425.099593498</v>
      </c>
      <c r="H104" s="517">
        <v>1971805.3159359931</v>
      </c>
      <c r="I104" s="511">
        <v>1971805.3159359931</v>
      </c>
      <c r="J104" s="515">
        <v>0</v>
      </c>
      <c r="K104" s="515"/>
      <c r="L104" s="519">
        <f t="shared" si="20"/>
        <v>1971805.3159359931</v>
      </c>
      <c r="M104" s="520">
        <f t="shared" si="26"/>
        <v>0</v>
      </c>
      <c r="N104" s="519">
        <f t="shared" si="22"/>
        <v>1971805.3159359931</v>
      </c>
      <c r="O104" s="515">
        <f t="shared" si="27"/>
        <v>0</v>
      </c>
      <c r="P104" s="515">
        <f t="shared" si="28"/>
        <v>0</v>
      </c>
      <c r="Q104" s="269"/>
    </row>
    <row r="105" spans="1:17" ht="12.5">
      <c r="B105" s="195" t="str">
        <f t="shared" si="25"/>
        <v>IU</v>
      </c>
      <c r="C105" s="508">
        <f>IF(D93="","-",+C104+1)</f>
        <v>2015</v>
      </c>
      <c r="D105" s="509">
        <v>11935821.301974449</v>
      </c>
      <c r="E105" s="517">
        <v>327209.61904761905</v>
      </c>
      <c r="F105" s="516">
        <v>11608611.68292683</v>
      </c>
      <c r="G105" s="516">
        <v>11772216.49245064</v>
      </c>
      <c r="H105" s="517">
        <v>1878421.3763593063</v>
      </c>
      <c r="I105" s="511">
        <v>1878421.3763593063</v>
      </c>
      <c r="J105" s="515">
        <f t="shared" si="19"/>
        <v>0</v>
      </c>
      <c r="K105" s="515"/>
      <c r="L105" s="519">
        <f>H105</f>
        <v>1878421.3763593063</v>
      </c>
      <c r="M105" s="520">
        <f t="shared" si="26"/>
        <v>0</v>
      </c>
      <c r="N105" s="519">
        <f>I105</f>
        <v>1878421.3763593063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509">
        <v>11608611.68292683</v>
      </c>
      <c r="E106" s="517">
        <v>319600.09302325582</v>
      </c>
      <c r="F106" s="516">
        <v>11289011.589903574</v>
      </c>
      <c r="G106" s="516">
        <v>11448811.636415202</v>
      </c>
      <c r="H106" s="517">
        <v>1773026.5961818276</v>
      </c>
      <c r="I106" s="511">
        <v>1773026.5961818276</v>
      </c>
      <c r="J106" s="515">
        <f t="shared" si="19"/>
        <v>0</v>
      </c>
      <c r="K106" s="515"/>
      <c r="L106" s="519">
        <f>H106</f>
        <v>1773026.5961818276</v>
      </c>
      <c r="M106" s="520">
        <f t="shared" si="26"/>
        <v>0</v>
      </c>
      <c r="N106" s="519">
        <f>I106</f>
        <v>1773026.5961818276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509">
        <v>11289011.589903574</v>
      </c>
      <c r="E107" s="517">
        <v>327209.61904761905</v>
      </c>
      <c r="F107" s="516">
        <v>10961801.970855955</v>
      </c>
      <c r="G107" s="516">
        <v>11125406.780379765</v>
      </c>
      <c r="H107" s="517">
        <v>1678628.9979876066</v>
      </c>
      <c r="I107" s="511">
        <v>1678628.9979876066</v>
      </c>
      <c r="J107" s="515">
        <f t="shared" si="19"/>
        <v>0</v>
      </c>
      <c r="K107" s="515"/>
      <c r="L107" s="519">
        <f>H107</f>
        <v>1678628.9979876066</v>
      </c>
      <c r="M107" s="520">
        <f t="shared" si="26"/>
        <v>0</v>
      </c>
      <c r="N107" s="519">
        <f>I107</f>
        <v>1678628.9979876066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374">
        <v>10961801.970855955</v>
      </c>
      <c r="E108" s="523">
        <v>327209.61904761905</v>
      </c>
      <c r="F108" s="524">
        <v>10634592.351808336</v>
      </c>
      <c r="G108" s="524">
        <v>10798197.161332145</v>
      </c>
      <c r="H108" s="527">
        <v>1467548.7578705251</v>
      </c>
      <c r="I108" s="578">
        <v>1467548.7578705251</v>
      </c>
      <c r="J108" s="515">
        <f t="shared" si="19"/>
        <v>0</v>
      </c>
      <c r="K108" s="515"/>
      <c r="L108" s="519">
        <f>H108</f>
        <v>1467548.7578705251</v>
      </c>
      <c r="M108" s="520">
        <f t="shared" si="26"/>
        <v>0</v>
      </c>
      <c r="N108" s="519">
        <f>I108</f>
        <v>1467548.7578705251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>IF(F108+SUM(E$99:E108)=D$92,F108,D$92-SUM(E$99:E108))</f>
        <v>10634592.351808336</v>
      </c>
      <c r="E109" s="523">
        <f>IF(+J96&lt;F108,J96,D109)</f>
        <v>319600.09302325582</v>
      </c>
      <c r="F109" s="524">
        <f t="shared" ref="F109:F130" si="29">+D109-E109</f>
        <v>10314992.25878508</v>
      </c>
      <c r="G109" s="524">
        <f t="shared" ref="G109:G130" si="30">+(F109+D109)/2</f>
        <v>10474792.305296708</v>
      </c>
      <c r="H109" s="527">
        <f>+J$94*G109+E109</f>
        <v>1440827.5862967977</v>
      </c>
      <c r="I109" s="578">
        <f>+J$95*G109+E109</f>
        <v>1440827.5862967977</v>
      </c>
      <c r="J109" s="515">
        <f t="shared" si="19"/>
        <v>0</v>
      </c>
      <c r="K109" s="515"/>
      <c r="L109" s="526"/>
      <c r="M109" s="515">
        <f t="shared" si="21"/>
        <v>0</v>
      </c>
      <c r="N109" s="526"/>
      <c r="O109" s="515">
        <f t="shared" si="23"/>
        <v>0</v>
      </c>
      <c r="P109" s="515">
        <f t="shared" si="24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10314992.25878508</v>
      </c>
      <c r="E110" s="523">
        <f>IF(+J96&lt;F109,J96,D110)</f>
        <v>319600.09302325582</v>
      </c>
      <c r="F110" s="524">
        <f t="shared" si="29"/>
        <v>9995392.1657618247</v>
      </c>
      <c r="G110" s="524">
        <f t="shared" si="30"/>
        <v>10155192.212273452</v>
      </c>
      <c r="H110" s="527">
        <f>+J$94*G110+E110</f>
        <v>1406617.4176646946</v>
      </c>
      <c r="I110" s="578">
        <f>+J$95*G110+E110</f>
        <v>1406617.4176646946</v>
      </c>
      <c r="J110" s="515">
        <f t="shared" si="19"/>
        <v>0</v>
      </c>
      <c r="K110" s="515"/>
      <c r="L110" s="526"/>
      <c r="M110" s="515">
        <f t="shared" si="21"/>
        <v>0</v>
      </c>
      <c r="N110" s="526"/>
      <c r="O110" s="515">
        <f t="shared" si="23"/>
        <v>0</v>
      </c>
      <c r="P110" s="515">
        <f t="shared" si="24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9995392.1657618247</v>
      </c>
      <c r="E111" s="523">
        <f>IF(+J96&lt;F110,J96,D111)</f>
        <v>319600.09302325582</v>
      </c>
      <c r="F111" s="524">
        <f t="shared" si="29"/>
        <v>9675792.0727385692</v>
      </c>
      <c r="G111" s="524">
        <f t="shared" si="30"/>
        <v>9835592.119250197</v>
      </c>
      <c r="H111" s="527">
        <f>+J$94*G111+E111</f>
        <v>1372407.2490325915</v>
      </c>
      <c r="I111" s="578">
        <f>+J$95*G111+E111</f>
        <v>1372407.2490325915</v>
      </c>
      <c r="J111" s="515">
        <f t="shared" si="19"/>
        <v>0</v>
      </c>
      <c r="K111" s="515"/>
      <c r="L111" s="526"/>
      <c r="M111" s="515">
        <f t="shared" si="21"/>
        <v>0</v>
      </c>
      <c r="N111" s="526"/>
      <c r="O111" s="515">
        <f t="shared" si="23"/>
        <v>0</v>
      </c>
      <c r="P111" s="515">
        <f t="shared" si="24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2022</v>
      </c>
      <c r="D112" s="374">
        <f>IF(F111+SUM(E$99:E111)=D$92,F111,D$92-SUM(E$99:E111))</f>
        <v>9675792.0727385692</v>
      </c>
      <c r="E112" s="523">
        <f>IF(+J96&lt;F111,J96,D112)</f>
        <v>319600.09302325582</v>
      </c>
      <c r="F112" s="524">
        <f t="shared" si="29"/>
        <v>9356191.9797153138</v>
      </c>
      <c r="G112" s="524">
        <f t="shared" si="30"/>
        <v>9515992.0262269415</v>
      </c>
      <c r="H112" s="527">
        <f>+J$94*G112+E112</f>
        <v>1338197.0804004886</v>
      </c>
      <c r="I112" s="578">
        <f>+J$95*G112+E112</f>
        <v>1338197.0804004886</v>
      </c>
      <c r="J112" s="515">
        <f t="shared" si="19"/>
        <v>0</v>
      </c>
      <c r="K112" s="515"/>
      <c r="L112" s="526"/>
      <c r="M112" s="515">
        <f t="shared" si="21"/>
        <v>0</v>
      </c>
      <c r="N112" s="526"/>
      <c r="O112" s="515">
        <f t="shared" si="23"/>
        <v>0</v>
      </c>
      <c r="P112" s="515">
        <f t="shared" si="24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9356191.9797153138</v>
      </c>
      <c r="E113" s="523">
        <f>IF(+J96&lt;F112,J96,D113)</f>
        <v>319600.09302325582</v>
      </c>
      <c r="F113" s="524">
        <f t="shared" si="29"/>
        <v>9036591.8866920583</v>
      </c>
      <c r="G113" s="524">
        <f t="shared" si="30"/>
        <v>9196391.933203686</v>
      </c>
      <c r="H113" s="527">
        <f t="shared" ref="H113:H154" si="31">+J$94*G113+E113</f>
        <v>1303986.9117683857</v>
      </c>
      <c r="I113" s="578">
        <f t="shared" ref="I113:I154" si="32">+J$95*G113+E113</f>
        <v>1303986.9117683857</v>
      </c>
      <c r="J113" s="515">
        <f t="shared" si="19"/>
        <v>0</v>
      </c>
      <c r="K113" s="515"/>
      <c r="L113" s="526"/>
      <c r="M113" s="515">
        <f t="shared" si="21"/>
        <v>0</v>
      </c>
      <c r="N113" s="526"/>
      <c r="O113" s="515">
        <f t="shared" si="23"/>
        <v>0</v>
      </c>
      <c r="P113" s="515">
        <f t="shared" si="24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9036591.8866920583</v>
      </c>
      <c r="E114" s="523">
        <f>IF(+J96&lt;F113,J96,D114)</f>
        <v>319600.09302325582</v>
      </c>
      <c r="F114" s="524">
        <f t="shared" si="29"/>
        <v>8716991.7936688028</v>
      </c>
      <c r="G114" s="524">
        <f t="shared" si="30"/>
        <v>8876791.8401804306</v>
      </c>
      <c r="H114" s="527">
        <f t="shared" si="31"/>
        <v>1269776.7431362825</v>
      </c>
      <c r="I114" s="578">
        <f t="shared" si="32"/>
        <v>1269776.7431362825</v>
      </c>
      <c r="J114" s="515">
        <f t="shared" si="19"/>
        <v>0</v>
      </c>
      <c r="K114" s="515"/>
      <c r="L114" s="526"/>
      <c r="M114" s="515">
        <f t="shared" si="21"/>
        <v>0</v>
      </c>
      <c r="N114" s="526"/>
      <c r="O114" s="515">
        <f t="shared" si="23"/>
        <v>0</v>
      </c>
      <c r="P114" s="515">
        <f t="shared" si="24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8716991.7936688028</v>
      </c>
      <c r="E115" s="523">
        <f>IF(+J96&lt;F114,J96,D115)</f>
        <v>319600.09302325582</v>
      </c>
      <c r="F115" s="524">
        <f t="shared" si="29"/>
        <v>8397391.7006455474</v>
      </c>
      <c r="G115" s="524">
        <f t="shared" si="30"/>
        <v>8557191.7471571751</v>
      </c>
      <c r="H115" s="527">
        <f t="shared" si="31"/>
        <v>1235566.5745041794</v>
      </c>
      <c r="I115" s="578">
        <f t="shared" si="32"/>
        <v>1235566.5745041794</v>
      </c>
      <c r="J115" s="515">
        <f t="shared" si="19"/>
        <v>0</v>
      </c>
      <c r="K115" s="515"/>
      <c r="L115" s="526"/>
      <c r="M115" s="515">
        <f t="shared" si="21"/>
        <v>0</v>
      </c>
      <c r="N115" s="526"/>
      <c r="O115" s="515">
        <f t="shared" si="23"/>
        <v>0</v>
      </c>
      <c r="P115" s="515">
        <f t="shared" si="24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8397391.7006455474</v>
      </c>
      <c r="E116" s="523">
        <f>IF(+J96&lt;F115,J96,D116)</f>
        <v>319600.09302325582</v>
      </c>
      <c r="F116" s="524">
        <f t="shared" si="29"/>
        <v>8077791.6076222919</v>
      </c>
      <c r="G116" s="524">
        <f t="shared" si="30"/>
        <v>8237591.6541339196</v>
      </c>
      <c r="H116" s="527">
        <f t="shared" si="31"/>
        <v>1201356.4058720763</v>
      </c>
      <c r="I116" s="578">
        <f t="shared" si="32"/>
        <v>1201356.4058720763</v>
      </c>
      <c r="J116" s="515">
        <f t="shared" si="19"/>
        <v>0</v>
      </c>
      <c r="K116" s="515"/>
      <c r="L116" s="526"/>
      <c r="M116" s="515">
        <f t="shared" si="21"/>
        <v>0</v>
      </c>
      <c r="N116" s="526"/>
      <c r="O116" s="515">
        <f t="shared" si="23"/>
        <v>0</v>
      </c>
      <c r="P116" s="515">
        <f t="shared" si="24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8077791.6076222919</v>
      </c>
      <c r="E117" s="523">
        <f>IF(+J96&lt;F116,J96,D117)</f>
        <v>319600.09302325582</v>
      </c>
      <c r="F117" s="524">
        <f t="shared" si="29"/>
        <v>7758191.5145990364</v>
      </c>
      <c r="G117" s="524">
        <f t="shared" si="30"/>
        <v>7917991.5611106642</v>
      </c>
      <c r="H117" s="527">
        <f t="shared" si="31"/>
        <v>1167146.2372399734</v>
      </c>
      <c r="I117" s="578">
        <f t="shared" si="32"/>
        <v>1167146.2372399734</v>
      </c>
      <c r="J117" s="515">
        <f t="shared" si="19"/>
        <v>0</v>
      </c>
      <c r="K117" s="515"/>
      <c r="L117" s="526"/>
      <c r="M117" s="515">
        <f t="shared" si="21"/>
        <v>0</v>
      </c>
      <c r="N117" s="526"/>
      <c r="O117" s="515">
        <f t="shared" si="23"/>
        <v>0</v>
      </c>
      <c r="P117" s="515">
        <f t="shared" si="24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7758191.5145990364</v>
      </c>
      <c r="E118" s="523">
        <f>IF(+J96&lt;F117,J96,D118)</f>
        <v>319600.09302325582</v>
      </c>
      <c r="F118" s="524">
        <f t="shared" si="29"/>
        <v>7438591.421575781</v>
      </c>
      <c r="G118" s="524">
        <f t="shared" si="30"/>
        <v>7598391.4680874087</v>
      </c>
      <c r="H118" s="527">
        <f t="shared" si="31"/>
        <v>1132936.0686078705</v>
      </c>
      <c r="I118" s="578">
        <f t="shared" si="32"/>
        <v>1132936.0686078705</v>
      </c>
      <c r="J118" s="515">
        <f t="shared" si="19"/>
        <v>0</v>
      </c>
      <c r="K118" s="515"/>
      <c r="L118" s="526"/>
      <c r="M118" s="515">
        <f t="shared" si="21"/>
        <v>0</v>
      </c>
      <c r="N118" s="526"/>
      <c r="O118" s="515">
        <f t="shared" si="23"/>
        <v>0</v>
      </c>
      <c r="P118" s="515">
        <f t="shared" si="24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7438591.421575781</v>
      </c>
      <c r="E119" s="523">
        <f>IF(+J96&lt;F118,J96,D119)</f>
        <v>319600.09302325582</v>
      </c>
      <c r="F119" s="524">
        <f t="shared" si="29"/>
        <v>7118991.3285525255</v>
      </c>
      <c r="G119" s="524">
        <f t="shared" si="30"/>
        <v>7278791.3750641532</v>
      </c>
      <c r="H119" s="527">
        <f t="shared" si="31"/>
        <v>1098725.8999757674</v>
      </c>
      <c r="I119" s="578">
        <f t="shared" si="32"/>
        <v>1098725.8999757674</v>
      </c>
      <c r="J119" s="515">
        <f t="shared" si="19"/>
        <v>0</v>
      </c>
      <c r="K119" s="515"/>
      <c r="L119" s="526"/>
      <c r="M119" s="515">
        <f t="shared" si="21"/>
        <v>0</v>
      </c>
      <c r="N119" s="526"/>
      <c r="O119" s="515">
        <f t="shared" si="23"/>
        <v>0</v>
      </c>
      <c r="P119" s="515">
        <f t="shared" si="24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7118991.3285525255</v>
      </c>
      <c r="E120" s="523">
        <f>IF(+J96&lt;F119,J96,D120)</f>
        <v>319600.09302325582</v>
      </c>
      <c r="F120" s="524">
        <f t="shared" si="29"/>
        <v>6799391.23552927</v>
      </c>
      <c r="G120" s="524">
        <f t="shared" si="30"/>
        <v>6959191.2820408978</v>
      </c>
      <c r="H120" s="527">
        <f t="shared" si="31"/>
        <v>1064515.7313436642</v>
      </c>
      <c r="I120" s="578">
        <f t="shared" si="32"/>
        <v>1064515.7313436642</v>
      </c>
      <c r="J120" s="515">
        <f t="shared" si="19"/>
        <v>0</v>
      </c>
      <c r="K120" s="515"/>
      <c r="L120" s="526"/>
      <c r="M120" s="515">
        <f t="shared" si="21"/>
        <v>0</v>
      </c>
      <c r="N120" s="526"/>
      <c r="O120" s="515">
        <f t="shared" si="23"/>
        <v>0</v>
      </c>
      <c r="P120" s="515">
        <f t="shared" si="24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6799391.23552927</v>
      </c>
      <c r="E121" s="523">
        <f>IF(+J96&lt;F120,J96,D121)</f>
        <v>319600.09302325582</v>
      </c>
      <c r="F121" s="524">
        <f t="shared" si="29"/>
        <v>6479791.1425060146</v>
      </c>
      <c r="G121" s="524">
        <f t="shared" si="30"/>
        <v>6639591.1890176423</v>
      </c>
      <c r="H121" s="527">
        <f t="shared" si="31"/>
        <v>1030305.5627115613</v>
      </c>
      <c r="I121" s="578">
        <f t="shared" si="32"/>
        <v>1030305.5627115613</v>
      </c>
      <c r="J121" s="515">
        <f t="shared" si="19"/>
        <v>0</v>
      </c>
      <c r="K121" s="515"/>
      <c r="L121" s="526"/>
      <c r="M121" s="515">
        <f t="shared" si="21"/>
        <v>0</v>
      </c>
      <c r="N121" s="526"/>
      <c r="O121" s="515">
        <f t="shared" si="23"/>
        <v>0</v>
      </c>
      <c r="P121" s="515">
        <f t="shared" si="24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6479791.1425060146</v>
      </c>
      <c r="E122" s="523">
        <f>IF(+J96&lt;F121,J96,D122)</f>
        <v>319600.09302325582</v>
      </c>
      <c r="F122" s="524">
        <f t="shared" si="29"/>
        <v>6160191.0494827591</v>
      </c>
      <c r="G122" s="524">
        <f t="shared" si="30"/>
        <v>6319991.0959943868</v>
      </c>
      <c r="H122" s="527">
        <f t="shared" si="31"/>
        <v>996095.39407945832</v>
      </c>
      <c r="I122" s="578">
        <f t="shared" si="32"/>
        <v>996095.39407945832</v>
      </c>
      <c r="J122" s="515">
        <f t="shared" si="19"/>
        <v>0</v>
      </c>
      <c r="K122" s="515"/>
      <c r="L122" s="526"/>
      <c r="M122" s="515">
        <f t="shared" si="21"/>
        <v>0</v>
      </c>
      <c r="N122" s="526"/>
      <c r="O122" s="515">
        <f t="shared" si="23"/>
        <v>0</v>
      </c>
      <c r="P122" s="515">
        <f t="shared" si="24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6160191.0494827591</v>
      </c>
      <c r="E123" s="523">
        <f>IF(+J96&lt;F122,J96,D123)</f>
        <v>319600.09302325582</v>
      </c>
      <c r="F123" s="524">
        <f t="shared" si="29"/>
        <v>5840590.9564595036</v>
      </c>
      <c r="G123" s="524">
        <f t="shared" si="30"/>
        <v>6000391.0029711314</v>
      </c>
      <c r="H123" s="527">
        <f t="shared" si="31"/>
        <v>961885.2254473553</v>
      </c>
      <c r="I123" s="578">
        <f t="shared" si="32"/>
        <v>961885.2254473553</v>
      </c>
      <c r="J123" s="515">
        <f t="shared" si="19"/>
        <v>0</v>
      </c>
      <c r="K123" s="515"/>
      <c r="L123" s="526"/>
      <c r="M123" s="515">
        <f t="shared" si="21"/>
        <v>0</v>
      </c>
      <c r="N123" s="526"/>
      <c r="O123" s="515">
        <f t="shared" si="23"/>
        <v>0</v>
      </c>
      <c r="P123" s="515">
        <f t="shared" si="24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5840590.9564595036</v>
      </c>
      <c r="E124" s="523">
        <f>IF(+J96&lt;F123,J96,D124)</f>
        <v>319600.09302325582</v>
      </c>
      <c r="F124" s="524">
        <f t="shared" si="29"/>
        <v>5520990.8634362482</v>
      </c>
      <c r="G124" s="524">
        <f t="shared" si="30"/>
        <v>5680790.9099478759</v>
      </c>
      <c r="H124" s="527">
        <f t="shared" si="31"/>
        <v>927675.05681525229</v>
      </c>
      <c r="I124" s="578">
        <f t="shared" si="32"/>
        <v>927675.05681525229</v>
      </c>
      <c r="J124" s="515">
        <f t="shared" si="19"/>
        <v>0</v>
      </c>
      <c r="K124" s="515"/>
      <c r="L124" s="526"/>
      <c r="M124" s="515">
        <f t="shared" si="21"/>
        <v>0</v>
      </c>
      <c r="N124" s="526"/>
      <c r="O124" s="515">
        <f t="shared" si="23"/>
        <v>0</v>
      </c>
      <c r="P124" s="515">
        <f t="shared" si="24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5520990.8634362482</v>
      </c>
      <c r="E125" s="523">
        <f>IF(+J96&lt;F124,J96,D125)</f>
        <v>319600.09302325582</v>
      </c>
      <c r="F125" s="524">
        <f t="shared" si="29"/>
        <v>5201390.7704129927</v>
      </c>
      <c r="G125" s="524">
        <f t="shared" si="30"/>
        <v>5361190.8169246204</v>
      </c>
      <c r="H125" s="527">
        <f t="shared" si="31"/>
        <v>893464.88818314928</v>
      </c>
      <c r="I125" s="578">
        <f t="shared" si="32"/>
        <v>893464.88818314928</v>
      </c>
      <c r="J125" s="515">
        <f t="shared" si="19"/>
        <v>0</v>
      </c>
      <c r="K125" s="515"/>
      <c r="L125" s="526"/>
      <c r="M125" s="515">
        <f t="shared" si="21"/>
        <v>0</v>
      </c>
      <c r="N125" s="526"/>
      <c r="O125" s="515">
        <f t="shared" si="23"/>
        <v>0</v>
      </c>
      <c r="P125" s="515">
        <f t="shared" si="24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5201390.7704129927</v>
      </c>
      <c r="E126" s="523">
        <f>IF(+J96&lt;F125,J96,D126)</f>
        <v>319600.09302325582</v>
      </c>
      <c r="F126" s="524">
        <f t="shared" si="29"/>
        <v>4881790.6773897372</v>
      </c>
      <c r="G126" s="524">
        <f t="shared" si="30"/>
        <v>5041590.723901365</v>
      </c>
      <c r="H126" s="527">
        <f t="shared" si="31"/>
        <v>859254.71955104626</v>
      </c>
      <c r="I126" s="578">
        <f t="shared" si="32"/>
        <v>859254.71955104626</v>
      </c>
      <c r="J126" s="515">
        <f t="shared" si="19"/>
        <v>0</v>
      </c>
      <c r="K126" s="515"/>
      <c r="L126" s="526"/>
      <c r="M126" s="515">
        <f t="shared" si="21"/>
        <v>0</v>
      </c>
      <c r="N126" s="526"/>
      <c r="O126" s="515">
        <f t="shared" si="23"/>
        <v>0</v>
      </c>
      <c r="P126" s="515">
        <f t="shared" si="24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4881790.6773897372</v>
      </c>
      <c r="E127" s="523">
        <f>IF(+J96&lt;F126,J96,D127)</f>
        <v>319600.09302325582</v>
      </c>
      <c r="F127" s="524">
        <f t="shared" si="29"/>
        <v>4562190.5843664818</v>
      </c>
      <c r="G127" s="524">
        <f t="shared" si="30"/>
        <v>4721990.6308781095</v>
      </c>
      <c r="H127" s="527">
        <f t="shared" si="31"/>
        <v>825044.55091894325</v>
      </c>
      <c r="I127" s="578">
        <f t="shared" si="32"/>
        <v>825044.55091894325</v>
      </c>
      <c r="J127" s="515">
        <f t="shared" si="19"/>
        <v>0</v>
      </c>
      <c r="K127" s="515"/>
      <c r="L127" s="526"/>
      <c r="M127" s="515">
        <f t="shared" si="21"/>
        <v>0</v>
      </c>
      <c r="N127" s="526"/>
      <c r="O127" s="515">
        <f t="shared" si="23"/>
        <v>0</v>
      </c>
      <c r="P127" s="515">
        <f t="shared" si="24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4562190.5843664818</v>
      </c>
      <c r="E128" s="523">
        <f>IF(+J96&lt;F127,J96,D128)</f>
        <v>319600.09302325582</v>
      </c>
      <c r="F128" s="524">
        <f t="shared" si="29"/>
        <v>4242590.4913432263</v>
      </c>
      <c r="G128" s="524">
        <f t="shared" si="30"/>
        <v>4402390.537854854</v>
      </c>
      <c r="H128" s="527">
        <f t="shared" si="31"/>
        <v>790834.38228684023</v>
      </c>
      <c r="I128" s="578">
        <f t="shared" si="32"/>
        <v>790834.38228684023</v>
      </c>
      <c r="J128" s="515">
        <f t="shared" si="19"/>
        <v>0</v>
      </c>
      <c r="K128" s="515"/>
      <c r="L128" s="526"/>
      <c r="M128" s="515">
        <f t="shared" si="21"/>
        <v>0</v>
      </c>
      <c r="N128" s="526"/>
      <c r="O128" s="515">
        <f t="shared" si="23"/>
        <v>0</v>
      </c>
      <c r="P128" s="515">
        <f t="shared" si="24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4242590.4913432263</v>
      </c>
      <c r="E129" s="523">
        <f>IF(+J96&lt;F128,J96,D129)</f>
        <v>319600.09302325582</v>
      </c>
      <c r="F129" s="524">
        <f t="shared" si="29"/>
        <v>3922990.3983199704</v>
      </c>
      <c r="G129" s="524">
        <f t="shared" si="30"/>
        <v>4082790.4448315986</v>
      </c>
      <c r="H129" s="527">
        <f t="shared" si="31"/>
        <v>756624.21365473722</v>
      </c>
      <c r="I129" s="578">
        <f t="shared" si="32"/>
        <v>756624.21365473722</v>
      </c>
      <c r="J129" s="515">
        <f t="shared" si="19"/>
        <v>0</v>
      </c>
      <c r="K129" s="515"/>
      <c r="L129" s="526"/>
      <c r="M129" s="515">
        <f t="shared" si="21"/>
        <v>0</v>
      </c>
      <c r="N129" s="526"/>
      <c r="O129" s="515">
        <f t="shared" si="23"/>
        <v>0</v>
      </c>
      <c r="P129" s="515">
        <f t="shared" si="24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3922990.3983199704</v>
      </c>
      <c r="E130" s="523">
        <f>IF(+J96&lt;F129,J96,D130)</f>
        <v>319600.09302325582</v>
      </c>
      <c r="F130" s="524">
        <f t="shared" si="29"/>
        <v>3603390.3052967144</v>
      </c>
      <c r="G130" s="524">
        <f t="shared" si="30"/>
        <v>3763190.3518083422</v>
      </c>
      <c r="H130" s="527">
        <f t="shared" si="31"/>
        <v>722414.04502263409</v>
      </c>
      <c r="I130" s="578">
        <f t="shared" si="32"/>
        <v>722414.04502263409</v>
      </c>
      <c r="J130" s="515">
        <f t="shared" si="19"/>
        <v>0</v>
      </c>
      <c r="K130" s="515"/>
      <c r="L130" s="526"/>
      <c r="M130" s="515">
        <f t="shared" si="21"/>
        <v>0</v>
      </c>
      <c r="N130" s="526"/>
      <c r="O130" s="515">
        <f t="shared" si="23"/>
        <v>0</v>
      </c>
      <c r="P130" s="515">
        <f t="shared" si="24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3603390.3052967144</v>
      </c>
      <c r="E131" s="523">
        <f>IF(+J96&lt;F130,J96,D131)</f>
        <v>319600.09302325582</v>
      </c>
      <c r="F131" s="524">
        <f t="shared" ref="F131:F154" si="33">+D131-E131</f>
        <v>3283790.2122734585</v>
      </c>
      <c r="G131" s="524">
        <f t="shared" ref="G131:G154" si="34">+(F131+D131)/2</f>
        <v>3443590.2587850867</v>
      </c>
      <c r="H131" s="527">
        <f t="shared" si="31"/>
        <v>688203.87639053108</v>
      </c>
      <c r="I131" s="578">
        <f t="shared" si="32"/>
        <v>688203.87639053108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3283790.2122734585</v>
      </c>
      <c r="E132" s="523">
        <f>IF(+J96&lt;F131,J96,D132)</f>
        <v>319600.09302325582</v>
      </c>
      <c r="F132" s="524">
        <f t="shared" si="33"/>
        <v>2964190.1192502026</v>
      </c>
      <c r="G132" s="524">
        <f t="shared" si="34"/>
        <v>3123990.1657618303</v>
      </c>
      <c r="H132" s="527">
        <f t="shared" si="31"/>
        <v>653993.70775842795</v>
      </c>
      <c r="I132" s="578">
        <f t="shared" si="32"/>
        <v>653993.70775842795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2964190.1192502026</v>
      </c>
      <c r="E133" s="523">
        <f>IF(+J96&lt;F132,J96,D133)</f>
        <v>319600.09302325582</v>
      </c>
      <c r="F133" s="524">
        <f t="shared" si="33"/>
        <v>2644590.0262269466</v>
      </c>
      <c r="G133" s="524">
        <f t="shared" si="34"/>
        <v>2804390.0727385748</v>
      </c>
      <c r="H133" s="527">
        <f t="shared" si="31"/>
        <v>619783.53912632493</v>
      </c>
      <c r="I133" s="578">
        <f t="shared" si="32"/>
        <v>619783.53912632493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2644590.0262269466</v>
      </c>
      <c r="E134" s="523">
        <f>IF(+J96&lt;F133,J96,D134)</f>
        <v>319600.09302325582</v>
      </c>
      <c r="F134" s="524">
        <f t="shared" si="33"/>
        <v>2324989.9332036907</v>
      </c>
      <c r="G134" s="524">
        <f t="shared" si="34"/>
        <v>2484789.9797153184</v>
      </c>
      <c r="H134" s="527">
        <f t="shared" si="31"/>
        <v>585573.3704942218</v>
      </c>
      <c r="I134" s="578">
        <f t="shared" si="32"/>
        <v>585573.3704942218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2324989.9332036907</v>
      </c>
      <c r="E135" s="523">
        <f>IF(+J96&lt;F134,J96,D135)</f>
        <v>319600.09302325582</v>
      </c>
      <c r="F135" s="524">
        <f t="shared" si="33"/>
        <v>2005389.8401804348</v>
      </c>
      <c r="G135" s="524">
        <f t="shared" si="34"/>
        <v>2165189.886692063</v>
      </c>
      <c r="H135" s="527">
        <f t="shared" si="31"/>
        <v>551363.20186211879</v>
      </c>
      <c r="I135" s="578">
        <f t="shared" si="32"/>
        <v>551363.20186211879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2046</v>
      </c>
      <c r="D136" s="374">
        <f>IF(F135+SUM(E$99:E135)=D$92,F135,D$92-SUM(E$99:E135))</f>
        <v>2005389.8401804348</v>
      </c>
      <c r="E136" s="523">
        <f>IF(+J96&lt;F135,J96,D136)</f>
        <v>319600.09302325582</v>
      </c>
      <c r="F136" s="524">
        <f t="shared" si="33"/>
        <v>1685789.7471571788</v>
      </c>
      <c r="G136" s="524">
        <f t="shared" si="34"/>
        <v>1845589.7936688068</v>
      </c>
      <c r="H136" s="527">
        <f t="shared" si="31"/>
        <v>517153.03323001572</v>
      </c>
      <c r="I136" s="578">
        <f t="shared" si="32"/>
        <v>517153.03323001572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1685789.7471571788</v>
      </c>
      <c r="E137" s="523">
        <f>IF(+J96&lt;F136,J96,D137)</f>
        <v>319600.09302325582</v>
      </c>
      <c r="F137" s="524">
        <f t="shared" si="33"/>
        <v>1366189.6541339229</v>
      </c>
      <c r="G137" s="524">
        <f t="shared" si="34"/>
        <v>1525989.7006455509</v>
      </c>
      <c r="H137" s="527">
        <f t="shared" si="31"/>
        <v>482942.86459791264</v>
      </c>
      <c r="I137" s="578">
        <f t="shared" si="32"/>
        <v>482942.86459791264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1366189.6541339229</v>
      </c>
      <c r="E138" s="523">
        <f>IF(+J96&lt;F137,J96,D138)</f>
        <v>319600.09302325582</v>
      </c>
      <c r="F138" s="524">
        <f t="shared" si="33"/>
        <v>1046589.5611106671</v>
      </c>
      <c r="G138" s="524">
        <f t="shared" si="34"/>
        <v>1206389.6076222949</v>
      </c>
      <c r="H138" s="527">
        <f t="shared" si="31"/>
        <v>448732.69596580963</v>
      </c>
      <c r="I138" s="578">
        <f t="shared" si="32"/>
        <v>448732.69596580963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2049</v>
      </c>
      <c r="D139" s="374">
        <f>IF(F138+SUM(E$99:E138)=D$92,F138,D$92-SUM(E$99:E138))</f>
        <v>1046589.5611106671</v>
      </c>
      <c r="E139" s="523">
        <f>IF(+J96&lt;F138,J96,D139)</f>
        <v>319600.09302325582</v>
      </c>
      <c r="F139" s="524">
        <f t="shared" si="33"/>
        <v>726989.46808741125</v>
      </c>
      <c r="G139" s="524">
        <f t="shared" si="34"/>
        <v>886789.51459903922</v>
      </c>
      <c r="H139" s="527">
        <f t="shared" si="31"/>
        <v>414522.52733370656</v>
      </c>
      <c r="I139" s="578">
        <f t="shared" si="32"/>
        <v>414522.52733370656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2050</v>
      </c>
      <c r="D140" s="374">
        <f>IF(F139+SUM(E$99:E139)=D$92,F139,D$92-SUM(E$99:E139))</f>
        <v>726989.46808741125</v>
      </c>
      <c r="E140" s="523">
        <f>IF(+J96&lt;F139,J96,D140)</f>
        <v>319600.09302325582</v>
      </c>
      <c r="F140" s="524">
        <f t="shared" si="33"/>
        <v>407389.37506415544</v>
      </c>
      <c r="G140" s="524">
        <f t="shared" si="34"/>
        <v>567189.42157578329</v>
      </c>
      <c r="H140" s="527">
        <f t="shared" si="31"/>
        <v>380312.35870160349</v>
      </c>
      <c r="I140" s="578">
        <f t="shared" si="32"/>
        <v>380312.35870160349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407389.37506415544</v>
      </c>
      <c r="E141" s="523">
        <f>IF(+J96&lt;F140,J96,D141)</f>
        <v>319600.09302325582</v>
      </c>
      <c r="F141" s="524">
        <f t="shared" si="33"/>
        <v>87789.282040899619</v>
      </c>
      <c r="G141" s="524">
        <f t="shared" si="34"/>
        <v>247589.32855252753</v>
      </c>
      <c r="H141" s="527">
        <f t="shared" si="31"/>
        <v>346102.19006950042</v>
      </c>
      <c r="I141" s="578">
        <f t="shared" si="32"/>
        <v>346102.19006950042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87789.282040899619</v>
      </c>
      <c r="E142" s="523">
        <f>IF(+J96&lt;F141,J96,D142)</f>
        <v>87789.282040899619</v>
      </c>
      <c r="F142" s="524">
        <f t="shared" si="33"/>
        <v>0</v>
      </c>
      <c r="G142" s="524">
        <f t="shared" si="34"/>
        <v>43894.64102044981</v>
      </c>
      <c r="H142" s="527">
        <f t="shared" si="31"/>
        <v>92487.788405996165</v>
      </c>
      <c r="I142" s="578">
        <f t="shared" si="32"/>
        <v>92487.788405996165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13742803.999999996</v>
      </c>
      <c r="F155" s="375"/>
      <c r="G155" s="375"/>
      <c r="H155" s="375">
        <f>SUM(H99:H154)</f>
        <v>48449800.170952044</v>
      </c>
      <c r="I155" s="375">
        <f>SUM(I99:I154)</f>
        <v>48449800.170952044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142548.46223135307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142548.46223135307</v>
      </c>
      <c r="O6" s="269"/>
      <c r="P6" s="269"/>
    </row>
    <row r="7" spans="1:16" ht="13.5" thickBot="1">
      <c r="C7" s="468" t="s">
        <v>48</v>
      </c>
      <c r="D7" s="625" t="s">
        <v>363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364</v>
      </c>
      <c r="E9" s="638" t="s">
        <v>406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1230858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2016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30020.926829268294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2016</v>
      </c>
      <c r="D17" s="632">
        <v>1140472</v>
      </c>
      <c r="E17" s="631">
        <v>13577.047619047618</v>
      </c>
      <c r="F17" s="632">
        <v>1126894.9523809524</v>
      </c>
      <c r="G17" s="631">
        <v>160163.51487370714</v>
      </c>
      <c r="H17" s="640">
        <v>160163.51487370714</v>
      </c>
      <c r="I17" s="512">
        <f t="shared" ref="I17:I72" si="0">H17-G17</f>
        <v>0</v>
      </c>
      <c r="J17" s="512"/>
      <c r="K17" s="513">
        <f>+G17</f>
        <v>160163.51487370714</v>
      </c>
      <c r="L17" s="514">
        <f t="shared" ref="L17:L72" si="1">IF(K17&lt;&gt;0,+G17-K17,0)</f>
        <v>0</v>
      </c>
      <c r="M17" s="513">
        <f>+H17</f>
        <v>160163.51487370714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2017</v>
      </c>
      <c r="D18" s="652">
        <v>1217280.9523809524</v>
      </c>
      <c r="E18" s="657">
        <v>28624.60465116279</v>
      </c>
      <c r="F18" s="652">
        <v>1188656.3477297896</v>
      </c>
      <c r="G18" s="651">
        <v>177663.43856764107</v>
      </c>
      <c r="H18" s="658">
        <v>177663.43856764107</v>
      </c>
      <c r="I18" s="512">
        <f t="shared" si="0"/>
        <v>0</v>
      </c>
      <c r="J18" s="512"/>
      <c r="K18" s="519">
        <f>+G18</f>
        <v>177663.43856764107</v>
      </c>
      <c r="L18" s="520">
        <f>IF(K18&lt;&gt;0,+G18-K18,0)</f>
        <v>0</v>
      </c>
      <c r="M18" s="519">
        <f>+H18</f>
        <v>177663.43856764107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2018</v>
      </c>
      <c r="D19" s="652">
        <v>1188656.3477297896</v>
      </c>
      <c r="E19" s="657">
        <v>30020.926829268294</v>
      </c>
      <c r="F19" s="652">
        <v>1158635.4209005213</v>
      </c>
      <c r="G19" s="651">
        <v>161333.36946102462</v>
      </c>
      <c r="H19" s="658">
        <v>161333.36946102462</v>
      </c>
      <c r="I19" s="512">
        <f t="shared" si="0"/>
        <v>0</v>
      </c>
      <c r="J19" s="512"/>
      <c r="K19" s="519">
        <f>+G19</f>
        <v>161333.36946102462</v>
      </c>
      <c r="L19" s="520">
        <f>IF(K19&lt;&gt;0,+G19-K19,0)</f>
        <v>0</v>
      </c>
      <c r="M19" s="519">
        <f>+H19</f>
        <v>161333.36946102462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652">
        <v>1158635.4209005213</v>
      </c>
      <c r="E20" s="657">
        <v>28624.60465116279</v>
      </c>
      <c r="F20" s="652">
        <v>1130010.8162493585</v>
      </c>
      <c r="G20" s="651">
        <v>142548.46223135307</v>
      </c>
      <c r="H20" s="658">
        <v>142548.46223135307</v>
      </c>
      <c r="I20" s="512">
        <f t="shared" si="0"/>
        <v>0</v>
      </c>
      <c r="J20" s="512"/>
      <c r="K20" s="519">
        <f>+G20</f>
        <v>142548.46223135307</v>
      </c>
      <c r="L20" s="520">
        <f>IF(K20&lt;&gt;0,+G20-K20,0)</f>
        <v>0</v>
      </c>
      <c r="M20" s="519">
        <f>+H20</f>
        <v>142548.46223135307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/>
      </c>
      <c r="C21" s="508">
        <f>IF(D11="","-",+C20+1)</f>
        <v>2020</v>
      </c>
      <c r="D21" s="524">
        <f>IF(F20+SUM(E$17:E20)=D$10,F20,D$10-SUM(E$17:E20))</f>
        <v>1130010.8162493585</v>
      </c>
      <c r="E21" s="523">
        <f>IF(+I14&lt;F20,I14,D21)</f>
        <v>30020.926829268294</v>
      </c>
      <c r="F21" s="524">
        <f t="shared" ref="F21:F72" si="5">+D21-E21</f>
        <v>1099989.8894200902</v>
      </c>
      <c r="G21" s="525">
        <f t="shared" ref="G21:G49" si="6">+I$12*((D21+F21)/2)+E21</f>
        <v>171730.89197748885</v>
      </c>
      <c r="H21" s="492">
        <f t="shared" ref="H21:H49" si="7">+I$13*((D21+F21)/2)+E21</f>
        <v>171730.89197748885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1099989.8894200902</v>
      </c>
      <c r="E22" s="523">
        <f>IF(+I14&lt;F21,I14,D22)</f>
        <v>30020.926829268294</v>
      </c>
      <c r="F22" s="524">
        <f t="shared" si="5"/>
        <v>1069968.962590822</v>
      </c>
      <c r="G22" s="525">
        <f t="shared" si="6"/>
        <v>167915.4093331318</v>
      </c>
      <c r="H22" s="492">
        <f t="shared" si="7"/>
        <v>167915.4093331318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1069968.962590822</v>
      </c>
      <c r="E23" s="523">
        <f>IF(+I14&lt;F22,I14,D23)</f>
        <v>30020.926829268294</v>
      </c>
      <c r="F23" s="524">
        <f t="shared" si="5"/>
        <v>1039948.0357615537</v>
      </c>
      <c r="G23" s="525">
        <f t="shared" si="6"/>
        <v>164099.92668877475</v>
      </c>
      <c r="H23" s="492">
        <f t="shared" si="7"/>
        <v>164099.92668877475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1039948.0357615537</v>
      </c>
      <c r="E24" s="523">
        <f>IF(+I14&lt;F23,I14,D24)</f>
        <v>30020.926829268294</v>
      </c>
      <c r="F24" s="524">
        <f t="shared" si="5"/>
        <v>1009927.1089322853</v>
      </c>
      <c r="G24" s="525">
        <f t="shared" si="6"/>
        <v>160284.44404441767</v>
      </c>
      <c r="H24" s="492">
        <f t="shared" si="7"/>
        <v>160284.44404441767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1009927.1089322853</v>
      </c>
      <c r="E25" s="523">
        <f>IF(+I14&lt;F24,I14,D25)</f>
        <v>30020.926829268294</v>
      </c>
      <c r="F25" s="524">
        <f t="shared" si="5"/>
        <v>979906.182103017</v>
      </c>
      <c r="G25" s="525">
        <f t="shared" si="6"/>
        <v>156468.96140006062</v>
      </c>
      <c r="H25" s="492">
        <f t="shared" si="7"/>
        <v>156468.96140006062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979906.182103017</v>
      </c>
      <c r="E26" s="523">
        <f>IF(+I14&lt;F25,I14,D26)</f>
        <v>30020.926829268294</v>
      </c>
      <c r="F26" s="524">
        <f t="shared" si="5"/>
        <v>949885.25527374865</v>
      </c>
      <c r="G26" s="525">
        <f t="shared" si="6"/>
        <v>152653.47875570355</v>
      </c>
      <c r="H26" s="492">
        <f t="shared" si="7"/>
        <v>152653.47875570355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949885.25527374865</v>
      </c>
      <c r="E27" s="523">
        <f>IF(+I14&lt;F26,I14,D27)</f>
        <v>30020.926829268294</v>
      </c>
      <c r="F27" s="524">
        <f t="shared" si="5"/>
        <v>919864.32844448031</v>
      </c>
      <c r="G27" s="525">
        <f t="shared" si="6"/>
        <v>148837.9961113465</v>
      </c>
      <c r="H27" s="492">
        <f t="shared" si="7"/>
        <v>148837.9961113465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919864.32844448031</v>
      </c>
      <c r="E28" s="523">
        <f>IF(+I14&lt;F27,I14,D28)</f>
        <v>30020.926829268294</v>
      </c>
      <c r="F28" s="524">
        <f t="shared" si="5"/>
        <v>889843.40161521197</v>
      </c>
      <c r="G28" s="525">
        <f t="shared" si="6"/>
        <v>145022.51346698942</v>
      </c>
      <c r="H28" s="492">
        <f t="shared" si="7"/>
        <v>145022.51346698942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889843.40161521197</v>
      </c>
      <c r="E29" s="523">
        <f>IF(+I14&lt;F28,I14,D29)</f>
        <v>30020.926829268294</v>
      </c>
      <c r="F29" s="524">
        <f t="shared" si="5"/>
        <v>859822.47478594363</v>
      </c>
      <c r="G29" s="525">
        <f t="shared" si="6"/>
        <v>141207.03082263234</v>
      </c>
      <c r="H29" s="492">
        <f t="shared" si="7"/>
        <v>141207.03082263234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859822.47478594363</v>
      </c>
      <c r="E30" s="523">
        <f>IF(+I14&lt;F29,I14,D30)</f>
        <v>30020.926829268294</v>
      </c>
      <c r="F30" s="524">
        <f t="shared" si="5"/>
        <v>829801.54795667529</v>
      </c>
      <c r="G30" s="525">
        <f t="shared" si="6"/>
        <v>137391.54817827526</v>
      </c>
      <c r="H30" s="492">
        <f t="shared" si="7"/>
        <v>137391.54817827526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829801.54795667529</v>
      </c>
      <c r="E31" s="523">
        <f>IF(+I14&lt;F30,I14,D31)</f>
        <v>30020.926829268294</v>
      </c>
      <c r="F31" s="524">
        <f t="shared" si="5"/>
        <v>799780.62112740695</v>
      </c>
      <c r="G31" s="525">
        <f t="shared" si="6"/>
        <v>133576.06553391821</v>
      </c>
      <c r="H31" s="492">
        <f t="shared" si="7"/>
        <v>133576.06553391821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799780.62112740695</v>
      </c>
      <c r="E32" s="523">
        <f>IF(+I14&lt;F31,I14,D32)</f>
        <v>30020.926829268294</v>
      </c>
      <c r="F32" s="524">
        <f t="shared" si="5"/>
        <v>769759.69429813861</v>
      </c>
      <c r="G32" s="525">
        <f t="shared" si="6"/>
        <v>129760.58288956115</v>
      </c>
      <c r="H32" s="492">
        <f t="shared" si="7"/>
        <v>129760.58288956115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769759.69429813861</v>
      </c>
      <c r="E33" s="523">
        <f>IF(+I14&lt;F32,I14,D33)</f>
        <v>30020.926829268294</v>
      </c>
      <c r="F33" s="524">
        <f t="shared" si="5"/>
        <v>739738.76746887027</v>
      </c>
      <c r="G33" s="525">
        <f t="shared" si="6"/>
        <v>125945.1002452041</v>
      </c>
      <c r="H33" s="492">
        <f t="shared" si="7"/>
        <v>125945.1002452041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739738.76746887027</v>
      </c>
      <c r="E34" s="523">
        <f>IF(+I14&lt;F33,I14,D34)</f>
        <v>30020.926829268294</v>
      </c>
      <c r="F34" s="524">
        <f t="shared" si="5"/>
        <v>709717.84063960193</v>
      </c>
      <c r="G34" s="525">
        <f t="shared" si="6"/>
        <v>122129.61760084701</v>
      </c>
      <c r="H34" s="492">
        <f t="shared" si="7"/>
        <v>122129.61760084701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709717.84063960193</v>
      </c>
      <c r="E35" s="523">
        <f>IF(+I14&lt;F34,I14,D35)</f>
        <v>30020.926829268294</v>
      </c>
      <c r="F35" s="524">
        <f t="shared" si="5"/>
        <v>679696.91381033359</v>
      </c>
      <c r="G35" s="525">
        <f t="shared" si="6"/>
        <v>118314.13495648996</v>
      </c>
      <c r="H35" s="492">
        <f t="shared" si="7"/>
        <v>118314.13495648996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679696.91381033359</v>
      </c>
      <c r="E36" s="523">
        <f>IF(+I14&lt;F35,I14,D36)</f>
        <v>30020.926829268294</v>
      </c>
      <c r="F36" s="524">
        <f t="shared" si="5"/>
        <v>649675.98698106525</v>
      </c>
      <c r="G36" s="525">
        <f t="shared" si="6"/>
        <v>114498.65231213288</v>
      </c>
      <c r="H36" s="492">
        <f t="shared" si="7"/>
        <v>114498.65231213288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649675.98698106525</v>
      </c>
      <c r="E37" s="523">
        <f>IF(+I14&lt;F36,I14,D37)</f>
        <v>30020.926829268294</v>
      </c>
      <c r="F37" s="524">
        <f t="shared" si="5"/>
        <v>619655.0601517969</v>
      </c>
      <c r="G37" s="525">
        <f t="shared" si="6"/>
        <v>110683.16966777583</v>
      </c>
      <c r="H37" s="492">
        <f t="shared" si="7"/>
        <v>110683.16966777583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619655.0601517969</v>
      </c>
      <c r="E38" s="523">
        <f>IF(+I14&lt;F37,I14,D38)</f>
        <v>30020.926829268294</v>
      </c>
      <c r="F38" s="524">
        <f t="shared" si="5"/>
        <v>589634.13332252856</v>
      </c>
      <c r="G38" s="525">
        <f t="shared" si="6"/>
        <v>106867.68702341875</v>
      </c>
      <c r="H38" s="492">
        <f t="shared" si="7"/>
        <v>106867.68702341875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589634.13332252856</v>
      </c>
      <c r="E39" s="523">
        <f>IF(+I14&lt;F38,I14,D39)</f>
        <v>30020.926829268294</v>
      </c>
      <c r="F39" s="524">
        <f t="shared" si="5"/>
        <v>559613.20649326022</v>
      </c>
      <c r="G39" s="525">
        <f t="shared" si="6"/>
        <v>103052.20437906169</v>
      </c>
      <c r="H39" s="492">
        <f t="shared" si="7"/>
        <v>103052.20437906169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559613.20649326022</v>
      </c>
      <c r="E40" s="523">
        <f>IF(+I14&lt;F39,I14,D40)</f>
        <v>30020.926829268294</v>
      </c>
      <c r="F40" s="524">
        <f t="shared" si="5"/>
        <v>529592.27966399188</v>
      </c>
      <c r="G40" s="525">
        <f t="shared" si="6"/>
        <v>99236.72173470461</v>
      </c>
      <c r="H40" s="492">
        <f t="shared" si="7"/>
        <v>99236.72173470461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529592.27966399188</v>
      </c>
      <c r="E41" s="523">
        <f>IF(+I14&lt;F40,I14,D41)</f>
        <v>30020.926829268294</v>
      </c>
      <c r="F41" s="524">
        <f t="shared" si="5"/>
        <v>499571.3528347236</v>
      </c>
      <c r="G41" s="525">
        <f t="shared" si="6"/>
        <v>95421.239090347561</v>
      </c>
      <c r="H41" s="492">
        <f t="shared" si="7"/>
        <v>95421.239090347561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499571.3528347236</v>
      </c>
      <c r="E42" s="523">
        <f>IF(+I14&lt;F41,I14,D42)</f>
        <v>30020.926829268294</v>
      </c>
      <c r="F42" s="524">
        <f t="shared" si="5"/>
        <v>469550.42600545532</v>
      </c>
      <c r="G42" s="525">
        <f t="shared" si="6"/>
        <v>91605.756445990497</v>
      </c>
      <c r="H42" s="492">
        <f t="shared" si="7"/>
        <v>91605.756445990497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469550.42600545532</v>
      </c>
      <c r="E43" s="523">
        <f>IF(+I14&lt;F42,I14,D43)</f>
        <v>30020.926829268294</v>
      </c>
      <c r="F43" s="524">
        <f t="shared" si="5"/>
        <v>439529.49917618703</v>
      </c>
      <c r="G43" s="525">
        <f t="shared" si="6"/>
        <v>87790.273801633433</v>
      </c>
      <c r="H43" s="492">
        <f t="shared" si="7"/>
        <v>87790.273801633433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439529.49917618703</v>
      </c>
      <c r="E44" s="523">
        <f>IF(+I14&lt;F43,I14,D44)</f>
        <v>30020.926829268294</v>
      </c>
      <c r="F44" s="524">
        <f t="shared" si="5"/>
        <v>409508.57234691875</v>
      </c>
      <c r="G44" s="525">
        <f t="shared" si="6"/>
        <v>83974.79115727637</v>
      </c>
      <c r="H44" s="492">
        <f t="shared" si="7"/>
        <v>83974.79115727637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409508.57234691875</v>
      </c>
      <c r="E45" s="523">
        <f>IF(+I14&lt;F44,I14,D45)</f>
        <v>30020.926829268294</v>
      </c>
      <c r="F45" s="524">
        <f t="shared" si="5"/>
        <v>379487.64551765047</v>
      </c>
      <c r="G45" s="525">
        <f t="shared" si="6"/>
        <v>80159.30851291932</v>
      </c>
      <c r="H45" s="492">
        <f t="shared" si="7"/>
        <v>80159.30851291932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379487.64551765047</v>
      </c>
      <c r="E46" s="523">
        <f>IF(+I14&lt;F45,I14,D46)</f>
        <v>30020.926829268294</v>
      </c>
      <c r="F46" s="524">
        <f t="shared" si="5"/>
        <v>349466.71868838219</v>
      </c>
      <c r="G46" s="525">
        <f t="shared" si="6"/>
        <v>76343.825868562257</v>
      </c>
      <c r="H46" s="492">
        <f t="shared" si="7"/>
        <v>76343.825868562257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349466.71868838219</v>
      </c>
      <c r="E47" s="523">
        <f>IF(+I14&lt;F46,I14,D47)</f>
        <v>30020.926829268294</v>
      </c>
      <c r="F47" s="524">
        <f t="shared" si="5"/>
        <v>319445.7918591139</v>
      </c>
      <c r="G47" s="525">
        <f t="shared" si="6"/>
        <v>72528.343224205208</v>
      </c>
      <c r="H47" s="492">
        <f t="shared" si="7"/>
        <v>72528.343224205208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319445.7918591139</v>
      </c>
      <c r="E48" s="523">
        <f>IF(+I14&lt;F47,I14,D48)</f>
        <v>30020.926829268294</v>
      </c>
      <c r="F48" s="524">
        <f t="shared" si="5"/>
        <v>289424.86502984562</v>
      </c>
      <c r="G48" s="525">
        <f t="shared" si="6"/>
        <v>68712.860579848129</v>
      </c>
      <c r="H48" s="492">
        <f t="shared" si="7"/>
        <v>68712.860579848129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289424.86502984562</v>
      </c>
      <c r="E49" s="523">
        <f>IF(+I14&lt;F48,I14,D49)</f>
        <v>30020.926829268294</v>
      </c>
      <c r="F49" s="524">
        <f t="shared" si="5"/>
        <v>259403.93820057734</v>
      </c>
      <c r="G49" s="525">
        <f t="shared" si="6"/>
        <v>64897.37793549108</v>
      </c>
      <c r="H49" s="492">
        <f t="shared" si="7"/>
        <v>64897.37793549108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259403.93820057734</v>
      </c>
      <c r="E50" s="523">
        <f>IF(+I14&lt;F49,I14,D50)</f>
        <v>30020.926829268294</v>
      </c>
      <c r="F50" s="524">
        <f t="shared" si="5"/>
        <v>229383.01137130905</v>
      </c>
      <c r="G50" s="525">
        <f t="shared" ref="G50:G72" si="8">+I$12*((D50+F50)/2)+E50</f>
        <v>61081.895291134017</v>
      </c>
      <c r="H50" s="492">
        <f t="shared" ref="H50:H72" si="9">+I$13*((D50+F50)/2)+E50</f>
        <v>61081.895291134017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229383.01137130905</v>
      </c>
      <c r="E51" s="523">
        <f>IF(+I14&lt;F50,I14,D51)</f>
        <v>30020.926829268294</v>
      </c>
      <c r="F51" s="524">
        <f t="shared" si="5"/>
        <v>199362.08454204077</v>
      </c>
      <c r="G51" s="525">
        <f t="shared" si="8"/>
        <v>57266.412646776967</v>
      </c>
      <c r="H51" s="492">
        <f t="shared" si="9"/>
        <v>57266.412646776967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199362.08454204077</v>
      </c>
      <c r="E52" s="523">
        <f>IF(+I14&lt;F51,I14,D52)</f>
        <v>30020.926829268294</v>
      </c>
      <c r="F52" s="524">
        <f t="shared" si="5"/>
        <v>169341.15771277249</v>
      </c>
      <c r="G52" s="525">
        <f t="shared" si="8"/>
        <v>53450.930002419904</v>
      </c>
      <c r="H52" s="492">
        <f t="shared" si="9"/>
        <v>53450.930002419904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169341.15771277249</v>
      </c>
      <c r="E53" s="523">
        <f>IF(+I14&lt;F52,I14,D53)</f>
        <v>30020.926829268294</v>
      </c>
      <c r="F53" s="524">
        <f t="shared" si="5"/>
        <v>139320.23088350421</v>
      </c>
      <c r="G53" s="525">
        <f t="shared" si="8"/>
        <v>49635.44735806284</v>
      </c>
      <c r="H53" s="492">
        <f t="shared" si="9"/>
        <v>49635.44735806284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139320.23088350421</v>
      </c>
      <c r="E54" s="523">
        <f>IF(+I14&lt;F53,I14,D54)</f>
        <v>30020.926829268294</v>
      </c>
      <c r="F54" s="524">
        <f t="shared" si="5"/>
        <v>109299.30405423591</v>
      </c>
      <c r="G54" s="525">
        <f t="shared" si="8"/>
        <v>45819.964713705784</v>
      </c>
      <c r="H54" s="492">
        <f t="shared" si="9"/>
        <v>45819.964713705784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109299.30405423591</v>
      </c>
      <c r="E55" s="523">
        <f>IF(+I14&lt;F54,I14,D55)</f>
        <v>30020.926829268294</v>
      </c>
      <c r="F55" s="524">
        <f t="shared" si="5"/>
        <v>79278.377224967611</v>
      </c>
      <c r="G55" s="525">
        <f t="shared" si="8"/>
        <v>42004.48206934872</v>
      </c>
      <c r="H55" s="492">
        <f t="shared" si="9"/>
        <v>42004.48206934872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79278.377224967611</v>
      </c>
      <c r="E56" s="523">
        <f>IF(+I14&lt;F55,I14,D56)</f>
        <v>30020.926829268294</v>
      </c>
      <c r="F56" s="524">
        <f t="shared" si="5"/>
        <v>49257.450395699314</v>
      </c>
      <c r="G56" s="525">
        <f t="shared" si="8"/>
        <v>38188.999424991664</v>
      </c>
      <c r="H56" s="492">
        <f t="shared" si="9"/>
        <v>38188.999424991664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49257.450395699314</v>
      </c>
      <c r="E57" s="523">
        <f>IF(+I14&lt;F56,I14,D57)</f>
        <v>30020.926829268294</v>
      </c>
      <c r="F57" s="524">
        <f t="shared" si="5"/>
        <v>19236.52356643102</v>
      </c>
      <c r="G57" s="525">
        <f t="shared" si="8"/>
        <v>34373.5167806346</v>
      </c>
      <c r="H57" s="492">
        <f t="shared" si="9"/>
        <v>34373.5167806346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19236.52356643102</v>
      </c>
      <c r="E58" s="523">
        <f>IF(+I14&lt;F57,I14,D58)</f>
        <v>19236.52356643102</v>
      </c>
      <c r="F58" s="524">
        <f t="shared" si="5"/>
        <v>0</v>
      </c>
      <c r="G58" s="525">
        <f t="shared" si="8"/>
        <v>20458.947881024909</v>
      </c>
      <c r="H58" s="492">
        <f t="shared" si="9"/>
        <v>20458.947881024909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5"/>
        <v>0</v>
      </c>
      <c r="G59" s="525">
        <f t="shared" si="8"/>
        <v>0</v>
      </c>
      <c r="H59" s="492">
        <f t="shared" si="9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1230857.9999999998</v>
      </c>
      <c r="F73" s="375"/>
      <c r="G73" s="375">
        <f>SUM(G17:G72)</f>
        <v>4475099.2950400338</v>
      </c>
      <c r="H73" s="375">
        <f>SUM(H17:H72)</f>
        <v>4475099.2950400338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142548.46223135307</v>
      </c>
      <c r="N87" s="547">
        <f>IF(J92&lt;D11,0,VLOOKUP(J92,C17:O72,11))</f>
        <v>142548.46223135307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150590.11683973201</v>
      </c>
      <c r="N88" s="551">
        <f>IF(J92&lt;D11,0,VLOOKUP(J92,C99:P154,7))</f>
        <v>150590.11683973201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Winnsboro 138 kw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8041.6546083789435</v>
      </c>
      <c r="N89" s="556">
        <f>+N88-N87</f>
        <v>8041.6546083789435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TP2013122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484">
        <v>1231361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28636.302325581397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2016</v>
      </c>
      <c r="D99" s="650">
        <v>0</v>
      </c>
      <c r="E99" s="651">
        <v>19083.069767441859</v>
      </c>
      <c r="F99" s="652">
        <v>1211774.9302325582</v>
      </c>
      <c r="G99" s="653">
        <v>605887.46511627908</v>
      </c>
      <c r="H99" s="654">
        <v>96000.47636801879</v>
      </c>
      <c r="I99" s="655">
        <v>96000.47636801879</v>
      </c>
      <c r="J99" s="515">
        <f t="shared" ref="J99:J130" si="10">+I99-H99</f>
        <v>0</v>
      </c>
      <c r="K99" s="515"/>
      <c r="L99" s="513">
        <f>+H99</f>
        <v>96000.47636801879</v>
      </c>
      <c r="M99" s="514">
        <f t="shared" ref="M99:M130" si="11">IF(L99&lt;&gt;0,+H99-L99,0)</f>
        <v>0</v>
      </c>
      <c r="N99" s="513">
        <f>+I99</f>
        <v>96000.47636801879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2017</v>
      </c>
      <c r="D100" s="630">
        <v>1212277.9302325582</v>
      </c>
      <c r="E100" s="631">
        <v>29318.119047619046</v>
      </c>
      <c r="F100" s="632">
        <v>1182959.8111849392</v>
      </c>
      <c r="G100" s="632">
        <v>1197618.8707087487</v>
      </c>
      <c r="H100" s="634">
        <v>174794.62902245519</v>
      </c>
      <c r="I100" s="635">
        <v>174794.62902245519</v>
      </c>
      <c r="J100" s="515">
        <f t="shared" si="10"/>
        <v>0</v>
      </c>
      <c r="K100" s="515"/>
      <c r="L100" s="656">
        <f>+H100</f>
        <v>174794.62902245519</v>
      </c>
      <c r="M100" s="515">
        <f t="shared" si="11"/>
        <v>0</v>
      </c>
      <c r="N100" s="656">
        <f>+I100</f>
        <v>174794.62902245519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2018</v>
      </c>
      <c r="D101" s="630">
        <v>1182959.8111849392</v>
      </c>
      <c r="E101" s="631">
        <v>29318.119047619046</v>
      </c>
      <c r="F101" s="632">
        <v>1153641.6921373203</v>
      </c>
      <c r="G101" s="632">
        <v>1168300.7516611298</v>
      </c>
      <c r="H101" s="634">
        <v>152696.03603974119</v>
      </c>
      <c r="I101" s="635">
        <v>152696.03603974119</v>
      </c>
      <c r="J101" s="515">
        <f t="shared" si="10"/>
        <v>0</v>
      </c>
      <c r="K101" s="515"/>
      <c r="L101" s="656">
        <f>+H101</f>
        <v>152696.03603974119</v>
      </c>
      <c r="M101" s="515">
        <f t="shared" ref="M101" si="15">IF(L101&lt;&gt;0,+H101-L101,0)</f>
        <v>0</v>
      </c>
      <c r="N101" s="656">
        <f>+I101</f>
        <v>152696.03603974119</v>
      </c>
      <c r="O101" s="515">
        <f t="shared" ref="O101" si="16">IF(N101&lt;&gt;0,+I101-N101,0)</f>
        <v>0</v>
      </c>
      <c r="P101" s="515">
        <f t="shared" ref="P101" si="17">+O101-M101</f>
        <v>0</v>
      </c>
    </row>
    <row r="102" spans="1:16" ht="12.5">
      <c r="B102" s="195" t="str">
        <f t="shared" si="14"/>
        <v/>
      </c>
      <c r="C102" s="508">
        <f>IF(D93="","-",+C101+1)</f>
        <v>2019</v>
      </c>
      <c r="D102" s="374">
        <f>IF(F101+SUM(E$99:E101)=D$92,F101,D$92-SUM(E$99:E101))</f>
        <v>1153641.6921373203</v>
      </c>
      <c r="E102" s="523">
        <f>IF(+J96&lt;F101,J96,D102)</f>
        <v>28636.302325581397</v>
      </c>
      <c r="F102" s="524">
        <f t="shared" ref="F102:F130" si="18">+D102-E102</f>
        <v>1125005.3898117389</v>
      </c>
      <c r="G102" s="524">
        <f t="shared" ref="G102:G130" si="19">+(F102+D102)/2</f>
        <v>1139323.5409745295</v>
      </c>
      <c r="H102" s="527">
        <f t="shared" ref="H102:H154" si="20">+J$94*G102+E102</f>
        <v>150590.11683973201</v>
      </c>
      <c r="I102" s="578">
        <f t="shared" ref="I102:I154" si="21">+J$95*G102+E102</f>
        <v>150590.11683973201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2020</v>
      </c>
      <c r="D103" s="374">
        <f>IF(F102+SUM(E$99:E102)=D$92,F102,D$92-SUM(E$99:E102))</f>
        <v>1125005.3898117389</v>
      </c>
      <c r="E103" s="523">
        <f>IF(+J96&lt;F102,J96,D103)</f>
        <v>28636.302325581397</v>
      </c>
      <c r="F103" s="524">
        <f t="shared" si="18"/>
        <v>1096369.0874861574</v>
      </c>
      <c r="G103" s="524">
        <f t="shared" si="19"/>
        <v>1110687.2386489483</v>
      </c>
      <c r="H103" s="527">
        <f t="shared" si="20"/>
        <v>147524.87138785812</v>
      </c>
      <c r="I103" s="578">
        <f t="shared" si="21"/>
        <v>147524.87138785812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2021</v>
      </c>
      <c r="D104" s="374">
        <f>IF(F103+SUM(E$99:E103)=D$92,F103,D$92-SUM(E$99:E103))</f>
        <v>1096369.0874861574</v>
      </c>
      <c r="E104" s="523">
        <f>IF(+J96&lt;F103,J96,D104)</f>
        <v>28636.302325581397</v>
      </c>
      <c r="F104" s="524">
        <f t="shared" si="18"/>
        <v>1067732.785160576</v>
      </c>
      <c r="G104" s="524">
        <f t="shared" si="19"/>
        <v>1082050.9363233666</v>
      </c>
      <c r="H104" s="527">
        <f t="shared" si="20"/>
        <v>144459.62593598414</v>
      </c>
      <c r="I104" s="578">
        <f t="shared" si="21"/>
        <v>144459.62593598414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2022</v>
      </c>
      <c r="D105" s="374">
        <f>IF(F104+SUM(E$99:E104)=D$92,F104,D$92-SUM(E$99:E104))</f>
        <v>1067732.785160576</v>
      </c>
      <c r="E105" s="523">
        <f>IF(+J96&lt;F104,J96,D105)</f>
        <v>28636.302325581397</v>
      </c>
      <c r="F105" s="524">
        <f t="shared" si="18"/>
        <v>1039096.4828349946</v>
      </c>
      <c r="G105" s="524">
        <f t="shared" si="19"/>
        <v>1053414.6339977854</v>
      </c>
      <c r="H105" s="527">
        <f t="shared" si="20"/>
        <v>141394.38048411021</v>
      </c>
      <c r="I105" s="578">
        <f t="shared" si="21"/>
        <v>141394.38048411021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2023</v>
      </c>
      <c r="D106" s="374">
        <f>IF(F105+SUM(E$99:E105)=D$92,F105,D$92-SUM(E$99:E105))</f>
        <v>1039096.4828349946</v>
      </c>
      <c r="E106" s="523">
        <f>IF(+J96&lt;F105,J96,D106)</f>
        <v>28636.302325581397</v>
      </c>
      <c r="F106" s="524">
        <f t="shared" si="18"/>
        <v>1010460.1805094131</v>
      </c>
      <c r="G106" s="524">
        <f t="shared" si="19"/>
        <v>1024778.3316722038</v>
      </c>
      <c r="H106" s="527">
        <f t="shared" si="20"/>
        <v>138329.13503223626</v>
      </c>
      <c r="I106" s="578">
        <f t="shared" si="21"/>
        <v>138329.13503223626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2024</v>
      </c>
      <c r="D107" s="374">
        <f>IF(F106+SUM(E$99:E106)=D$92,F106,D$92-SUM(E$99:E106))</f>
        <v>1010460.1805094131</v>
      </c>
      <c r="E107" s="523">
        <f>IF(+J96&lt;F106,J96,D107)</f>
        <v>28636.302325581397</v>
      </c>
      <c r="F107" s="524">
        <f t="shared" si="18"/>
        <v>981823.87818383169</v>
      </c>
      <c r="G107" s="524">
        <f t="shared" si="19"/>
        <v>996142.02934662241</v>
      </c>
      <c r="H107" s="527">
        <f t="shared" si="20"/>
        <v>135263.8895803623</v>
      </c>
      <c r="I107" s="578">
        <f t="shared" si="21"/>
        <v>135263.8895803623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2025</v>
      </c>
      <c r="D108" s="374">
        <f>IF(F107+SUM(E$99:E107)=D$92,F107,D$92-SUM(E$99:E107))</f>
        <v>981823.87818383169</v>
      </c>
      <c r="E108" s="523">
        <f>IF(+J96&lt;F107,J96,D108)</f>
        <v>28636.302325581397</v>
      </c>
      <c r="F108" s="524">
        <f t="shared" si="18"/>
        <v>953187.57585825026</v>
      </c>
      <c r="G108" s="524">
        <f t="shared" si="19"/>
        <v>967505.72702104098</v>
      </c>
      <c r="H108" s="527">
        <f t="shared" si="20"/>
        <v>132198.64412848835</v>
      </c>
      <c r="I108" s="578">
        <f t="shared" si="21"/>
        <v>132198.64412848835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2026</v>
      </c>
      <c r="D109" s="374">
        <f>IF(F108+SUM(E$99:E108)=D$92,F108,D$92-SUM(E$99:E108))</f>
        <v>953187.57585825026</v>
      </c>
      <c r="E109" s="523">
        <f>IF(+J96&lt;F108,J96,D109)</f>
        <v>28636.302325581397</v>
      </c>
      <c r="F109" s="524">
        <f t="shared" si="18"/>
        <v>924551.27353266883</v>
      </c>
      <c r="G109" s="524">
        <f t="shared" si="19"/>
        <v>938869.42469545954</v>
      </c>
      <c r="H109" s="527">
        <f t="shared" si="20"/>
        <v>129133.39867661439</v>
      </c>
      <c r="I109" s="578">
        <f t="shared" si="21"/>
        <v>129133.39867661439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2027</v>
      </c>
      <c r="D110" s="374">
        <f>IF(F109+SUM(E$99:E109)=D$92,F109,D$92-SUM(E$99:E109))</f>
        <v>924551.27353266883</v>
      </c>
      <c r="E110" s="523">
        <f>IF(+J96&lt;F109,J96,D110)</f>
        <v>28636.302325581397</v>
      </c>
      <c r="F110" s="524">
        <f t="shared" si="18"/>
        <v>895914.97120708739</v>
      </c>
      <c r="G110" s="524">
        <f t="shared" si="19"/>
        <v>910233.12236987811</v>
      </c>
      <c r="H110" s="527">
        <f t="shared" si="20"/>
        <v>126068.15322474044</v>
      </c>
      <c r="I110" s="578">
        <f t="shared" si="21"/>
        <v>126068.15322474044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2028</v>
      </c>
      <c r="D111" s="374">
        <f>IF(F110+SUM(E$99:E110)=D$92,F110,D$92-SUM(E$99:E110))</f>
        <v>895914.97120708739</v>
      </c>
      <c r="E111" s="523">
        <f>IF(+J96&lt;F110,J96,D111)</f>
        <v>28636.302325581397</v>
      </c>
      <c r="F111" s="524">
        <f t="shared" si="18"/>
        <v>867278.66888150596</v>
      </c>
      <c r="G111" s="524">
        <f t="shared" si="19"/>
        <v>881596.82004429668</v>
      </c>
      <c r="H111" s="527">
        <f t="shared" si="20"/>
        <v>123002.90777286651</v>
      </c>
      <c r="I111" s="578">
        <f t="shared" si="21"/>
        <v>123002.90777286651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2029</v>
      </c>
      <c r="D112" s="374">
        <f>IF(F111+SUM(E$99:E111)=D$92,F111,D$92-SUM(E$99:E111))</f>
        <v>867278.66888150596</v>
      </c>
      <c r="E112" s="523">
        <f>IF(+J96&lt;F111,J96,D112)</f>
        <v>28636.302325581397</v>
      </c>
      <c r="F112" s="524">
        <f t="shared" si="18"/>
        <v>838642.36655592453</v>
      </c>
      <c r="G112" s="524">
        <f t="shared" si="19"/>
        <v>852960.51771871524</v>
      </c>
      <c r="H112" s="527">
        <f t="shared" si="20"/>
        <v>119937.66232099256</v>
      </c>
      <c r="I112" s="578">
        <f t="shared" si="21"/>
        <v>119937.66232099256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2030</v>
      </c>
      <c r="D113" s="374">
        <f>IF(F112+SUM(E$99:E112)=D$92,F112,D$92-SUM(E$99:E112))</f>
        <v>838642.36655592453</v>
      </c>
      <c r="E113" s="523">
        <f>IF(+J96&lt;F112,J96,D113)</f>
        <v>28636.302325581397</v>
      </c>
      <c r="F113" s="524">
        <f t="shared" si="18"/>
        <v>810006.06423034309</v>
      </c>
      <c r="G113" s="524">
        <f t="shared" si="19"/>
        <v>824324.21539313381</v>
      </c>
      <c r="H113" s="527">
        <f t="shared" si="20"/>
        <v>116872.41686911861</v>
      </c>
      <c r="I113" s="578">
        <f t="shared" si="21"/>
        <v>116872.41686911861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2031</v>
      </c>
      <c r="D114" s="374">
        <f>IF(F113+SUM(E$99:E113)=D$92,F113,D$92-SUM(E$99:E113))</f>
        <v>810006.06423034309</v>
      </c>
      <c r="E114" s="523">
        <f>IF(+J96&lt;F113,J96,D114)</f>
        <v>28636.302325581397</v>
      </c>
      <c r="F114" s="524">
        <f t="shared" si="18"/>
        <v>781369.76190476166</v>
      </c>
      <c r="G114" s="524">
        <f t="shared" si="19"/>
        <v>795687.91306755238</v>
      </c>
      <c r="H114" s="527">
        <f t="shared" si="20"/>
        <v>113807.17141724465</v>
      </c>
      <c r="I114" s="578">
        <f t="shared" si="21"/>
        <v>113807.17141724465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2032</v>
      </c>
      <c r="D115" s="374">
        <f>IF(F114+SUM(E$99:E114)=D$92,F114,D$92-SUM(E$99:E114))</f>
        <v>781369.76190476166</v>
      </c>
      <c r="E115" s="523">
        <f>IF(+J96&lt;F114,J96,D115)</f>
        <v>28636.302325581397</v>
      </c>
      <c r="F115" s="524">
        <f t="shared" si="18"/>
        <v>752733.45957918023</v>
      </c>
      <c r="G115" s="524">
        <f t="shared" si="19"/>
        <v>767051.61074197094</v>
      </c>
      <c r="H115" s="527">
        <f t="shared" si="20"/>
        <v>110741.9259653707</v>
      </c>
      <c r="I115" s="578">
        <f t="shared" si="21"/>
        <v>110741.9259653707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2033</v>
      </c>
      <c r="D116" s="374">
        <f>IF(F115+SUM(E$99:E115)=D$92,F115,D$92-SUM(E$99:E115))</f>
        <v>752733.45957918023</v>
      </c>
      <c r="E116" s="523">
        <f>IF(+J96&lt;F115,J96,D116)</f>
        <v>28636.302325581397</v>
      </c>
      <c r="F116" s="524">
        <f t="shared" si="18"/>
        <v>724097.15725359879</v>
      </c>
      <c r="G116" s="524">
        <f t="shared" si="19"/>
        <v>738415.30841638951</v>
      </c>
      <c r="H116" s="527">
        <f t="shared" si="20"/>
        <v>107676.68051349677</v>
      </c>
      <c r="I116" s="578">
        <f t="shared" si="21"/>
        <v>107676.68051349677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2034</v>
      </c>
      <c r="D117" s="374">
        <f>IF(F116+SUM(E$99:E116)=D$92,F116,D$92-SUM(E$99:E116))</f>
        <v>724097.15725359879</v>
      </c>
      <c r="E117" s="523">
        <f>IF(+J96&lt;F116,J96,D117)</f>
        <v>28636.302325581397</v>
      </c>
      <c r="F117" s="524">
        <f t="shared" si="18"/>
        <v>695460.85492801736</v>
      </c>
      <c r="G117" s="524">
        <f t="shared" si="19"/>
        <v>709779.00609080808</v>
      </c>
      <c r="H117" s="527">
        <f t="shared" si="20"/>
        <v>104611.43506162282</v>
      </c>
      <c r="I117" s="578">
        <f t="shared" si="21"/>
        <v>104611.43506162282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2035</v>
      </c>
      <c r="D118" s="374">
        <f>IF(F117+SUM(E$99:E117)=D$92,F117,D$92-SUM(E$99:E117))</f>
        <v>695460.85492801736</v>
      </c>
      <c r="E118" s="523">
        <f>IF(+J96&lt;F117,J96,D118)</f>
        <v>28636.302325581397</v>
      </c>
      <c r="F118" s="524">
        <f t="shared" si="18"/>
        <v>666824.55260243593</v>
      </c>
      <c r="G118" s="524">
        <f t="shared" si="19"/>
        <v>681142.70376522664</v>
      </c>
      <c r="H118" s="527">
        <f t="shared" si="20"/>
        <v>101546.18960974886</v>
      </c>
      <c r="I118" s="578">
        <f t="shared" si="21"/>
        <v>101546.18960974886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2036</v>
      </c>
      <c r="D119" s="374">
        <f>IF(F118+SUM(E$99:E118)=D$92,F118,D$92-SUM(E$99:E118))</f>
        <v>666824.55260243593</v>
      </c>
      <c r="E119" s="523">
        <f>IF(+J96&lt;F118,J96,D119)</f>
        <v>28636.302325581397</v>
      </c>
      <c r="F119" s="524">
        <f t="shared" si="18"/>
        <v>638188.25027685449</v>
      </c>
      <c r="G119" s="524">
        <f t="shared" si="19"/>
        <v>652506.40143964521</v>
      </c>
      <c r="H119" s="527">
        <f t="shared" si="20"/>
        <v>98480.94415787491</v>
      </c>
      <c r="I119" s="578">
        <f t="shared" si="21"/>
        <v>98480.94415787491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2037</v>
      </c>
      <c r="D120" s="374">
        <f>IF(F119+SUM(E$99:E119)=D$92,F119,D$92-SUM(E$99:E119))</f>
        <v>638188.25027685449</v>
      </c>
      <c r="E120" s="523">
        <f>IF(+J96&lt;F119,J96,D120)</f>
        <v>28636.302325581397</v>
      </c>
      <c r="F120" s="524">
        <f t="shared" si="18"/>
        <v>609551.94795127306</v>
      </c>
      <c r="G120" s="524">
        <f t="shared" si="19"/>
        <v>623870.09911406378</v>
      </c>
      <c r="H120" s="527">
        <f t="shared" si="20"/>
        <v>95415.698706000956</v>
      </c>
      <c r="I120" s="578">
        <f t="shared" si="21"/>
        <v>95415.698706000956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2038</v>
      </c>
      <c r="D121" s="374">
        <f>IF(F120+SUM(E$99:E120)=D$92,F120,D$92-SUM(E$99:E120))</f>
        <v>609551.94795127306</v>
      </c>
      <c r="E121" s="523">
        <f>IF(+J96&lt;F120,J96,D121)</f>
        <v>28636.302325581397</v>
      </c>
      <c r="F121" s="524">
        <f t="shared" si="18"/>
        <v>580915.64562569163</v>
      </c>
      <c r="G121" s="524">
        <f t="shared" si="19"/>
        <v>595233.79678848234</v>
      </c>
      <c r="H121" s="527">
        <f t="shared" si="20"/>
        <v>92350.453254127031</v>
      </c>
      <c r="I121" s="578">
        <f t="shared" si="21"/>
        <v>92350.453254127031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2039</v>
      </c>
      <c r="D122" s="374">
        <f>IF(F121+SUM(E$99:E121)=D$92,F121,D$92-SUM(E$99:E121))</f>
        <v>580915.64562569163</v>
      </c>
      <c r="E122" s="523">
        <f>IF(+J96&lt;F121,J96,D122)</f>
        <v>28636.302325581397</v>
      </c>
      <c r="F122" s="524">
        <f t="shared" si="18"/>
        <v>552279.34330011019</v>
      </c>
      <c r="G122" s="524">
        <f t="shared" si="19"/>
        <v>566597.49446290091</v>
      </c>
      <c r="H122" s="527">
        <f t="shared" si="20"/>
        <v>89285.207802253077</v>
      </c>
      <c r="I122" s="578">
        <f t="shared" si="21"/>
        <v>89285.207802253077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2040</v>
      </c>
      <c r="D123" s="374">
        <f>IF(F122+SUM(E$99:E122)=D$92,F122,D$92-SUM(E$99:E122))</f>
        <v>552279.34330011019</v>
      </c>
      <c r="E123" s="523">
        <f>IF(+J96&lt;F122,J96,D123)</f>
        <v>28636.302325581397</v>
      </c>
      <c r="F123" s="524">
        <f t="shared" si="18"/>
        <v>523643.04097452882</v>
      </c>
      <c r="G123" s="524">
        <f t="shared" si="19"/>
        <v>537961.19213731948</v>
      </c>
      <c r="H123" s="527">
        <f t="shared" si="20"/>
        <v>86219.962350379123</v>
      </c>
      <c r="I123" s="578">
        <f t="shared" si="21"/>
        <v>86219.962350379123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2041</v>
      </c>
      <c r="D124" s="374">
        <f>IF(F123+SUM(E$99:E123)=D$92,F123,D$92-SUM(E$99:E123))</f>
        <v>523643.04097452882</v>
      </c>
      <c r="E124" s="523">
        <f>IF(+J96&lt;F123,J96,D124)</f>
        <v>28636.302325581397</v>
      </c>
      <c r="F124" s="524">
        <f t="shared" si="18"/>
        <v>495006.73864894744</v>
      </c>
      <c r="G124" s="524">
        <f t="shared" si="19"/>
        <v>509324.88981173816</v>
      </c>
      <c r="H124" s="527">
        <f t="shared" si="20"/>
        <v>83154.716898505198</v>
      </c>
      <c r="I124" s="578">
        <f t="shared" si="21"/>
        <v>83154.716898505198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2042</v>
      </c>
      <c r="D125" s="374">
        <f>IF(F124+SUM(E$99:E124)=D$92,F124,D$92-SUM(E$99:E124))</f>
        <v>495006.73864894744</v>
      </c>
      <c r="E125" s="523">
        <f>IF(+J96&lt;F124,J96,D125)</f>
        <v>28636.302325581397</v>
      </c>
      <c r="F125" s="524">
        <f t="shared" si="18"/>
        <v>466370.43632336607</v>
      </c>
      <c r="G125" s="524">
        <f t="shared" si="19"/>
        <v>480688.58748615673</v>
      </c>
      <c r="H125" s="527">
        <f t="shared" si="20"/>
        <v>80089.471446631243</v>
      </c>
      <c r="I125" s="578">
        <f t="shared" si="21"/>
        <v>80089.471446631243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2043</v>
      </c>
      <c r="D126" s="374">
        <f>IF(F125+SUM(E$99:E125)=D$92,F125,D$92-SUM(E$99:E125))</f>
        <v>466370.43632336607</v>
      </c>
      <c r="E126" s="523">
        <f>IF(+J96&lt;F125,J96,D126)</f>
        <v>28636.302325581397</v>
      </c>
      <c r="F126" s="524">
        <f t="shared" si="18"/>
        <v>437734.13399778469</v>
      </c>
      <c r="G126" s="524">
        <f t="shared" si="19"/>
        <v>452052.28516057541</v>
      </c>
      <c r="H126" s="527">
        <f t="shared" si="20"/>
        <v>77024.225994757304</v>
      </c>
      <c r="I126" s="578">
        <f t="shared" si="21"/>
        <v>77024.225994757304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2044</v>
      </c>
      <c r="D127" s="374">
        <f>IF(F126+SUM(E$99:E126)=D$92,F126,D$92-SUM(E$99:E126))</f>
        <v>437734.13399778469</v>
      </c>
      <c r="E127" s="523">
        <f>IF(+J96&lt;F126,J96,D127)</f>
        <v>28636.302325581397</v>
      </c>
      <c r="F127" s="524">
        <f t="shared" si="18"/>
        <v>409097.83167220332</v>
      </c>
      <c r="G127" s="524">
        <f t="shared" si="19"/>
        <v>423415.98283499398</v>
      </c>
      <c r="H127" s="527">
        <f t="shared" si="20"/>
        <v>73958.980542883364</v>
      </c>
      <c r="I127" s="578">
        <f t="shared" si="21"/>
        <v>73958.980542883364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2045</v>
      </c>
      <c r="D128" s="374">
        <f>IF(F127+SUM(E$99:E127)=D$92,F127,D$92-SUM(E$99:E127))</f>
        <v>409097.83167220332</v>
      </c>
      <c r="E128" s="523">
        <f>IF(+J96&lt;F127,J96,D128)</f>
        <v>28636.302325581397</v>
      </c>
      <c r="F128" s="524">
        <f t="shared" si="18"/>
        <v>380461.52934662194</v>
      </c>
      <c r="G128" s="524">
        <f t="shared" si="19"/>
        <v>394779.68050941266</v>
      </c>
      <c r="H128" s="527">
        <f t="shared" si="20"/>
        <v>70893.73509100941</v>
      </c>
      <c r="I128" s="578">
        <f t="shared" si="21"/>
        <v>70893.73509100941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2046</v>
      </c>
      <c r="D129" s="374">
        <f>IF(F128+SUM(E$99:E128)=D$92,F128,D$92-SUM(E$99:E128))</f>
        <v>380461.52934662194</v>
      </c>
      <c r="E129" s="523">
        <f>IF(+J96&lt;F128,J96,D129)</f>
        <v>28636.302325581397</v>
      </c>
      <c r="F129" s="524">
        <f t="shared" si="18"/>
        <v>351825.22702104057</v>
      </c>
      <c r="G129" s="524">
        <f t="shared" si="19"/>
        <v>366143.37818383123</v>
      </c>
      <c r="H129" s="527">
        <f t="shared" si="20"/>
        <v>67828.48963913547</v>
      </c>
      <c r="I129" s="578">
        <f t="shared" si="21"/>
        <v>67828.48963913547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2047</v>
      </c>
      <c r="D130" s="374">
        <f>IF(F129+SUM(E$99:E129)=D$92,F129,D$92-SUM(E$99:E129))</f>
        <v>351825.22702104057</v>
      </c>
      <c r="E130" s="523">
        <f>IF(+J96&lt;F129,J96,D130)</f>
        <v>28636.302325581397</v>
      </c>
      <c r="F130" s="524">
        <f t="shared" si="18"/>
        <v>323188.92469545919</v>
      </c>
      <c r="G130" s="524">
        <f t="shared" si="19"/>
        <v>337507.07585824991</v>
      </c>
      <c r="H130" s="527">
        <f t="shared" si="20"/>
        <v>64763.244187261538</v>
      </c>
      <c r="I130" s="578">
        <f t="shared" si="21"/>
        <v>64763.244187261538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2048</v>
      </c>
      <c r="D131" s="374">
        <f>IF(F130+SUM(E$99:E130)=D$92,F130,D$92-SUM(E$99:E130))</f>
        <v>323188.92469545919</v>
      </c>
      <c r="E131" s="523">
        <f>IF(+J96&lt;F130,J96,D131)</f>
        <v>28636.302325581397</v>
      </c>
      <c r="F131" s="524">
        <f t="shared" ref="F131:F154" si="22">+D131-E131</f>
        <v>294552.62236987782</v>
      </c>
      <c r="G131" s="524">
        <f t="shared" ref="G131:G154" si="23">+(F131+D131)/2</f>
        <v>308870.77353266848</v>
      </c>
      <c r="H131" s="527">
        <f t="shared" si="20"/>
        <v>61697.998735387591</v>
      </c>
      <c r="I131" s="578">
        <f t="shared" si="21"/>
        <v>61697.998735387591</v>
      </c>
      <c r="J131" s="515">
        <f t="shared" ref="J131:J154" si="24">+I541-H541</f>
        <v>0</v>
      </c>
      <c r="K131" s="515"/>
      <c r="L131" s="526"/>
      <c r="M131" s="515">
        <f t="shared" ref="M131:M154" si="25">IF(L541&lt;&gt;0,+H541-L541,0)</f>
        <v>0</v>
      </c>
      <c r="N131" s="526"/>
      <c r="O131" s="515">
        <f t="shared" ref="O131:O154" si="26">IF(N541&lt;&gt;0,+I541-N541,0)</f>
        <v>0</v>
      </c>
      <c r="P131" s="515">
        <f t="shared" ref="P131:P154" si="27">+O541-M541</f>
        <v>0</v>
      </c>
    </row>
    <row r="132" spans="2:16" ht="12.5">
      <c r="B132" s="195" t="str">
        <f t="shared" si="14"/>
        <v/>
      </c>
      <c r="C132" s="508">
        <f>IF(D93="","-",+C131+1)</f>
        <v>2049</v>
      </c>
      <c r="D132" s="374">
        <f>IF(F131+SUM(E$99:E131)=D$92,F131,D$92-SUM(E$99:E131))</f>
        <v>294552.62236987782</v>
      </c>
      <c r="E132" s="523">
        <f>IF(+J96&lt;F131,J96,D132)</f>
        <v>28636.302325581397</v>
      </c>
      <c r="F132" s="524">
        <f t="shared" si="22"/>
        <v>265916.32004429644</v>
      </c>
      <c r="G132" s="524">
        <f t="shared" si="23"/>
        <v>280234.47120708716</v>
      </c>
      <c r="H132" s="527">
        <f t="shared" si="20"/>
        <v>58632.753283513652</v>
      </c>
      <c r="I132" s="578">
        <f t="shared" si="21"/>
        <v>58632.753283513652</v>
      </c>
      <c r="J132" s="515">
        <f t="shared" si="24"/>
        <v>0</v>
      </c>
      <c r="K132" s="515"/>
      <c r="L132" s="526"/>
      <c r="M132" s="515">
        <f t="shared" si="25"/>
        <v>0</v>
      </c>
      <c r="N132" s="526"/>
      <c r="O132" s="515">
        <f t="shared" si="26"/>
        <v>0</v>
      </c>
      <c r="P132" s="515">
        <f t="shared" si="27"/>
        <v>0</v>
      </c>
    </row>
    <row r="133" spans="2:16" ht="12.5">
      <c r="B133" s="195" t="str">
        <f t="shared" si="14"/>
        <v/>
      </c>
      <c r="C133" s="508">
        <f>IF(D93="","-",+C132+1)</f>
        <v>2050</v>
      </c>
      <c r="D133" s="374">
        <f>IF(F132+SUM(E$99:E132)=D$92,F132,D$92-SUM(E$99:E132))</f>
        <v>265916.32004429644</v>
      </c>
      <c r="E133" s="523">
        <f>IF(+J96&lt;F132,J96,D133)</f>
        <v>28636.302325581397</v>
      </c>
      <c r="F133" s="524">
        <f t="shared" si="22"/>
        <v>237280.01771871504</v>
      </c>
      <c r="G133" s="524">
        <f t="shared" si="23"/>
        <v>251598.16888150573</v>
      </c>
      <c r="H133" s="527">
        <f t="shared" si="20"/>
        <v>55567.507831639705</v>
      </c>
      <c r="I133" s="578">
        <f t="shared" si="21"/>
        <v>55567.507831639705</v>
      </c>
      <c r="J133" s="515">
        <f t="shared" si="24"/>
        <v>0</v>
      </c>
      <c r="K133" s="515"/>
      <c r="L133" s="526"/>
      <c r="M133" s="515">
        <f t="shared" si="25"/>
        <v>0</v>
      </c>
      <c r="N133" s="526"/>
      <c r="O133" s="515">
        <f t="shared" si="26"/>
        <v>0</v>
      </c>
      <c r="P133" s="515">
        <f t="shared" si="27"/>
        <v>0</v>
      </c>
    </row>
    <row r="134" spans="2:16" ht="12.5">
      <c r="B134" s="195" t="str">
        <f t="shared" si="14"/>
        <v/>
      </c>
      <c r="C134" s="508">
        <f>IF(D93="","-",+C133+1)</f>
        <v>2051</v>
      </c>
      <c r="D134" s="374">
        <f>IF(F133+SUM(E$99:E133)=D$92,F133,D$92-SUM(E$99:E133))</f>
        <v>237280.01771871504</v>
      </c>
      <c r="E134" s="523">
        <f>IF(+J96&lt;F133,J96,D134)</f>
        <v>28636.302325581397</v>
      </c>
      <c r="F134" s="524">
        <f t="shared" si="22"/>
        <v>208643.71539313364</v>
      </c>
      <c r="G134" s="524">
        <f t="shared" si="23"/>
        <v>222961.86655592435</v>
      </c>
      <c r="H134" s="527">
        <f t="shared" si="20"/>
        <v>52502.262379765758</v>
      </c>
      <c r="I134" s="578">
        <f t="shared" si="21"/>
        <v>52502.262379765758</v>
      </c>
      <c r="J134" s="515">
        <f t="shared" si="24"/>
        <v>0</v>
      </c>
      <c r="K134" s="515"/>
      <c r="L134" s="526"/>
      <c r="M134" s="515">
        <f t="shared" si="25"/>
        <v>0</v>
      </c>
      <c r="N134" s="526"/>
      <c r="O134" s="515">
        <f t="shared" si="26"/>
        <v>0</v>
      </c>
      <c r="P134" s="515">
        <f t="shared" si="27"/>
        <v>0</v>
      </c>
    </row>
    <row r="135" spans="2:16" ht="12.5">
      <c r="B135" s="195" t="str">
        <f t="shared" si="14"/>
        <v/>
      </c>
      <c r="C135" s="508">
        <f>IF(D93="","-",+C134+1)</f>
        <v>2052</v>
      </c>
      <c r="D135" s="374">
        <f>IF(F134+SUM(E$99:E134)=D$92,F134,D$92-SUM(E$99:E134))</f>
        <v>208643.71539313364</v>
      </c>
      <c r="E135" s="523">
        <f>IF(+J96&lt;F134,J96,D135)</f>
        <v>28636.302325581397</v>
      </c>
      <c r="F135" s="524">
        <f t="shared" si="22"/>
        <v>180007.41306755223</v>
      </c>
      <c r="G135" s="524">
        <f t="shared" si="23"/>
        <v>194325.56423034292</v>
      </c>
      <c r="H135" s="527">
        <f t="shared" si="20"/>
        <v>49437.016927891818</v>
      </c>
      <c r="I135" s="578">
        <f t="shared" si="21"/>
        <v>49437.016927891818</v>
      </c>
      <c r="J135" s="515">
        <f t="shared" si="24"/>
        <v>0</v>
      </c>
      <c r="K135" s="515"/>
      <c r="L135" s="526"/>
      <c r="M135" s="515">
        <f t="shared" si="25"/>
        <v>0</v>
      </c>
      <c r="N135" s="526"/>
      <c r="O135" s="515">
        <f t="shared" si="26"/>
        <v>0</v>
      </c>
      <c r="P135" s="515">
        <f t="shared" si="27"/>
        <v>0</v>
      </c>
    </row>
    <row r="136" spans="2:16" ht="12.5">
      <c r="B136" s="195" t="str">
        <f t="shared" si="14"/>
        <v/>
      </c>
      <c r="C136" s="508">
        <f>IF(D93="","-",+C135+1)</f>
        <v>2053</v>
      </c>
      <c r="D136" s="374">
        <f>IF(F135+SUM(E$99:E135)=D$92,F135,D$92-SUM(E$99:E135))</f>
        <v>180007.41306755223</v>
      </c>
      <c r="E136" s="523">
        <f>IF(+J96&lt;F135,J96,D136)</f>
        <v>28636.302325581397</v>
      </c>
      <c r="F136" s="524">
        <f t="shared" si="22"/>
        <v>151371.11074197083</v>
      </c>
      <c r="G136" s="524">
        <f t="shared" si="23"/>
        <v>165689.26190476154</v>
      </c>
      <c r="H136" s="527">
        <f t="shared" si="20"/>
        <v>46371.771476017871</v>
      </c>
      <c r="I136" s="578">
        <f t="shared" si="21"/>
        <v>46371.771476017871</v>
      </c>
      <c r="J136" s="515">
        <f t="shared" si="24"/>
        <v>0</v>
      </c>
      <c r="K136" s="515"/>
      <c r="L136" s="526"/>
      <c r="M136" s="515">
        <f t="shared" si="25"/>
        <v>0</v>
      </c>
      <c r="N136" s="526"/>
      <c r="O136" s="515">
        <f t="shared" si="26"/>
        <v>0</v>
      </c>
      <c r="P136" s="515">
        <f t="shared" si="27"/>
        <v>0</v>
      </c>
    </row>
    <row r="137" spans="2:16" ht="12.5">
      <c r="B137" s="195" t="str">
        <f t="shared" si="14"/>
        <v/>
      </c>
      <c r="C137" s="508">
        <f>IF(D93="","-",+C136+1)</f>
        <v>2054</v>
      </c>
      <c r="D137" s="374">
        <f>IF(F136+SUM(E$99:E136)=D$92,F136,D$92-SUM(E$99:E136))</f>
        <v>151371.11074197083</v>
      </c>
      <c r="E137" s="523">
        <f>IF(+J96&lt;F136,J96,D137)</f>
        <v>28636.302325581397</v>
      </c>
      <c r="F137" s="524">
        <f t="shared" si="22"/>
        <v>122734.80841638942</v>
      </c>
      <c r="G137" s="524">
        <f t="shared" si="23"/>
        <v>137052.95957918011</v>
      </c>
      <c r="H137" s="527">
        <f t="shared" si="20"/>
        <v>43306.526024143925</v>
      </c>
      <c r="I137" s="578">
        <f t="shared" si="21"/>
        <v>43306.526024143925</v>
      </c>
      <c r="J137" s="515">
        <f t="shared" si="24"/>
        <v>0</v>
      </c>
      <c r="K137" s="515"/>
      <c r="L137" s="526"/>
      <c r="M137" s="515">
        <f t="shared" si="25"/>
        <v>0</v>
      </c>
      <c r="N137" s="526"/>
      <c r="O137" s="515">
        <f t="shared" si="26"/>
        <v>0</v>
      </c>
      <c r="P137" s="515">
        <f t="shared" si="27"/>
        <v>0</v>
      </c>
    </row>
    <row r="138" spans="2:16" ht="12.5">
      <c r="B138" s="195" t="str">
        <f t="shared" si="14"/>
        <v/>
      </c>
      <c r="C138" s="508">
        <f>IF(D93="","-",+C137+1)</f>
        <v>2055</v>
      </c>
      <c r="D138" s="374">
        <f>IF(F137+SUM(E$99:E137)=D$92,F137,D$92-SUM(E$99:E137))</f>
        <v>122734.80841638942</v>
      </c>
      <c r="E138" s="523">
        <f>IF(+J96&lt;F137,J96,D138)</f>
        <v>28636.302325581397</v>
      </c>
      <c r="F138" s="524">
        <f t="shared" si="22"/>
        <v>94098.50609080802</v>
      </c>
      <c r="G138" s="524">
        <f t="shared" si="23"/>
        <v>108416.65725359872</v>
      </c>
      <c r="H138" s="527">
        <f t="shared" si="20"/>
        <v>40241.280572269978</v>
      </c>
      <c r="I138" s="578">
        <f t="shared" si="21"/>
        <v>40241.280572269978</v>
      </c>
      <c r="J138" s="515">
        <f t="shared" si="24"/>
        <v>0</v>
      </c>
      <c r="K138" s="515"/>
      <c r="L138" s="526"/>
      <c r="M138" s="515">
        <f t="shared" si="25"/>
        <v>0</v>
      </c>
      <c r="N138" s="526"/>
      <c r="O138" s="515">
        <f t="shared" si="26"/>
        <v>0</v>
      </c>
      <c r="P138" s="515">
        <f t="shared" si="27"/>
        <v>0</v>
      </c>
    </row>
    <row r="139" spans="2:16" ht="12.5">
      <c r="B139" s="195" t="str">
        <f t="shared" si="14"/>
        <v/>
      </c>
      <c r="C139" s="508">
        <f>IF(D93="","-",+C138+1)</f>
        <v>2056</v>
      </c>
      <c r="D139" s="374">
        <f>IF(F138+SUM(E$99:E138)=D$92,F138,D$92-SUM(E$99:E138))</f>
        <v>94098.50609080802</v>
      </c>
      <c r="E139" s="523">
        <f>IF(+J96&lt;F138,J96,D139)</f>
        <v>28636.302325581397</v>
      </c>
      <c r="F139" s="524">
        <f t="shared" si="22"/>
        <v>65462.203765226623</v>
      </c>
      <c r="G139" s="524">
        <f t="shared" si="23"/>
        <v>79780.354928017317</v>
      </c>
      <c r="H139" s="527">
        <f t="shared" si="20"/>
        <v>37176.035120396031</v>
      </c>
      <c r="I139" s="578">
        <f t="shared" si="21"/>
        <v>37176.035120396031</v>
      </c>
      <c r="J139" s="515">
        <f t="shared" si="24"/>
        <v>0</v>
      </c>
      <c r="K139" s="515"/>
      <c r="L139" s="526"/>
      <c r="M139" s="515">
        <f t="shared" si="25"/>
        <v>0</v>
      </c>
      <c r="N139" s="526"/>
      <c r="O139" s="515">
        <f t="shared" si="26"/>
        <v>0</v>
      </c>
      <c r="P139" s="515">
        <f t="shared" si="27"/>
        <v>0</v>
      </c>
    </row>
    <row r="140" spans="2:16" ht="12.5">
      <c r="B140" s="195" t="str">
        <f t="shared" si="14"/>
        <v/>
      </c>
      <c r="C140" s="508">
        <f>IF(D93="","-",+C139+1)</f>
        <v>2057</v>
      </c>
      <c r="D140" s="374">
        <f>IF(F139+SUM(E$99:E139)=D$92,F139,D$92-SUM(E$99:E139))</f>
        <v>65462.203765226623</v>
      </c>
      <c r="E140" s="523">
        <f>IF(+J96&lt;F139,J96,D140)</f>
        <v>28636.302325581397</v>
      </c>
      <c r="F140" s="524">
        <f t="shared" si="22"/>
        <v>36825.901439645226</v>
      </c>
      <c r="G140" s="524">
        <f t="shared" si="23"/>
        <v>51144.052602435928</v>
      </c>
      <c r="H140" s="527">
        <f t="shared" si="20"/>
        <v>34110.789668522091</v>
      </c>
      <c r="I140" s="578">
        <f t="shared" si="21"/>
        <v>34110.789668522091</v>
      </c>
      <c r="J140" s="515">
        <f t="shared" si="24"/>
        <v>0</v>
      </c>
      <c r="K140" s="515"/>
      <c r="L140" s="526"/>
      <c r="M140" s="515">
        <f t="shared" si="25"/>
        <v>0</v>
      </c>
      <c r="N140" s="526"/>
      <c r="O140" s="515">
        <f t="shared" si="26"/>
        <v>0</v>
      </c>
      <c r="P140" s="515">
        <f t="shared" si="27"/>
        <v>0</v>
      </c>
    </row>
    <row r="141" spans="2:16" ht="12.5">
      <c r="B141" s="195" t="str">
        <f t="shared" si="14"/>
        <v/>
      </c>
      <c r="C141" s="508">
        <f>IF(D93="","-",+C140+1)</f>
        <v>2058</v>
      </c>
      <c r="D141" s="374">
        <f>IF(F140+SUM(E$99:E140)=D$92,F140,D$92-SUM(E$99:E140))</f>
        <v>36825.901439645226</v>
      </c>
      <c r="E141" s="523">
        <f>IF(+J96&lt;F140,J96,D141)</f>
        <v>28636.302325581397</v>
      </c>
      <c r="F141" s="524">
        <f t="shared" si="22"/>
        <v>8189.5991140638289</v>
      </c>
      <c r="G141" s="524">
        <f t="shared" si="23"/>
        <v>22507.750276854527</v>
      </c>
      <c r="H141" s="527">
        <f t="shared" si="20"/>
        <v>31045.544216648144</v>
      </c>
      <c r="I141" s="578">
        <f t="shared" si="21"/>
        <v>31045.544216648144</v>
      </c>
      <c r="J141" s="515">
        <f t="shared" si="24"/>
        <v>0</v>
      </c>
      <c r="K141" s="515"/>
      <c r="L141" s="526"/>
      <c r="M141" s="515">
        <f t="shared" si="25"/>
        <v>0</v>
      </c>
      <c r="N141" s="526"/>
      <c r="O141" s="515">
        <f t="shared" si="26"/>
        <v>0</v>
      </c>
      <c r="P141" s="515">
        <f t="shared" si="27"/>
        <v>0</v>
      </c>
    </row>
    <row r="142" spans="2:16" ht="12.5">
      <c r="B142" s="195" t="str">
        <f t="shared" si="14"/>
        <v/>
      </c>
      <c r="C142" s="508">
        <f>IF(D93="","-",+C141+1)</f>
        <v>2059</v>
      </c>
      <c r="D142" s="374">
        <f>IF(F141+SUM(E$99:E141)=D$92,F141,D$92-SUM(E$99:E141))</f>
        <v>8189.5991140638289</v>
      </c>
      <c r="E142" s="523">
        <f>IF(+J96&lt;F141,J96,D142)</f>
        <v>8189.5991140638289</v>
      </c>
      <c r="F142" s="524">
        <f t="shared" si="22"/>
        <v>0</v>
      </c>
      <c r="G142" s="524">
        <f t="shared" si="23"/>
        <v>4094.7995570319144</v>
      </c>
      <c r="H142" s="527">
        <f t="shared" si="20"/>
        <v>8627.9086966287177</v>
      </c>
      <c r="I142" s="578">
        <f t="shared" si="21"/>
        <v>8627.9086966287177</v>
      </c>
      <c r="J142" s="515">
        <f t="shared" si="24"/>
        <v>0</v>
      </c>
      <c r="K142" s="515"/>
      <c r="L142" s="526"/>
      <c r="M142" s="515">
        <f t="shared" si="25"/>
        <v>0</v>
      </c>
      <c r="N142" s="526"/>
      <c r="O142" s="515">
        <f t="shared" si="26"/>
        <v>0</v>
      </c>
      <c r="P142" s="515">
        <f t="shared" si="27"/>
        <v>0</v>
      </c>
    </row>
    <row r="143" spans="2:16" ht="12.5">
      <c r="B143" s="195" t="str">
        <f t="shared" si="14"/>
        <v/>
      </c>
      <c r="C143" s="508">
        <f>IF(D93="","-",+C142+1)</f>
        <v>2060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2"/>
        <v>0</v>
      </c>
      <c r="G143" s="524">
        <f t="shared" si="23"/>
        <v>0</v>
      </c>
      <c r="H143" s="527">
        <f t="shared" si="20"/>
        <v>0</v>
      </c>
      <c r="I143" s="578">
        <f t="shared" si="21"/>
        <v>0</v>
      </c>
      <c r="J143" s="515">
        <f t="shared" si="24"/>
        <v>0</v>
      </c>
      <c r="K143" s="515"/>
      <c r="L143" s="526"/>
      <c r="M143" s="515">
        <f t="shared" si="25"/>
        <v>0</v>
      </c>
      <c r="N143" s="526"/>
      <c r="O143" s="515">
        <f t="shared" si="26"/>
        <v>0</v>
      </c>
      <c r="P143" s="515">
        <f t="shared" si="27"/>
        <v>0</v>
      </c>
    </row>
    <row r="144" spans="2:16" ht="12.5">
      <c r="B144" s="195" t="str">
        <f t="shared" si="14"/>
        <v/>
      </c>
      <c r="C144" s="508">
        <f>IF(D93="","-",+C143+1)</f>
        <v>2061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2"/>
        <v>0</v>
      </c>
      <c r="G144" s="524">
        <f t="shared" si="23"/>
        <v>0</v>
      </c>
      <c r="H144" s="527">
        <f t="shared" si="20"/>
        <v>0</v>
      </c>
      <c r="I144" s="578">
        <f t="shared" si="21"/>
        <v>0</v>
      </c>
      <c r="J144" s="515">
        <f t="shared" si="24"/>
        <v>0</v>
      </c>
      <c r="K144" s="515"/>
      <c r="L144" s="526"/>
      <c r="M144" s="515">
        <f t="shared" si="25"/>
        <v>0</v>
      </c>
      <c r="N144" s="526"/>
      <c r="O144" s="515">
        <f t="shared" si="26"/>
        <v>0</v>
      </c>
      <c r="P144" s="515">
        <f t="shared" si="27"/>
        <v>0</v>
      </c>
    </row>
    <row r="145" spans="2:16" ht="12.5">
      <c r="B145" s="195" t="str">
        <f t="shared" si="14"/>
        <v/>
      </c>
      <c r="C145" s="508">
        <f>IF(D93="","-",+C144+1)</f>
        <v>2062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2"/>
        <v>0</v>
      </c>
      <c r="G145" s="524">
        <f t="shared" si="23"/>
        <v>0</v>
      </c>
      <c r="H145" s="527">
        <f t="shared" si="20"/>
        <v>0</v>
      </c>
      <c r="I145" s="578">
        <f t="shared" si="21"/>
        <v>0</v>
      </c>
      <c r="J145" s="515">
        <f t="shared" si="24"/>
        <v>0</v>
      </c>
      <c r="K145" s="515"/>
      <c r="L145" s="526"/>
      <c r="M145" s="515">
        <f t="shared" si="25"/>
        <v>0</v>
      </c>
      <c r="N145" s="526"/>
      <c r="O145" s="515">
        <f t="shared" si="26"/>
        <v>0</v>
      </c>
      <c r="P145" s="515">
        <f t="shared" si="27"/>
        <v>0</v>
      </c>
    </row>
    <row r="146" spans="2:16" ht="12.5">
      <c r="B146" s="195" t="str">
        <f t="shared" si="14"/>
        <v/>
      </c>
      <c r="C146" s="508">
        <f>IF(D93="","-",+C145+1)</f>
        <v>2063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2"/>
        <v>0</v>
      </c>
      <c r="G146" s="524">
        <f t="shared" si="23"/>
        <v>0</v>
      </c>
      <c r="H146" s="527">
        <f t="shared" si="20"/>
        <v>0</v>
      </c>
      <c r="I146" s="578">
        <f t="shared" si="21"/>
        <v>0</v>
      </c>
      <c r="J146" s="515">
        <f t="shared" si="24"/>
        <v>0</v>
      </c>
      <c r="K146" s="515"/>
      <c r="L146" s="526"/>
      <c r="M146" s="515">
        <f t="shared" si="25"/>
        <v>0</v>
      </c>
      <c r="N146" s="526"/>
      <c r="O146" s="515">
        <f t="shared" si="26"/>
        <v>0</v>
      </c>
      <c r="P146" s="515">
        <f t="shared" si="27"/>
        <v>0</v>
      </c>
    </row>
    <row r="147" spans="2:16" ht="12.5">
      <c r="B147" s="195" t="str">
        <f t="shared" si="14"/>
        <v/>
      </c>
      <c r="C147" s="508">
        <f>IF(D93="","-",+C146+1)</f>
        <v>2064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2"/>
        <v>0</v>
      </c>
      <c r="G147" s="524">
        <f t="shared" si="23"/>
        <v>0</v>
      </c>
      <c r="H147" s="527">
        <f t="shared" si="20"/>
        <v>0</v>
      </c>
      <c r="I147" s="578">
        <f t="shared" si="21"/>
        <v>0</v>
      </c>
      <c r="J147" s="515">
        <f t="shared" si="24"/>
        <v>0</v>
      </c>
      <c r="K147" s="515"/>
      <c r="L147" s="526"/>
      <c r="M147" s="515">
        <f t="shared" si="25"/>
        <v>0</v>
      </c>
      <c r="N147" s="526"/>
      <c r="O147" s="515">
        <f t="shared" si="26"/>
        <v>0</v>
      </c>
      <c r="P147" s="515">
        <f t="shared" si="27"/>
        <v>0</v>
      </c>
    </row>
    <row r="148" spans="2:16" ht="12.5">
      <c r="B148" s="195" t="str">
        <f t="shared" si="14"/>
        <v/>
      </c>
      <c r="C148" s="508">
        <f>IF(D93="","-",+C147+1)</f>
        <v>2065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2"/>
        <v>0</v>
      </c>
      <c r="G148" s="524">
        <f t="shared" si="23"/>
        <v>0</v>
      </c>
      <c r="H148" s="527">
        <f t="shared" si="20"/>
        <v>0</v>
      </c>
      <c r="I148" s="578">
        <f t="shared" si="21"/>
        <v>0</v>
      </c>
      <c r="J148" s="515">
        <f t="shared" si="24"/>
        <v>0</v>
      </c>
      <c r="K148" s="515"/>
      <c r="L148" s="526"/>
      <c r="M148" s="515">
        <f t="shared" si="25"/>
        <v>0</v>
      </c>
      <c r="N148" s="526"/>
      <c r="O148" s="515">
        <f t="shared" si="26"/>
        <v>0</v>
      </c>
      <c r="P148" s="515">
        <f t="shared" si="27"/>
        <v>0</v>
      </c>
    </row>
    <row r="149" spans="2:16" ht="12.5">
      <c r="B149" s="195" t="str">
        <f t="shared" si="14"/>
        <v/>
      </c>
      <c r="C149" s="508">
        <f>IF(D93="","-",+C148+1)</f>
        <v>2066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2"/>
        <v>0</v>
      </c>
      <c r="G149" s="524">
        <f t="shared" si="23"/>
        <v>0</v>
      </c>
      <c r="H149" s="527">
        <f t="shared" si="20"/>
        <v>0</v>
      </c>
      <c r="I149" s="578">
        <f t="shared" si="21"/>
        <v>0</v>
      </c>
      <c r="J149" s="515">
        <f t="shared" si="24"/>
        <v>0</v>
      </c>
      <c r="K149" s="515"/>
      <c r="L149" s="526"/>
      <c r="M149" s="515">
        <f t="shared" si="25"/>
        <v>0</v>
      </c>
      <c r="N149" s="526"/>
      <c r="O149" s="515">
        <f t="shared" si="26"/>
        <v>0</v>
      </c>
      <c r="P149" s="515">
        <f t="shared" si="27"/>
        <v>0</v>
      </c>
    </row>
    <row r="150" spans="2:16" ht="12.5">
      <c r="B150" s="195" t="str">
        <f t="shared" si="14"/>
        <v/>
      </c>
      <c r="C150" s="508">
        <f>IF(D93="","-",+C149+1)</f>
        <v>2067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2"/>
        <v>0</v>
      </c>
      <c r="G150" s="524">
        <f t="shared" si="23"/>
        <v>0</v>
      </c>
      <c r="H150" s="527">
        <f t="shared" si="20"/>
        <v>0</v>
      </c>
      <c r="I150" s="578">
        <f t="shared" si="21"/>
        <v>0</v>
      </c>
      <c r="J150" s="515">
        <f t="shared" si="24"/>
        <v>0</v>
      </c>
      <c r="K150" s="515"/>
      <c r="L150" s="526"/>
      <c r="M150" s="515">
        <f t="shared" si="25"/>
        <v>0</v>
      </c>
      <c r="N150" s="526"/>
      <c r="O150" s="515">
        <f t="shared" si="26"/>
        <v>0</v>
      </c>
      <c r="P150" s="515">
        <f t="shared" si="27"/>
        <v>0</v>
      </c>
    </row>
    <row r="151" spans="2:16" ht="12.5">
      <c r="B151" s="195" t="str">
        <f t="shared" si="14"/>
        <v/>
      </c>
      <c r="C151" s="508">
        <f>IF(D93="","-",+C150+1)</f>
        <v>2068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2"/>
        <v>0</v>
      </c>
      <c r="G151" s="524">
        <f t="shared" si="23"/>
        <v>0</v>
      </c>
      <c r="H151" s="527">
        <f t="shared" si="20"/>
        <v>0</v>
      </c>
      <c r="I151" s="578">
        <f t="shared" si="21"/>
        <v>0</v>
      </c>
      <c r="J151" s="515">
        <f t="shared" si="24"/>
        <v>0</v>
      </c>
      <c r="K151" s="515"/>
      <c r="L151" s="526"/>
      <c r="M151" s="515">
        <f t="shared" si="25"/>
        <v>0</v>
      </c>
      <c r="N151" s="526"/>
      <c r="O151" s="515">
        <f t="shared" si="26"/>
        <v>0</v>
      </c>
      <c r="P151" s="515">
        <f t="shared" si="27"/>
        <v>0</v>
      </c>
    </row>
    <row r="152" spans="2:16" ht="12.5">
      <c r="B152" s="195" t="str">
        <f t="shared" si="14"/>
        <v/>
      </c>
      <c r="C152" s="508">
        <f>IF(D93="","-",+C151+1)</f>
        <v>2069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2"/>
        <v>0</v>
      </c>
      <c r="G152" s="524">
        <f t="shared" si="23"/>
        <v>0</v>
      </c>
      <c r="H152" s="527">
        <f t="shared" si="20"/>
        <v>0</v>
      </c>
      <c r="I152" s="578">
        <f t="shared" si="21"/>
        <v>0</v>
      </c>
      <c r="J152" s="515">
        <f t="shared" si="24"/>
        <v>0</v>
      </c>
      <c r="K152" s="515"/>
      <c r="L152" s="526"/>
      <c r="M152" s="515">
        <f t="shared" si="25"/>
        <v>0</v>
      </c>
      <c r="N152" s="526"/>
      <c r="O152" s="515">
        <f t="shared" si="26"/>
        <v>0</v>
      </c>
      <c r="P152" s="515">
        <f t="shared" si="27"/>
        <v>0</v>
      </c>
    </row>
    <row r="153" spans="2:16" ht="12.5">
      <c r="B153" s="195" t="str">
        <f t="shared" si="14"/>
        <v/>
      </c>
      <c r="C153" s="508">
        <f>IF(D93="","-",+C152+1)</f>
        <v>2070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2"/>
        <v>0</v>
      </c>
      <c r="G153" s="524">
        <f t="shared" si="23"/>
        <v>0</v>
      </c>
      <c r="H153" s="527">
        <f t="shared" si="20"/>
        <v>0</v>
      </c>
      <c r="I153" s="578">
        <f t="shared" si="21"/>
        <v>0</v>
      </c>
      <c r="J153" s="515">
        <f t="shared" si="24"/>
        <v>0</v>
      </c>
      <c r="K153" s="515"/>
      <c r="L153" s="526"/>
      <c r="M153" s="515">
        <f t="shared" si="25"/>
        <v>0</v>
      </c>
      <c r="N153" s="526"/>
      <c r="O153" s="515">
        <f t="shared" si="26"/>
        <v>0</v>
      </c>
      <c r="P153" s="515">
        <f t="shared" si="27"/>
        <v>0</v>
      </c>
    </row>
    <row r="154" spans="2:16" ht="13" thickBot="1">
      <c r="B154" s="195" t="str">
        <f t="shared" si="14"/>
        <v/>
      </c>
      <c r="C154" s="528">
        <f>IF(D93="","-",+C153+1)</f>
        <v>2071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2"/>
        <v>0</v>
      </c>
      <c r="G154" s="529">
        <f t="shared" si="23"/>
        <v>0</v>
      </c>
      <c r="H154" s="531">
        <f t="shared" si="20"/>
        <v>0</v>
      </c>
      <c r="I154" s="580">
        <f t="shared" si="21"/>
        <v>0</v>
      </c>
      <c r="J154" s="534">
        <f t="shared" si="24"/>
        <v>0</v>
      </c>
      <c r="K154" s="515"/>
      <c r="L154" s="533"/>
      <c r="M154" s="534">
        <f t="shared" si="25"/>
        <v>0</v>
      </c>
      <c r="N154" s="533"/>
      <c r="O154" s="534">
        <f t="shared" si="26"/>
        <v>0</v>
      </c>
      <c r="P154" s="534">
        <f t="shared" si="27"/>
        <v>0</v>
      </c>
    </row>
    <row r="155" spans="2:16" ht="12.5">
      <c r="C155" s="374" t="s">
        <v>78</v>
      </c>
      <c r="D155" s="375"/>
      <c r="E155" s="375">
        <f>SUM(E99:E154)</f>
        <v>1231361.0000000005</v>
      </c>
      <c r="F155" s="375"/>
      <c r="G155" s="375"/>
      <c r="H155" s="375">
        <f>SUM(H99:H154)</f>
        <v>4064832.2712544473</v>
      </c>
      <c r="I155" s="375">
        <f>SUM(I99:I154)</f>
        <v>4064832.2712544473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2920606.36207972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2920606.36207972</v>
      </c>
      <c r="O6" s="269"/>
      <c r="P6" s="269"/>
    </row>
    <row r="7" spans="1:16" ht="13.5" thickBot="1">
      <c r="C7" s="468" t="s">
        <v>48</v>
      </c>
      <c r="D7" s="625" t="s">
        <v>365</v>
      </c>
      <c r="E7" s="588"/>
      <c r="F7" s="588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407</v>
      </c>
      <c r="E9" s="638" t="s">
        <v>408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25217060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2016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615050.24390243902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2016</v>
      </c>
      <c r="D17" s="632">
        <v>23229161</v>
      </c>
      <c r="E17" s="631">
        <v>276537.63095238095</v>
      </c>
      <c r="F17" s="632">
        <v>22952623.369047619</v>
      </c>
      <c r="G17" s="631">
        <v>3262214.3054167381</v>
      </c>
      <c r="H17" s="640">
        <v>3262214.3054167381</v>
      </c>
      <c r="I17" s="512">
        <f t="shared" ref="I17:I72" si="0">H17-G17</f>
        <v>0</v>
      </c>
      <c r="J17" s="512"/>
      <c r="K17" s="513">
        <f>+G17</f>
        <v>3262214.3054167381</v>
      </c>
      <c r="L17" s="514">
        <f t="shared" ref="L17:L72" si="1">IF(K17&lt;&gt;0,+G17-K17,0)</f>
        <v>0</v>
      </c>
      <c r="M17" s="513">
        <f>+H17</f>
        <v>3262214.3054167381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2017</v>
      </c>
      <c r="D18" s="652">
        <v>24940522.369047619</v>
      </c>
      <c r="E18" s="657">
        <v>586443.25581395347</v>
      </c>
      <c r="F18" s="652">
        <v>24354079.113233667</v>
      </c>
      <c r="G18" s="651">
        <v>3640059.7914396082</v>
      </c>
      <c r="H18" s="658">
        <v>3640059.7914396082</v>
      </c>
      <c r="I18" s="512">
        <f t="shared" si="0"/>
        <v>0</v>
      </c>
      <c r="J18" s="512"/>
      <c r="K18" s="519">
        <f>+G18</f>
        <v>3640059.7914396082</v>
      </c>
      <c r="L18" s="520">
        <f>IF(K18&lt;&gt;0,+G18-K18,0)</f>
        <v>0</v>
      </c>
      <c r="M18" s="519">
        <f>+H18</f>
        <v>3640059.7914396082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/>
      </c>
      <c r="C19" s="508">
        <f>IF(D11="","-",+C18+1)</f>
        <v>2018</v>
      </c>
      <c r="D19" s="652">
        <v>24354079.113233667</v>
      </c>
      <c r="E19" s="657">
        <v>615050.24390243902</v>
      </c>
      <c r="F19" s="652">
        <v>23739028.869331229</v>
      </c>
      <c r="G19" s="651">
        <v>3305479.94136969</v>
      </c>
      <c r="H19" s="658">
        <v>3305479.94136969</v>
      </c>
      <c r="I19" s="512">
        <f t="shared" si="0"/>
        <v>0</v>
      </c>
      <c r="J19" s="512"/>
      <c r="K19" s="519">
        <f>+G19</f>
        <v>3305479.94136969</v>
      </c>
      <c r="L19" s="520">
        <f>IF(K19&lt;&gt;0,+G19-K19,0)</f>
        <v>0</v>
      </c>
      <c r="M19" s="519">
        <f>+H19</f>
        <v>3305479.94136969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652">
        <v>23739028.869331229</v>
      </c>
      <c r="E20" s="657">
        <v>586443.25581395347</v>
      </c>
      <c r="F20" s="652">
        <v>23152585.613517277</v>
      </c>
      <c r="G20" s="651">
        <v>2920606.36207972</v>
      </c>
      <c r="H20" s="658">
        <v>2920606.36207972</v>
      </c>
      <c r="I20" s="512">
        <f t="shared" si="0"/>
        <v>0</v>
      </c>
      <c r="J20" s="512"/>
      <c r="K20" s="519">
        <f>+G20</f>
        <v>2920606.36207972</v>
      </c>
      <c r="L20" s="520">
        <f>IF(K20&lt;&gt;0,+G20-K20,0)</f>
        <v>0</v>
      </c>
      <c r="M20" s="519">
        <f>+H20</f>
        <v>2920606.36207972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/>
      </c>
      <c r="C21" s="508">
        <f>IF(D11="","-",+C20+1)</f>
        <v>2020</v>
      </c>
      <c r="D21" s="524">
        <f>IF(F20+SUM(E$17:E20)=D$10,F20,D$10-SUM(E$17:E20))</f>
        <v>23152585.613517277</v>
      </c>
      <c r="E21" s="523">
        <f>IF(+I14&lt;F20,I14,D21)</f>
        <v>615050.24390243902</v>
      </c>
      <c r="F21" s="524">
        <f t="shared" ref="F21:F72" si="5">+D21-E21</f>
        <v>22537535.36961484</v>
      </c>
      <c r="G21" s="525">
        <f t="shared" ref="G21:G49" si="6">+I$12*((D21+F21)/2)+E21</f>
        <v>3518522.6220396049</v>
      </c>
      <c r="H21" s="492">
        <f t="shared" ref="H21:H49" si="7">+I$13*((D21+F21)/2)+E21</f>
        <v>3518522.6220396049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22537535.36961484</v>
      </c>
      <c r="E22" s="523">
        <f>IF(+I14&lt;F21,I14,D22)</f>
        <v>615050.24390243902</v>
      </c>
      <c r="F22" s="524">
        <f t="shared" si="5"/>
        <v>21922485.125712402</v>
      </c>
      <c r="G22" s="525">
        <f t="shared" si="6"/>
        <v>3440353.3654952189</v>
      </c>
      <c r="H22" s="492">
        <f t="shared" si="7"/>
        <v>3440353.3654952189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21922485.125712402</v>
      </c>
      <c r="E23" s="523">
        <f>IF(+I14&lt;F22,I14,D23)</f>
        <v>615050.24390243902</v>
      </c>
      <c r="F23" s="524">
        <f t="shared" si="5"/>
        <v>21307434.881809965</v>
      </c>
      <c r="G23" s="525">
        <f t="shared" si="6"/>
        <v>3362184.1089508329</v>
      </c>
      <c r="H23" s="492">
        <f t="shared" si="7"/>
        <v>3362184.1089508329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21307434.881809965</v>
      </c>
      <c r="E24" s="523">
        <f>IF(+I14&lt;F23,I14,D24)</f>
        <v>615050.24390243902</v>
      </c>
      <c r="F24" s="524">
        <f t="shared" si="5"/>
        <v>20692384.637907527</v>
      </c>
      <c r="G24" s="525">
        <f t="shared" si="6"/>
        <v>3284014.8524064459</v>
      </c>
      <c r="H24" s="492">
        <f t="shared" si="7"/>
        <v>3284014.8524064459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20692384.637907527</v>
      </c>
      <c r="E25" s="523">
        <f>IF(+I14&lt;F24,I14,D25)</f>
        <v>615050.24390243902</v>
      </c>
      <c r="F25" s="524">
        <f t="shared" si="5"/>
        <v>20077334.39400509</v>
      </c>
      <c r="G25" s="525">
        <f t="shared" si="6"/>
        <v>3205845.5958620599</v>
      </c>
      <c r="H25" s="492">
        <f t="shared" si="7"/>
        <v>3205845.5958620599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20077334.39400509</v>
      </c>
      <c r="E26" s="523">
        <f>IF(+I14&lt;F25,I14,D26)</f>
        <v>615050.24390243902</v>
      </c>
      <c r="F26" s="524">
        <f t="shared" si="5"/>
        <v>19462284.150102653</v>
      </c>
      <c r="G26" s="525">
        <f t="shared" si="6"/>
        <v>3127676.3393176729</v>
      </c>
      <c r="H26" s="492">
        <f t="shared" si="7"/>
        <v>3127676.3393176729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19462284.150102653</v>
      </c>
      <c r="E27" s="523">
        <f>IF(+I14&lt;F26,I14,D27)</f>
        <v>615050.24390243902</v>
      </c>
      <c r="F27" s="524">
        <f t="shared" si="5"/>
        <v>18847233.906200215</v>
      </c>
      <c r="G27" s="525">
        <f t="shared" si="6"/>
        <v>3049507.0827732868</v>
      </c>
      <c r="H27" s="492">
        <f t="shared" si="7"/>
        <v>3049507.0827732868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18847233.906200215</v>
      </c>
      <c r="E28" s="523">
        <f>IF(+I14&lt;F27,I14,D28)</f>
        <v>615050.24390243902</v>
      </c>
      <c r="F28" s="524">
        <f t="shared" si="5"/>
        <v>18232183.662297778</v>
      </c>
      <c r="G28" s="525">
        <f t="shared" si="6"/>
        <v>2971337.8262288999</v>
      </c>
      <c r="H28" s="492">
        <f t="shared" si="7"/>
        <v>2971337.8262288999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18232183.662297778</v>
      </c>
      <c r="E29" s="523">
        <f>IF(+I14&lt;F28,I14,D29)</f>
        <v>615050.24390243902</v>
      </c>
      <c r="F29" s="524">
        <f t="shared" si="5"/>
        <v>17617133.41839534</v>
      </c>
      <c r="G29" s="525">
        <f t="shared" si="6"/>
        <v>2893168.5696845138</v>
      </c>
      <c r="H29" s="492">
        <f t="shared" si="7"/>
        <v>2893168.5696845138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17617133.41839534</v>
      </c>
      <c r="E30" s="523">
        <f>IF(+I14&lt;F29,I14,D30)</f>
        <v>615050.24390243902</v>
      </c>
      <c r="F30" s="524">
        <f t="shared" si="5"/>
        <v>17002083.174492903</v>
      </c>
      <c r="G30" s="525">
        <f t="shared" si="6"/>
        <v>2814999.3131401278</v>
      </c>
      <c r="H30" s="492">
        <f t="shared" si="7"/>
        <v>2814999.3131401278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17002083.174492903</v>
      </c>
      <c r="E31" s="523">
        <f>IF(+I14&lt;F30,I14,D31)</f>
        <v>615050.24390243902</v>
      </c>
      <c r="F31" s="524">
        <f t="shared" si="5"/>
        <v>16387032.930590464</v>
      </c>
      <c r="G31" s="525">
        <f t="shared" si="6"/>
        <v>2736830.0565957408</v>
      </c>
      <c r="H31" s="492">
        <f t="shared" si="7"/>
        <v>2736830.0565957408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16387032.930590464</v>
      </c>
      <c r="E32" s="523">
        <f>IF(+I14&lt;F31,I14,D32)</f>
        <v>615050.24390243902</v>
      </c>
      <c r="F32" s="524">
        <f t="shared" si="5"/>
        <v>15771982.686688025</v>
      </c>
      <c r="G32" s="525">
        <f t="shared" si="6"/>
        <v>2658660.8000513539</v>
      </c>
      <c r="H32" s="492">
        <f t="shared" si="7"/>
        <v>2658660.8000513539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15771982.686688025</v>
      </c>
      <c r="E33" s="523">
        <f>IF(+I14&lt;F32,I14,D33)</f>
        <v>615050.24390243902</v>
      </c>
      <c r="F33" s="524">
        <f t="shared" si="5"/>
        <v>15156932.442785585</v>
      </c>
      <c r="G33" s="525">
        <f t="shared" si="6"/>
        <v>2580491.5435069678</v>
      </c>
      <c r="H33" s="492">
        <f t="shared" si="7"/>
        <v>2580491.5435069678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15156932.442785585</v>
      </c>
      <c r="E34" s="523">
        <f>IF(+I14&lt;F33,I14,D34)</f>
        <v>615050.24390243902</v>
      </c>
      <c r="F34" s="524">
        <f t="shared" si="5"/>
        <v>14541882.198883146</v>
      </c>
      <c r="G34" s="525">
        <f t="shared" si="6"/>
        <v>2502322.2869625809</v>
      </c>
      <c r="H34" s="492">
        <f t="shared" si="7"/>
        <v>2502322.2869625809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14541882.198883146</v>
      </c>
      <c r="E35" s="523">
        <f>IF(+I14&lt;F34,I14,D35)</f>
        <v>615050.24390243902</v>
      </c>
      <c r="F35" s="524">
        <f t="shared" si="5"/>
        <v>13926831.954980707</v>
      </c>
      <c r="G35" s="525">
        <f t="shared" si="6"/>
        <v>2424153.0304181944</v>
      </c>
      <c r="H35" s="492">
        <f t="shared" si="7"/>
        <v>2424153.0304181944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13926831.954980707</v>
      </c>
      <c r="E36" s="523">
        <f>IF(+I14&lt;F35,I14,D36)</f>
        <v>615050.24390243902</v>
      </c>
      <c r="F36" s="524">
        <f t="shared" si="5"/>
        <v>13311781.711078268</v>
      </c>
      <c r="G36" s="525">
        <f t="shared" si="6"/>
        <v>2345983.7738738074</v>
      </c>
      <c r="H36" s="492">
        <f t="shared" si="7"/>
        <v>2345983.7738738074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13311781.711078268</v>
      </c>
      <c r="E37" s="523">
        <f>IF(+I14&lt;F36,I14,D37)</f>
        <v>615050.24390243902</v>
      </c>
      <c r="F37" s="524">
        <f t="shared" si="5"/>
        <v>12696731.467175828</v>
      </c>
      <c r="G37" s="525">
        <f t="shared" si="6"/>
        <v>2267814.5173294209</v>
      </c>
      <c r="H37" s="492">
        <f t="shared" si="7"/>
        <v>2267814.5173294209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12696731.467175828</v>
      </c>
      <c r="E38" s="523">
        <f>IF(+I14&lt;F37,I14,D38)</f>
        <v>615050.24390243902</v>
      </c>
      <c r="F38" s="524">
        <f t="shared" si="5"/>
        <v>12081681.223273389</v>
      </c>
      <c r="G38" s="525">
        <f t="shared" si="6"/>
        <v>2189645.2607850339</v>
      </c>
      <c r="H38" s="492">
        <f t="shared" si="7"/>
        <v>2189645.2607850339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12081681.223273389</v>
      </c>
      <c r="E39" s="523">
        <f>IF(+I14&lt;F38,I14,D39)</f>
        <v>615050.24390243902</v>
      </c>
      <c r="F39" s="524">
        <f t="shared" si="5"/>
        <v>11466630.97937095</v>
      </c>
      <c r="G39" s="525">
        <f t="shared" si="6"/>
        <v>2111476.0042406479</v>
      </c>
      <c r="H39" s="492">
        <f t="shared" si="7"/>
        <v>2111476.0042406479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11466630.97937095</v>
      </c>
      <c r="E40" s="523">
        <f>IF(+I14&lt;F39,I14,D40)</f>
        <v>615050.24390243902</v>
      </c>
      <c r="F40" s="524">
        <f t="shared" si="5"/>
        <v>10851580.735468511</v>
      </c>
      <c r="G40" s="525">
        <f t="shared" si="6"/>
        <v>2033306.7476962607</v>
      </c>
      <c r="H40" s="492">
        <f t="shared" si="7"/>
        <v>2033306.7476962607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10851580.735468511</v>
      </c>
      <c r="E41" s="523">
        <f>IF(+I14&lt;F40,I14,D41)</f>
        <v>615050.24390243902</v>
      </c>
      <c r="F41" s="524">
        <f t="shared" si="5"/>
        <v>10236530.491566071</v>
      </c>
      <c r="G41" s="525">
        <f t="shared" si="6"/>
        <v>1955137.4911518744</v>
      </c>
      <c r="H41" s="492">
        <f t="shared" si="7"/>
        <v>1955137.4911518744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10236530.491566071</v>
      </c>
      <c r="E42" s="523">
        <f>IF(+I14&lt;F41,I14,D42)</f>
        <v>615050.24390243902</v>
      </c>
      <c r="F42" s="524">
        <f t="shared" si="5"/>
        <v>9621480.247663632</v>
      </c>
      <c r="G42" s="525">
        <f t="shared" si="6"/>
        <v>1876968.2346074875</v>
      </c>
      <c r="H42" s="492">
        <f t="shared" si="7"/>
        <v>1876968.2346074875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9621480.247663632</v>
      </c>
      <c r="E43" s="523">
        <f>IF(+I14&lt;F42,I14,D43)</f>
        <v>615050.24390243902</v>
      </c>
      <c r="F43" s="524">
        <f t="shared" si="5"/>
        <v>9006430.0037611928</v>
      </c>
      <c r="G43" s="525">
        <f t="shared" si="6"/>
        <v>1798798.9780631009</v>
      </c>
      <c r="H43" s="492">
        <f t="shared" si="7"/>
        <v>1798798.9780631009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9006430.0037611928</v>
      </c>
      <c r="E44" s="523">
        <f>IF(+I14&lt;F43,I14,D44)</f>
        <v>615050.24390243902</v>
      </c>
      <c r="F44" s="524">
        <f t="shared" si="5"/>
        <v>8391379.7598587535</v>
      </c>
      <c r="G44" s="525">
        <f t="shared" si="6"/>
        <v>1720629.721518714</v>
      </c>
      <c r="H44" s="492">
        <f t="shared" si="7"/>
        <v>1720629.721518714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8391379.7598587535</v>
      </c>
      <c r="E45" s="523">
        <f>IF(+I14&lt;F44,I14,D45)</f>
        <v>615050.24390243902</v>
      </c>
      <c r="F45" s="524">
        <f t="shared" si="5"/>
        <v>7776329.5159563143</v>
      </c>
      <c r="G45" s="525">
        <f t="shared" si="6"/>
        <v>1642460.4649743275</v>
      </c>
      <c r="H45" s="492">
        <f t="shared" si="7"/>
        <v>1642460.4649743275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7776329.5159563143</v>
      </c>
      <c r="E46" s="523">
        <f>IF(+I14&lt;F45,I14,D46)</f>
        <v>615050.24390243902</v>
      </c>
      <c r="F46" s="524">
        <f t="shared" si="5"/>
        <v>7161279.272053875</v>
      </c>
      <c r="G46" s="525">
        <f t="shared" si="6"/>
        <v>1564291.208429941</v>
      </c>
      <c r="H46" s="492">
        <f t="shared" si="7"/>
        <v>1564291.208429941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7161279.272053875</v>
      </c>
      <c r="E47" s="523">
        <f>IF(+I14&lt;F46,I14,D47)</f>
        <v>615050.24390243902</v>
      </c>
      <c r="F47" s="524">
        <f t="shared" si="5"/>
        <v>6546229.0281514358</v>
      </c>
      <c r="G47" s="525">
        <f t="shared" si="6"/>
        <v>1486121.951885554</v>
      </c>
      <c r="H47" s="492">
        <f t="shared" si="7"/>
        <v>1486121.951885554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6546229.0281514358</v>
      </c>
      <c r="E48" s="523">
        <f>IF(+I14&lt;F47,I14,D48)</f>
        <v>615050.24390243902</v>
      </c>
      <c r="F48" s="524">
        <f t="shared" si="5"/>
        <v>5931178.7842489965</v>
      </c>
      <c r="G48" s="525">
        <f t="shared" si="6"/>
        <v>1407952.6953411675</v>
      </c>
      <c r="H48" s="492">
        <f t="shared" si="7"/>
        <v>1407952.6953411675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5931178.7842489965</v>
      </c>
      <c r="E49" s="523">
        <f>IF(+I14&lt;F48,I14,D49)</f>
        <v>615050.24390243902</v>
      </c>
      <c r="F49" s="524">
        <f t="shared" si="5"/>
        <v>5316128.5403465573</v>
      </c>
      <c r="G49" s="525">
        <f t="shared" si="6"/>
        <v>1329783.4387967808</v>
      </c>
      <c r="H49" s="492">
        <f t="shared" si="7"/>
        <v>1329783.4387967808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5316128.5403465573</v>
      </c>
      <c r="E50" s="523">
        <f>IF(+I14&lt;F49,I14,D50)</f>
        <v>615050.24390243902</v>
      </c>
      <c r="F50" s="524">
        <f t="shared" si="5"/>
        <v>4701078.296444118</v>
      </c>
      <c r="G50" s="525">
        <f t="shared" ref="G50:G72" si="8">+I$12*((D50+F50)/2)+E50</f>
        <v>1251614.182252394</v>
      </c>
      <c r="H50" s="492">
        <f t="shared" ref="H50:H72" si="9">+I$13*((D50+F50)/2)+E50</f>
        <v>1251614.182252394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4701078.296444118</v>
      </c>
      <c r="E51" s="523">
        <f>IF(+I14&lt;F50,I14,D51)</f>
        <v>615050.24390243902</v>
      </c>
      <c r="F51" s="524">
        <f t="shared" si="5"/>
        <v>4086028.0525416788</v>
      </c>
      <c r="G51" s="525">
        <f t="shared" si="8"/>
        <v>1173444.9257080075</v>
      </c>
      <c r="H51" s="492">
        <f t="shared" si="9"/>
        <v>1173444.9257080075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4086028.0525416788</v>
      </c>
      <c r="E52" s="523">
        <f>IF(+I14&lt;F51,I14,D52)</f>
        <v>615050.24390243902</v>
      </c>
      <c r="F52" s="524">
        <f t="shared" si="5"/>
        <v>3470977.8086392395</v>
      </c>
      <c r="G52" s="525">
        <f t="shared" si="8"/>
        <v>1095275.6691636208</v>
      </c>
      <c r="H52" s="492">
        <f t="shared" si="9"/>
        <v>1095275.6691636208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3470977.8086392395</v>
      </c>
      <c r="E53" s="523">
        <f>IF(+I14&lt;F52,I14,D53)</f>
        <v>615050.24390243902</v>
      </c>
      <c r="F53" s="524">
        <f t="shared" si="5"/>
        <v>2855927.5647368003</v>
      </c>
      <c r="G53" s="525">
        <f t="shared" si="8"/>
        <v>1017106.4126192341</v>
      </c>
      <c r="H53" s="492">
        <f t="shared" si="9"/>
        <v>1017106.4126192341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2855927.5647368003</v>
      </c>
      <c r="E54" s="523">
        <f>IF(+I14&lt;F53,I14,D54)</f>
        <v>615050.24390243902</v>
      </c>
      <c r="F54" s="524">
        <f t="shared" si="5"/>
        <v>2240877.320834361</v>
      </c>
      <c r="G54" s="525">
        <f t="shared" si="8"/>
        <v>938937.15607484744</v>
      </c>
      <c r="H54" s="492">
        <f t="shared" si="9"/>
        <v>938937.15607484744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2240877.320834361</v>
      </c>
      <c r="E55" s="523">
        <f>IF(+I14&lt;F54,I14,D55)</f>
        <v>615050.24390243902</v>
      </c>
      <c r="F55" s="524">
        <f t="shared" si="5"/>
        <v>1625827.076931922</v>
      </c>
      <c r="G55" s="525">
        <f t="shared" si="8"/>
        <v>860767.89953046083</v>
      </c>
      <c r="H55" s="492">
        <f t="shared" si="9"/>
        <v>860767.89953046083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1625827.076931922</v>
      </c>
      <c r="E56" s="523">
        <f>IF(+I14&lt;F55,I14,D56)</f>
        <v>615050.24390243902</v>
      </c>
      <c r="F56" s="524">
        <f t="shared" si="5"/>
        <v>1010776.833029483</v>
      </c>
      <c r="G56" s="525">
        <f t="shared" si="8"/>
        <v>782598.64298607421</v>
      </c>
      <c r="H56" s="492">
        <f t="shared" si="9"/>
        <v>782598.64298607421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1010776.833029483</v>
      </c>
      <c r="E57" s="523">
        <f>IF(+I14&lt;F56,I14,D57)</f>
        <v>615050.24390243902</v>
      </c>
      <c r="F57" s="524">
        <f t="shared" si="5"/>
        <v>395726.58912704396</v>
      </c>
      <c r="G57" s="525">
        <f t="shared" si="8"/>
        <v>704429.38644168747</v>
      </c>
      <c r="H57" s="492">
        <f t="shared" si="9"/>
        <v>704429.38644168747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395726.58912704396</v>
      </c>
      <c r="E58" s="523">
        <f>IF(+I14&lt;F57,I14,D58)</f>
        <v>395726.58912704396</v>
      </c>
      <c r="F58" s="524">
        <f t="shared" si="5"/>
        <v>0</v>
      </c>
      <c r="G58" s="525">
        <f t="shared" si="8"/>
        <v>420873.84626057156</v>
      </c>
      <c r="H58" s="492">
        <f t="shared" si="9"/>
        <v>420873.84626057156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5"/>
        <v>0</v>
      </c>
      <c r="G59" s="525">
        <f t="shared" si="8"/>
        <v>0</v>
      </c>
      <c r="H59" s="492">
        <f t="shared" si="9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25217060</v>
      </c>
      <c r="F73" s="375"/>
      <c r="G73" s="375">
        <f>SUM(G17:G72)</f>
        <v>91673846.403470278</v>
      </c>
      <c r="H73" s="375">
        <f>SUM(H17:H72)</f>
        <v>91673846.403470278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2920606.36207972</v>
      </c>
      <c r="N87" s="547">
        <f>IF(J92&lt;D11,0,VLOOKUP(J92,C17:O72,11))</f>
        <v>2920606.36207972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3124495.1418173425</v>
      </c>
      <c r="N88" s="551">
        <f>IF(J92&lt;D11,0,VLOOKUP(J92,C99:P154,7))</f>
        <v>3124495.1418173425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203888.77973762248</v>
      </c>
      <c r="N89" s="556">
        <f>+N88-N87</f>
        <v>203888.77973762248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TP2010067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25330929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589091.37209302327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2016</v>
      </c>
      <c r="D99" s="650">
        <v>0</v>
      </c>
      <c r="E99" s="651">
        <v>143761.97674418605</v>
      </c>
      <c r="F99" s="652">
        <v>24583298.023255814</v>
      </c>
      <c r="G99" s="653">
        <v>12291649.011627907</v>
      </c>
      <c r="H99" s="654">
        <v>1704186.6748150045</v>
      </c>
      <c r="I99" s="655">
        <v>1704186.6748150045</v>
      </c>
      <c r="J99" s="515">
        <f t="shared" ref="J99:J130" si="10">+I99-H99</f>
        <v>0</v>
      </c>
      <c r="K99" s="515"/>
      <c r="L99" s="513">
        <f>+H99</f>
        <v>1704186.6748150045</v>
      </c>
      <c r="M99" s="514">
        <f t="shared" ref="M99:M130" si="11">IF(L99&lt;&gt;0,+H99-L99,0)</f>
        <v>0</v>
      </c>
      <c r="N99" s="513">
        <f>+I99</f>
        <v>1704186.6748150045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2017</v>
      </c>
      <c r="D100" s="630">
        <v>25187167.023255814</v>
      </c>
      <c r="E100" s="631">
        <v>603117.35714285716</v>
      </c>
      <c r="F100" s="632">
        <v>24584049.666112956</v>
      </c>
      <c r="G100" s="632">
        <v>24885608.344684385</v>
      </c>
      <c r="H100" s="634">
        <v>3626008.4781243373</v>
      </c>
      <c r="I100" s="635">
        <v>3626008.4781243373</v>
      </c>
      <c r="J100" s="515">
        <f t="shared" si="10"/>
        <v>0</v>
      </c>
      <c r="K100" s="515"/>
      <c r="L100" s="656">
        <f>+H100</f>
        <v>3626008.4781243373</v>
      </c>
      <c r="M100" s="515">
        <f t="shared" si="11"/>
        <v>0</v>
      </c>
      <c r="N100" s="656">
        <f>+I100</f>
        <v>3626008.4781243373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/>
      </c>
      <c r="C101" s="508">
        <f>IF(D93="","-",+C100+1)</f>
        <v>2018</v>
      </c>
      <c r="D101" s="630">
        <v>24584049.666112956</v>
      </c>
      <c r="E101" s="631">
        <v>603117.35714285716</v>
      </c>
      <c r="F101" s="632">
        <v>23980932.308970097</v>
      </c>
      <c r="G101" s="632">
        <v>24282490.987541527</v>
      </c>
      <c r="H101" s="634">
        <v>3167459.760554947</v>
      </c>
      <c r="I101" s="635">
        <v>3167459.760554947</v>
      </c>
      <c r="J101" s="515">
        <f t="shared" si="10"/>
        <v>0</v>
      </c>
      <c r="K101" s="515"/>
      <c r="L101" s="656">
        <f>+H101</f>
        <v>3167459.760554947</v>
      </c>
      <c r="M101" s="515">
        <f t="shared" ref="M101" si="15">IF(L101&lt;&gt;0,+H101-L101,0)</f>
        <v>0</v>
      </c>
      <c r="N101" s="656">
        <f>+I101</f>
        <v>3167459.760554947</v>
      </c>
      <c r="O101" s="515">
        <f t="shared" si="12"/>
        <v>0</v>
      </c>
      <c r="P101" s="515">
        <f t="shared" si="13"/>
        <v>0</v>
      </c>
    </row>
    <row r="102" spans="1:16" ht="12.5">
      <c r="B102" s="195" t="str">
        <f t="shared" si="14"/>
        <v/>
      </c>
      <c r="C102" s="508">
        <f>IF(D93="","-",+C101+1)</f>
        <v>2019</v>
      </c>
      <c r="D102" s="374">
        <f>IF(F101+SUM(E$99:E101)=D$92,F101,D$92-SUM(E$99:E101))</f>
        <v>23980932.308970097</v>
      </c>
      <c r="E102" s="523">
        <f>IF(+J96&lt;F101,J96,D102)</f>
        <v>589091.37209302327</v>
      </c>
      <c r="F102" s="524">
        <f t="shared" ref="F102:F130" si="16">+D102-E102</f>
        <v>23391840.936877076</v>
      </c>
      <c r="G102" s="524">
        <f t="shared" ref="G102:G130" si="17">+(F102+D102)/2</f>
        <v>23686386.622923587</v>
      </c>
      <c r="H102" s="527">
        <f t="shared" ref="H102:H154" si="18">+J$94*G102+E102</f>
        <v>3124495.1418173425</v>
      </c>
      <c r="I102" s="578">
        <f t="shared" ref="I102:I154" si="19">+J$95*G102+E102</f>
        <v>3124495.1418173425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2020</v>
      </c>
      <c r="D103" s="374">
        <f>IF(F102+SUM(E$99:E102)=D$92,F102,D$92-SUM(E$99:E102))</f>
        <v>23391840.936877076</v>
      </c>
      <c r="E103" s="523">
        <f>IF(+J96&lt;F102,J96,D103)</f>
        <v>589091.37209302327</v>
      </c>
      <c r="F103" s="524">
        <f t="shared" si="16"/>
        <v>22802749.564784054</v>
      </c>
      <c r="G103" s="524">
        <f t="shared" si="17"/>
        <v>23097295.250830565</v>
      </c>
      <c r="H103" s="527">
        <f t="shared" si="18"/>
        <v>3061438.4793852922</v>
      </c>
      <c r="I103" s="578">
        <f t="shared" si="19"/>
        <v>3061438.4793852922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2021</v>
      </c>
      <c r="D104" s="374">
        <f>IF(F103+SUM(E$99:E103)=D$92,F103,D$92-SUM(E$99:E103))</f>
        <v>22802749.564784054</v>
      </c>
      <c r="E104" s="523">
        <f>IF(+J96&lt;F103,J96,D104)</f>
        <v>589091.37209302327</v>
      </c>
      <c r="F104" s="524">
        <f t="shared" si="16"/>
        <v>22213658.192691032</v>
      </c>
      <c r="G104" s="524">
        <f t="shared" si="17"/>
        <v>22508203.878737543</v>
      </c>
      <c r="H104" s="527">
        <f t="shared" si="18"/>
        <v>2998381.8169532423</v>
      </c>
      <c r="I104" s="578">
        <f t="shared" si="19"/>
        <v>2998381.8169532423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2022</v>
      </c>
      <c r="D105" s="374">
        <f>IF(F104+SUM(E$99:E104)=D$92,F104,D$92-SUM(E$99:E104))</f>
        <v>22213658.192691032</v>
      </c>
      <c r="E105" s="523">
        <f>IF(+J96&lt;F104,J96,D105)</f>
        <v>589091.37209302327</v>
      </c>
      <c r="F105" s="524">
        <f t="shared" si="16"/>
        <v>21624566.82059801</v>
      </c>
      <c r="G105" s="524">
        <f t="shared" si="17"/>
        <v>21919112.506644521</v>
      </c>
      <c r="H105" s="527">
        <f t="shared" si="18"/>
        <v>2935325.1545211924</v>
      </c>
      <c r="I105" s="578">
        <f t="shared" si="19"/>
        <v>2935325.1545211924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2023</v>
      </c>
      <c r="D106" s="374">
        <f>IF(F105+SUM(E$99:E105)=D$92,F105,D$92-SUM(E$99:E105))</f>
        <v>21624566.82059801</v>
      </c>
      <c r="E106" s="523">
        <f>IF(+J96&lt;F105,J96,D106)</f>
        <v>589091.37209302327</v>
      </c>
      <c r="F106" s="524">
        <f t="shared" si="16"/>
        <v>21035475.448504988</v>
      </c>
      <c r="G106" s="524">
        <f t="shared" si="17"/>
        <v>21330021.134551499</v>
      </c>
      <c r="H106" s="527">
        <f t="shared" si="18"/>
        <v>2872268.4920891421</v>
      </c>
      <c r="I106" s="578">
        <f t="shared" si="19"/>
        <v>2872268.4920891421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2024</v>
      </c>
      <c r="D107" s="374">
        <f>IF(F106+SUM(E$99:E106)=D$92,F106,D$92-SUM(E$99:E106))</f>
        <v>21035475.448504988</v>
      </c>
      <c r="E107" s="523">
        <f>IF(+J96&lt;F106,J96,D107)</f>
        <v>589091.37209302327</v>
      </c>
      <c r="F107" s="524">
        <f t="shared" si="16"/>
        <v>20446384.076411966</v>
      </c>
      <c r="G107" s="524">
        <f t="shared" si="17"/>
        <v>20740929.762458477</v>
      </c>
      <c r="H107" s="527">
        <f t="shared" si="18"/>
        <v>2809211.8296570922</v>
      </c>
      <c r="I107" s="578">
        <f t="shared" si="19"/>
        <v>2809211.8296570922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2025</v>
      </c>
      <c r="D108" s="374">
        <f>IF(F107+SUM(E$99:E107)=D$92,F107,D$92-SUM(E$99:E107))</f>
        <v>20446384.076411966</v>
      </c>
      <c r="E108" s="523">
        <f>IF(+J96&lt;F107,J96,D108)</f>
        <v>589091.37209302327</v>
      </c>
      <c r="F108" s="524">
        <f t="shared" si="16"/>
        <v>19857292.704318944</v>
      </c>
      <c r="G108" s="524">
        <f t="shared" si="17"/>
        <v>20151838.390365455</v>
      </c>
      <c r="H108" s="527">
        <f t="shared" si="18"/>
        <v>2746155.1672250419</v>
      </c>
      <c r="I108" s="578">
        <f t="shared" si="19"/>
        <v>2746155.1672250419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2026</v>
      </c>
      <c r="D109" s="374">
        <f>IF(F108+SUM(E$99:E108)=D$92,F108,D$92-SUM(E$99:E108))</f>
        <v>19857292.704318944</v>
      </c>
      <c r="E109" s="523">
        <f>IF(+J96&lt;F108,J96,D109)</f>
        <v>589091.37209302327</v>
      </c>
      <c r="F109" s="524">
        <f t="shared" si="16"/>
        <v>19268201.332225922</v>
      </c>
      <c r="G109" s="524">
        <f t="shared" si="17"/>
        <v>19562747.018272433</v>
      </c>
      <c r="H109" s="527">
        <f t="shared" si="18"/>
        <v>2683098.504792992</v>
      </c>
      <c r="I109" s="578">
        <f t="shared" si="19"/>
        <v>2683098.504792992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2027</v>
      </c>
      <c r="D110" s="374">
        <f>IF(F109+SUM(E$99:E109)=D$92,F109,D$92-SUM(E$99:E109))</f>
        <v>19268201.332225922</v>
      </c>
      <c r="E110" s="523">
        <f>IF(+J96&lt;F109,J96,D110)</f>
        <v>589091.37209302327</v>
      </c>
      <c r="F110" s="524">
        <f t="shared" si="16"/>
        <v>18679109.960132901</v>
      </c>
      <c r="G110" s="524">
        <f t="shared" si="17"/>
        <v>18973655.646179412</v>
      </c>
      <c r="H110" s="527">
        <f t="shared" si="18"/>
        <v>2620041.8423609417</v>
      </c>
      <c r="I110" s="578">
        <f t="shared" si="19"/>
        <v>2620041.8423609417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2028</v>
      </c>
      <c r="D111" s="374">
        <f>IF(F110+SUM(E$99:E110)=D$92,F110,D$92-SUM(E$99:E110))</f>
        <v>18679109.960132901</v>
      </c>
      <c r="E111" s="523">
        <f>IF(+J96&lt;F110,J96,D111)</f>
        <v>589091.37209302327</v>
      </c>
      <c r="F111" s="524">
        <f t="shared" si="16"/>
        <v>18090018.588039879</v>
      </c>
      <c r="G111" s="524">
        <f t="shared" si="17"/>
        <v>18384564.27408639</v>
      </c>
      <c r="H111" s="527">
        <f t="shared" si="18"/>
        <v>2556985.1799288918</v>
      </c>
      <c r="I111" s="578">
        <f t="shared" si="19"/>
        <v>2556985.1799288918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2029</v>
      </c>
      <c r="D112" s="374">
        <f>IF(F111+SUM(E$99:E111)=D$92,F111,D$92-SUM(E$99:E111))</f>
        <v>18090018.588039879</v>
      </c>
      <c r="E112" s="523">
        <f>IF(+J96&lt;F111,J96,D112)</f>
        <v>589091.37209302327</v>
      </c>
      <c r="F112" s="524">
        <f t="shared" si="16"/>
        <v>17500927.215946857</v>
      </c>
      <c r="G112" s="524">
        <f t="shared" si="17"/>
        <v>17795472.901993368</v>
      </c>
      <c r="H112" s="527">
        <f t="shared" si="18"/>
        <v>2493928.517496842</v>
      </c>
      <c r="I112" s="578">
        <f t="shared" si="19"/>
        <v>2493928.517496842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2030</v>
      </c>
      <c r="D113" s="374">
        <f>IF(F112+SUM(E$99:E112)=D$92,F112,D$92-SUM(E$99:E112))</f>
        <v>17500927.215946857</v>
      </c>
      <c r="E113" s="523">
        <f>IF(+J96&lt;F112,J96,D113)</f>
        <v>589091.37209302327</v>
      </c>
      <c r="F113" s="524">
        <f t="shared" si="16"/>
        <v>16911835.843853835</v>
      </c>
      <c r="G113" s="524">
        <f t="shared" si="17"/>
        <v>17206381.529900346</v>
      </c>
      <c r="H113" s="527">
        <f t="shared" si="18"/>
        <v>2430871.8550647916</v>
      </c>
      <c r="I113" s="578">
        <f t="shared" si="19"/>
        <v>2430871.8550647916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2031</v>
      </c>
      <c r="D114" s="374">
        <f>IF(F113+SUM(E$99:E113)=D$92,F113,D$92-SUM(E$99:E113))</f>
        <v>16911835.843853835</v>
      </c>
      <c r="E114" s="523">
        <f>IF(+J96&lt;F113,J96,D114)</f>
        <v>589091.37209302327</v>
      </c>
      <c r="F114" s="524">
        <f t="shared" si="16"/>
        <v>16322744.471760811</v>
      </c>
      <c r="G114" s="524">
        <f t="shared" si="17"/>
        <v>16617290.157807324</v>
      </c>
      <c r="H114" s="527">
        <f t="shared" si="18"/>
        <v>2367815.1926327413</v>
      </c>
      <c r="I114" s="578">
        <f t="shared" si="19"/>
        <v>2367815.1926327413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2032</v>
      </c>
      <c r="D115" s="374">
        <f>IF(F114+SUM(E$99:E114)=D$92,F114,D$92-SUM(E$99:E114))</f>
        <v>16322744.471760811</v>
      </c>
      <c r="E115" s="523">
        <f>IF(+J96&lt;F114,J96,D115)</f>
        <v>589091.37209302327</v>
      </c>
      <c r="F115" s="524">
        <f t="shared" si="16"/>
        <v>15733653.099667788</v>
      </c>
      <c r="G115" s="524">
        <f t="shared" si="17"/>
        <v>16028198.785714298</v>
      </c>
      <c r="H115" s="527">
        <f t="shared" si="18"/>
        <v>2304758.530200691</v>
      </c>
      <c r="I115" s="578">
        <f t="shared" si="19"/>
        <v>2304758.530200691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2033</v>
      </c>
      <c r="D116" s="374">
        <f>IF(F115+SUM(E$99:E115)=D$92,F115,D$92-SUM(E$99:E115))</f>
        <v>15733653.099667788</v>
      </c>
      <c r="E116" s="523">
        <f>IF(+J96&lt;F115,J96,D116)</f>
        <v>589091.37209302327</v>
      </c>
      <c r="F116" s="524">
        <f t="shared" si="16"/>
        <v>15144561.727574764</v>
      </c>
      <c r="G116" s="524">
        <f t="shared" si="17"/>
        <v>15439107.413621277</v>
      </c>
      <c r="H116" s="527">
        <f t="shared" si="18"/>
        <v>2241701.8677686406</v>
      </c>
      <c r="I116" s="578">
        <f t="shared" si="19"/>
        <v>2241701.8677686406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2034</v>
      </c>
      <c r="D117" s="374">
        <f>IF(F116+SUM(E$99:E116)=D$92,F116,D$92-SUM(E$99:E116))</f>
        <v>15144561.727574764</v>
      </c>
      <c r="E117" s="523">
        <f>IF(+J96&lt;F116,J96,D117)</f>
        <v>589091.37209302327</v>
      </c>
      <c r="F117" s="524">
        <f t="shared" si="16"/>
        <v>14555470.35548174</v>
      </c>
      <c r="G117" s="524">
        <f t="shared" si="17"/>
        <v>14850016.041528251</v>
      </c>
      <c r="H117" s="527">
        <f t="shared" si="18"/>
        <v>2178645.2053365903</v>
      </c>
      <c r="I117" s="578">
        <f t="shared" si="19"/>
        <v>2178645.2053365903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2035</v>
      </c>
      <c r="D118" s="374">
        <f>IF(F117+SUM(E$99:E117)=D$92,F117,D$92-SUM(E$99:E117))</f>
        <v>14555470.35548174</v>
      </c>
      <c r="E118" s="523">
        <f>IF(+J96&lt;F117,J96,D118)</f>
        <v>589091.37209302327</v>
      </c>
      <c r="F118" s="524">
        <f t="shared" si="16"/>
        <v>13966378.983388716</v>
      </c>
      <c r="G118" s="524">
        <f t="shared" si="17"/>
        <v>14260924.669435229</v>
      </c>
      <c r="H118" s="527">
        <f t="shared" si="18"/>
        <v>2115588.5429045404</v>
      </c>
      <c r="I118" s="578">
        <f t="shared" si="19"/>
        <v>2115588.5429045404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2036</v>
      </c>
      <c r="D119" s="374">
        <f>IF(F118+SUM(E$99:E118)=D$92,F118,D$92-SUM(E$99:E118))</f>
        <v>13966378.983388716</v>
      </c>
      <c r="E119" s="523">
        <f>IF(+J96&lt;F118,J96,D119)</f>
        <v>589091.37209302327</v>
      </c>
      <c r="F119" s="524">
        <f t="shared" si="16"/>
        <v>13377287.611295693</v>
      </c>
      <c r="G119" s="524">
        <f t="shared" si="17"/>
        <v>13671833.297342204</v>
      </c>
      <c r="H119" s="527">
        <f t="shared" si="18"/>
        <v>2052531.8804724899</v>
      </c>
      <c r="I119" s="578">
        <f t="shared" si="19"/>
        <v>2052531.8804724899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2037</v>
      </c>
      <c r="D120" s="374">
        <f>IF(F119+SUM(E$99:E119)=D$92,F119,D$92-SUM(E$99:E119))</f>
        <v>13377287.611295693</v>
      </c>
      <c r="E120" s="523">
        <f>IF(+J96&lt;F119,J96,D120)</f>
        <v>589091.37209302327</v>
      </c>
      <c r="F120" s="524">
        <f t="shared" si="16"/>
        <v>12788196.239202669</v>
      </c>
      <c r="G120" s="524">
        <f t="shared" si="17"/>
        <v>13082741.925249182</v>
      </c>
      <c r="H120" s="527">
        <f t="shared" si="18"/>
        <v>1989475.2180404398</v>
      </c>
      <c r="I120" s="578">
        <f t="shared" si="19"/>
        <v>1989475.2180404398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2038</v>
      </c>
      <c r="D121" s="374">
        <f>IF(F120+SUM(E$99:E120)=D$92,F120,D$92-SUM(E$99:E120))</f>
        <v>12788196.239202669</v>
      </c>
      <c r="E121" s="523">
        <f>IF(+J96&lt;F120,J96,D121)</f>
        <v>589091.37209302327</v>
      </c>
      <c r="F121" s="524">
        <f t="shared" si="16"/>
        <v>12199104.867109645</v>
      </c>
      <c r="G121" s="524">
        <f t="shared" si="17"/>
        <v>12493650.553156156</v>
      </c>
      <c r="H121" s="527">
        <f t="shared" si="18"/>
        <v>1926418.5556083894</v>
      </c>
      <c r="I121" s="578">
        <f t="shared" si="19"/>
        <v>1926418.5556083894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2039</v>
      </c>
      <c r="D122" s="374">
        <f>IF(F121+SUM(E$99:E121)=D$92,F121,D$92-SUM(E$99:E121))</f>
        <v>12199104.867109645</v>
      </c>
      <c r="E122" s="523">
        <f>IF(+J96&lt;F121,J96,D122)</f>
        <v>589091.37209302327</v>
      </c>
      <c r="F122" s="524">
        <f t="shared" si="16"/>
        <v>11610013.495016621</v>
      </c>
      <c r="G122" s="524">
        <f t="shared" si="17"/>
        <v>11904559.181063134</v>
      </c>
      <c r="H122" s="527">
        <f t="shared" si="18"/>
        <v>1863361.8931763393</v>
      </c>
      <c r="I122" s="578">
        <f t="shared" si="19"/>
        <v>1863361.8931763393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2040</v>
      </c>
      <c r="D123" s="374">
        <f>IF(F122+SUM(E$99:E122)=D$92,F122,D$92-SUM(E$99:E122))</f>
        <v>11610013.495016621</v>
      </c>
      <c r="E123" s="523">
        <f>IF(+J96&lt;F122,J96,D123)</f>
        <v>589091.37209302327</v>
      </c>
      <c r="F123" s="524">
        <f t="shared" si="16"/>
        <v>11020922.122923598</v>
      </c>
      <c r="G123" s="524">
        <f t="shared" si="17"/>
        <v>11315467.808970109</v>
      </c>
      <c r="H123" s="527">
        <f t="shared" si="18"/>
        <v>1800305.2307442888</v>
      </c>
      <c r="I123" s="578">
        <f t="shared" si="19"/>
        <v>1800305.2307442888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2041</v>
      </c>
      <c r="D124" s="374">
        <f>IF(F123+SUM(E$99:E123)=D$92,F123,D$92-SUM(E$99:E123))</f>
        <v>11020922.122923598</v>
      </c>
      <c r="E124" s="523">
        <f>IF(+J96&lt;F123,J96,D124)</f>
        <v>589091.37209302327</v>
      </c>
      <c r="F124" s="524">
        <f t="shared" si="16"/>
        <v>10431830.750830574</v>
      </c>
      <c r="G124" s="524">
        <f t="shared" si="17"/>
        <v>10726376.436877087</v>
      </c>
      <c r="H124" s="527">
        <f t="shared" si="18"/>
        <v>1737248.5683122387</v>
      </c>
      <c r="I124" s="578">
        <f t="shared" si="19"/>
        <v>1737248.5683122387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2042</v>
      </c>
      <c r="D125" s="374">
        <f>IF(F124+SUM(E$99:E124)=D$92,F124,D$92-SUM(E$99:E124))</f>
        <v>10431830.750830574</v>
      </c>
      <c r="E125" s="523">
        <f>IF(+J96&lt;F124,J96,D125)</f>
        <v>589091.37209302327</v>
      </c>
      <c r="F125" s="524">
        <f t="shared" si="16"/>
        <v>9842739.3787375502</v>
      </c>
      <c r="G125" s="524">
        <f t="shared" si="17"/>
        <v>10137285.064784061</v>
      </c>
      <c r="H125" s="527">
        <f t="shared" si="18"/>
        <v>1674191.9058801883</v>
      </c>
      <c r="I125" s="578">
        <f t="shared" si="19"/>
        <v>1674191.9058801883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2043</v>
      </c>
      <c r="D126" s="374">
        <f>IF(F125+SUM(E$99:E125)=D$92,F125,D$92-SUM(E$99:E125))</f>
        <v>9842739.3787375502</v>
      </c>
      <c r="E126" s="523">
        <f>IF(+J96&lt;F125,J96,D126)</f>
        <v>589091.37209302327</v>
      </c>
      <c r="F126" s="524">
        <f t="shared" si="16"/>
        <v>9253648.0066445265</v>
      </c>
      <c r="G126" s="524">
        <f t="shared" si="17"/>
        <v>9548193.6926910393</v>
      </c>
      <c r="H126" s="527">
        <f t="shared" si="18"/>
        <v>1611135.2434481382</v>
      </c>
      <c r="I126" s="578">
        <f t="shared" si="19"/>
        <v>1611135.2434481382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2044</v>
      </c>
      <c r="D127" s="374">
        <f>IF(F126+SUM(E$99:E126)=D$92,F126,D$92-SUM(E$99:E126))</f>
        <v>9253648.0066445265</v>
      </c>
      <c r="E127" s="523">
        <f>IF(+J96&lt;F126,J96,D127)</f>
        <v>589091.37209302327</v>
      </c>
      <c r="F127" s="524">
        <f t="shared" si="16"/>
        <v>8664556.6345515028</v>
      </c>
      <c r="G127" s="524">
        <f t="shared" si="17"/>
        <v>8959102.3205980137</v>
      </c>
      <c r="H127" s="527">
        <f t="shared" si="18"/>
        <v>1548078.5810160877</v>
      </c>
      <c r="I127" s="578">
        <f t="shared" si="19"/>
        <v>1548078.5810160877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2045</v>
      </c>
      <c r="D128" s="374">
        <f>IF(F127+SUM(E$99:E127)=D$92,F127,D$92-SUM(E$99:E127))</f>
        <v>8664556.6345515028</v>
      </c>
      <c r="E128" s="523">
        <f>IF(+J96&lt;F127,J96,D128)</f>
        <v>589091.37209302327</v>
      </c>
      <c r="F128" s="524">
        <f t="shared" si="16"/>
        <v>8075465.262458479</v>
      </c>
      <c r="G128" s="524">
        <f t="shared" si="17"/>
        <v>8370010.9485049909</v>
      </c>
      <c r="H128" s="527">
        <f t="shared" si="18"/>
        <v>1485021.9185840376</v>
      </c>
      <c r="I128" s="578">
        <f t="shared" si="19"/>
        <v>1485021.9185840376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2046</v>
      </c>
      <c r="D129" s="374">
        <f>IF(F128+SUM(E$99:E128)=D$92,F128,D$92-SUM(E$99:E128))</f>
        <v>8075465.262458479</v>
      </c>
      <c r="E129" s="523">
        <f>IF(+J96&lt;F128,J96,D129)</f>
        <v>589091.37209302327</v>
      </c>
      <c r="F129" s="524">
        <f t="shared" si="16"/>
        <v>7486373.8903654553</v>
      </c>
      <c r="G129" s="524">
        <f t="shared" si="17"/>
        <v>7780919.5764119672</v>
      </c>
      <c r="H129" s="527">
        <f t="shared" si="18"/>
        <v>1421965.2561519872</v>
      </c>
      <c r="I129" s="578">
        <f t="shared" si="19"/>
        <v>1421965.2561519872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2047</v>
      </c>
      <c r="D130" s="374">
        <f>IF(F129+SUM(E$99:E129)=D$92,F129,D$92-SUM(E$99:E129))</f>
        <v>7486373.8903654553</v>
      </c>
      <c r="E130" s="523">
        <f>IF(+J96&lt;F129,J96,D130)</f>
        <v>589091.37209302327</v>
      </c>
      <c r="F130" s="524">
        <f t="shared" si="16"/>
        <v>6897282.5182724316</v>
      </c>
      <c r="G130" s="524">
        <f t="shared" si="17"/>
        <v>7191828.2043189434</v>
      </c>
      <c r="H130" s="527">
        <f t="shared" si="18"/>
        <v>1358908.5937199369</v>
      </c>
      <c r="I130" s="578">
        <f t="shared" si="19"/>
        <v>1358908.5937199369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2048</v>
      </c>
      <c r="D131" s="374">
        <f>IF(F130+SUM(E$99:E130)=D$92,F130,D$92-SUM(E$99:E130))</f>
        <v>6897282.5182724316</v>
      </c>
      <c r="E131" s="523">
        <f>IF(+J96&lt;F130,J96,D131)</f>
        <v>589091.37209302327</v>
      </c>
      <c r="F131" s="524">
        <f t="shared" ref="F131:F154" si="20">+D131-E131</f>
        <v>6308191.1461794078</v>
      </c>
      <c r="G131" s="524">
        <f t="shared" ref="G131:G154" si="21">+(F131+D131)/2</f>
        <v>6602736.8322259197</v>
      </c>
      <c r="H131" s="527">
        <f t="shared" si="18"/>
        <v>1295851.9312878866</v>
      </c>
      <c r="I131" s="578">
        <f t="shared" si="19"/>
        <v>1295851.9312878866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4"/>
        <v/>
      </c>
      <c r="C132" s="508">
        <f>IF(D93="","-",+C131+1)</f>
        <v>2049</v>
      </c>
      <c r="D132" s="374">
        <f>IF(F131+SUM(E$99:E131)=D$92,F131,D$92-SUM(E$99:E131))</f>
        <v>6308191.1461794078</v>
      </c>
      <c r="E132" s="523">
        <f>IF(+J96&lt;F131,J96,D132)</f>
        <v>589091.37209302327</v>
      </c>
      <c r="F132" s="524">
        <f t="shared" si="20"/>
        <v>5719099.7740863841</v>
      </c>
      <c r="G132" s="524">
        <f t="shared" si="21"/>
        <v>6013645.460132896</v>
      </c>
      <c r="H132" s="527">
        <f t="shared" si="18"/>
        <v>1232795.2688558362</v>
      </c>
      <c r="I132" s="578">
        <f t="shared" si="19"/>
        <v>1232795.2688558362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4"/>
        <v/>
      </c>
      <c r="C133" s="508">
        <f>IF(D93="","-",+C132+1)</f>
        <v>2050</v>
      </c>
      <c r="D133" s="374">
        <f>IF(F132+SUM(E$99:E132)=D$92,F132,D$92-SUM(E$99:E132))</f>
        <v>5719099.7740863841</v>
      </c>
      <c r="E133" s="523">
        <f>IF(+J96&lt;F132,J96,D133)</f>
        <v>589091.37209302327</v>
      </c>
      <c r="F133" s="524">
        <f t="shared" si="20"/>
        <v>5130008.4019933604</v>
      </c>
      <c r="G133" s="524">
        <f t="shared" si="21"/>
        <v>5424554.0880398722</v>
      </c>
      <c r="H133" s="527">
        <f t="shared" si="18"/>
        <v>1169738.6064237861</v>
      </c>
      <c r="I133" s="578">
        <f t="shared" si="19"/>
        <v>1169738.6064237861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4"/>
        <v/>
      </c>
      <c r="C134" s="508">
        <f>IF(D93="","-",+C133+1)</f>
        <v>2051</v>
      </c>
      <c r="D134" s="374">
        <f>IF(F133+SUM(E$99:E133)=D$92,F133,D$92-SUM(E$99:E133))</f>
        <v>5130008.4019933604</v>
      </c>
      <c r="E134" s="523">
        <f>IF(+J96&lt;F133,J96,D134)</f>
        <v>589091.37209302327</v>
      </c>
      <c r="F134" s="524">
        <f t="shared" si="20"/>
        <v>4540917.0299003366</v>
      </c>
      <c r="G134" s="524">
        <f t="shared" si="21"/>
        <v>4835462.7159468485</v>
      </c>
      <c r="H134" s="527">
        <f t="shared" si="18"/>
        <v>1106681.9439917358</v>
      </c>
      <c r="I134" s="578">
        <f t="shared" si="19"/>
        <v>1106681.9439917358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4"/>
        <v/>
      </c>
      <c r="C135" s="508">
        <f>IF(D93="","-",+C134+1)</f>
        <v>2052</v>
      </c>
      <c r="D135" s="374">
        <f>IF(F134+SUM(E$99:E134)=D$92,F134,D$92-SUM(E$99:E134))</f>
        <v>4540917.0299003366</v>
      </c>
      <c r="E135" s="523">
        <f>IF(+J96&lt;F134,J96,D135)</f>
        <v>589091.37209302327</v>
      </c>
      <c r="F135" s="524">
        <f t="shared" si="20"/>
        <v>3951825.6578073134</v>
      </c>
      <c r="G135" s="524">
        <f t="shared" si="21"/>
        <v>4246371.3438538248</v>
      </c>
      <c r="H135" s="527">
        <f t="shared" si="18"/>
        <v>1043625.2815596856</v>
      </c>
      <c r="I135" s="578">
        <f t="shared" si="19"/>
        <v>1043625.2815596856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4"/>
        <v/>
      </c>
      <c r="C136" s="508">
        <f>IF(D93="","-",+C135+1)</f>
        <v>2053</v>
      </c>
      <c r="D136" s="374">
        <f>IF(F135+SUM(E$99:E135)=D$92,F135,D$92-SUM(E$99:E135))</f>
        <v>3951825.6578073134</v>
      </c>
      <c r="E136" s="523">
        <f>IF(+J96&lt;F135,J96,D136)</f>
        <v>589091.37209302327</v>
      </c>
      <c r="F136" s="524">
        <f t="shared" si="20"/>
        <v>3362734.2857142901</v>
      </c>
      <c r="G136" s="524">
        <f t="shared" si="21"/>
        <v>3657279.971760802</v>
      </c>
      <c r="H136" s="527">
        <f t="shared" si="18"/>
        <v>980568.61912763538</v>
      </c>
      <c r="I136" s="578">
        <f t="shared" si="19"/>
        <v>980568.61912763538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4"/>
        <v/>
      </c>
      <c r="C137" s="508">
        <f>IF(D93="","-",+C136+1)</f>
        <v>2054</v>
      </c>
      <c r="D137" s="374">
        <f>IF(F136+SUM(E$99:E136)=D$92,F136,D$92-SUM(E$99:E136))</f>
        <v>3362734.2857142901</v>
      </c>
      <c r="E137" s="523">
        <f>IF(+J96&lt;F136,J96,D137)</f>
        <v>589091.37209302327</v>
      </c>
      <c r="F137" s="524">
        <f t="shared" si="20"/>
        <v>2773642.9136212668</v>
      </c>
      <c r="G137" s="524">
        <f t="shared" si="21"/>
        <v>3068188.5996677782</v>
      </c>
      <c r="H137" s="527">
        <f t="shared" si="18"/>
        <v>917511.95669558505</v>
      </c>
      <c r="I137" s="578">
        <f t="shared" si="19"/>
        <v>917511.95669558505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4"/>
        <v/>
      </c>
      <c r="C138" s="508">
        <f>IF(D93="","-",+C137+1)</f>
        <v>2055</v>
      </c>
      <c r="D138" s="374">
        <f>IF(F137+SUM(E$99:E137)=D$92,F137,D$92-SUM(E$99:E137))</f>
        <v>2773642.9136212668</v>
      </c>
      <c r="E138" s="523">
        <f>IF(+J96&lt;F137,J96,D138)</f>
        <v>589091.37209302327</v>
      </c>
      <c r="F138" s="524">
        <f t="shared" si="20"/>
        <v>2184551.5415282436</v>
      </c>
      <c r="G138" s="524">
        <f t="shared" si="21"/>
        <v>2479097.2275747554</v>
      </c>
      <c r="H138" s="527">
        <f t="shared" si="18"/>
        <v>854455.29426353495</v>
      </c>
      <c r="I138" s="578">
        <f t="shared" si="19"/>
        <v>854455.29426353495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4"/>
        <v/>
      </c>
      <c r="C139" s="508">
        <f>IF(D93="","-",+C138+1)</f>
        <v>2056</v>
      </c>
      <c r="D139" s="374">
        <f>IF(F138+SUM(E$99:E138)=D$92,F138,D$92-SUM(E$99:E138))</f>
        <v>2184551.5415282436</v>
      </c>
      <c r="E139" s="523">
        <f>IF(+J96&lt;F138,J96,D139)</f>
        <v>589091.37209302327</v>
      </c>
      <c r="F139" s="524">
        <f t="shared" si="20"/>
        <v>1595460.1694352203</v>
      </c>
      <c r="G139" s="524">
        <f t="shared" si="21"/>
        <v>1890005.8554817319</v>
      </c>
      <c r="H139" s="527">
        <f t="shared" si="18"/>
        <v>791398.63183148461</v>
      </c>
      <c r="I139" s="578">
        <f t="shared" si="19"/>
        <v>791398.63183148461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4"/>
        <v/>
      </c>
      <c r="C140" s="508">
        <f>IF(D93="","-",+C139+1)</f>
        <v>2057</v>
      </c>
      <c r="D140" s="374">
        <f>IF(F139+SUM(E$99:E139)=D$92,F139,D$92-SUM(E$99:E139))</f>
        <v>1595460.1694352203</v>
      </c>
      <c r="E140" s="523">
        <f>IF(+J96&lt;F139,J96,D140)</f>
        <v>589091.37209302327</v>
      </c>
      <c r="F140" s="524">
        <f t="shared" si="20"/>
        <v>1006368.797342197</v>
      </c>
      <c r="G140" s="524">
        <f t="shared" si="21"/>
        <v>1300914.4833887087</v>
      </c>
      <c r="H140" s="527">
        <f t="shared" si="18"/>
        <v>728341.96939943451</v>
      </c>
      <c r="I140" s="578">
        <f t="shared" si="19"/>
        <v>728341.96939943451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4"/>
        <v/>
      </c>
      <c r="C141" s="508">
        <f>IF(D93="","-",+C140+1)</f>
        <v>2058</v>
      </c>
      <c r="D141" s="374">
        <f>IF(F140+SUM(E$99:E140)=D$92,F140,D$92-SUM(E$99:E140))</f>
        <v>1006368.797342197</v>
      </c>
      <c r="E141" s="523">
        <f>IF(+J96&lt;F140,J96,D141)</f>
        <v>589091.37209302327</v>
      </c>
      <c r="F141" s="524">
        <f t="shared" si="20"/>
        <v>417277.42524917377</v>
      </c>
      <c r="G141" s="524">
        <f t="shared" si="21"/>
        <v>711823.1112956854</v>
      </c>
      <c r="H141" s="527">
        <f t="shared" si="18"/>
        <v>665285.30696738418</v>
      </c>
      <c r="I141" s="578">
        <f t="shared" si="19"/>
        <v>665285.30696738418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4"/>
        <v/>
      </c>
      <c r="C142" s="508">
        <f>IF(D93="","-",+C141+1)</f>
        <v>2059</v>
      </c>
      <c r="D142" s="374">
        <f>IF(F141+SUM(E$99:E141)=D$92,F141,D$92-SUM(E$99:E141))</f>
        <v>417277.42524917377</v>
      </c>
      <c r="E142" s="523">
        <f>IF(+J96&lt;F141,J96,D142)</f>
        <v>417277.42524917377</v>
      </c>
      <c r="F142" s="524">
        <f t="shared" si="20"/>
        <v>0</v>
      </c>
      <c r="G142" s="524">
        <f t="shared" si="21"/>
        <v>208638.71262458689</v>
      </c>
      <c r="H142" s="527">
        <f t="shared" si="18"/>
        <v>439610.2270783417</v>
      </c>
      <c r="I142" s="578">
        <f t="shared" si="19"/>
        <v>439610.2270783417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4"/>
        <v/>
      </c>
      <c r="C143" s="508">
        <f>IF(D93="","-",+C142+1)</f>
        <v>2060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4"/>
        <v/>
      </c>
      <c r="C144" s="508">
        <f>IF(D93="","-",+C143+1)</f>
        <v>2061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4"/>
        <v/>
      </c>
      <c r="C145" s="508">
        <f>IF(D93="","-",+C144+1)</f>
        <v>2062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4"/>
        <v/>
      </c>
      <c r="C146" s="508">
        <f>IF(D93="","-",+C145+1)</f>
        <v>2063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4"/>
        <v/>
      </c>
      <c r="C147" s="508">
        <f>IF(D93="","-",+C146+1)</f>
        <v>2064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4"/>
        <v/>
      </c>
      <c r="C148" s="508">
        <f>IF(D93="","-",+C147+1)</f>
        <v>2065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4"/>
        <v/>
      </c>
      <c r="C149" s="508">
        <f>IF(D93="","-",+C148+1)</f>
        <v>2066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4"/>
        <v/>
      </c>
      <c r="C150" s="508">
        <f>IF(D93="","-",+C149+1)</f>
        <v>2067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4"/>
        <v/>
      </c>
      <c r="C151" s="508">
        <f>IF(D93="","-",+C150+1)</f>
        <v>2068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4"/>
        <v/>
      </c>
      <c r="C152" s="508">
        <f>IF(D93="","-",+C151+1)</f>
        <v>2069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4"/>
        <v/>
      </c>
      <c r="C153" s="508">
        <f>IF(D93="","-",+C152+1)</f>
        <v>2070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4"/>
        <v/>
      </c>
      <c r="C154" s="528">
        <f>IF(D93="","-",+C153+1)</f>
        <v>2071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25330928.999999996</v>
      </c>
      <c r="F155" s="375"/>
      <c r="G155" s="375"/>
      <c r="H155" s="375">
        <f>SUM(H99:H154)</f>
        <v>84732874.116267189</v>
      </c>
      <c r="I155" s="375">
        <f>SUM(I99:I154)</f>
        <v>84732874.116267189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59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1879734.0121499456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1879734.0121499456</v>
      </c>
      <c r="O6" s="269"/>
      <c r="P6" s="269"/>
    </row>
    <row r="7" spans="1:16" ht="13.5" thickBot="1">
      <c r="C7" s="468" t="s">
        <v>48</v>
      </c>
      <c r="D7" s="625" t="s">
        <v>366</v>
      </c>
      <c r="E7" s="588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410</v>
      </c>
      <c r="E9" s="638" t="s">
        <v>409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17132431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7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417864.1707317073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v>2016</v>
      </c>
      <c r="D17" s="632">
        <v>9636181</v>
      </c>
      <c r="E17" s="632">
        <f>IF(+I13&lt;F16,I13,D17)</f>
        <v>0.12709409892825937</v>
      </c>
      <c r="F17" s="632">
        <v>9636181</v>
      </c>
      <c r="G17" s="631">
        <v>1253474.1837577762</v>
      </c>
      <c r="H17" s="640">
        <v>1253474.1837577762</v>
      </c>
      <c r="I17" s="512">
        <f t="shared" ref="I17:I72" si="0">H17-G17</f>
        <v>0</v>
      </c>
      <c r="J17" s="512"/>
      <c r="K17" s="513">
        <f>+G17</f>
        <v>1253474.1837577762</v>
      </c>
      <c r="L17" s="514">
        <f t="shared" ref="L17:L72" si="1">IF(K17&lt;&gt;0,+G17-K17,0)</f>
        <v>0</v>
      </c>
      <c r="M17" s="513">
        <f>+H17</f>
        <v>1253474.1837577762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2017</v>
      </c>
      <c r="D18" s="652">
        <v>16078411.876107465</v>
      </c>
      <c r="E18" s="657">
        <v>373916.5581395349</v>
      </c>
      <c r="F18" s="652">
        <v>15704495.317967931</v>
      </c>
      <c r="G18" s="651">
        <v>2342749.0071242256</v>
      </c>
      <c r="H18" s="658">
        <v>2342749.0071242256</v>
      </c>
      <c r="I18" s="512">
        <f t="shared" si="0"/>
        <v>0</v>
      </c>
      <c r="J18" s="512"/>
      <c r="K18" s="519">
        <f>+G18</f>
        <v>2342749.0071242256</v>
      </c>
      <c r="L18" s="520">
        <f>IF(K18&lt;&gt;0,+G18-K18,0)</f>
        <v>0</v>
      </c>
      <c r="M18" s="519">
        <f>+H18</f>
        <v>2342749.0071242256</v>
      </c>
      <c r="N18" s="515">
        <f>IF(M18&lt;&gt;0,+H18-M18,0)</f>
        <v>0</v>
      </c>
      <c r="O18" s="515">
        <f>+N18-L18</f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2018</v>
      </c>
      <c r="D19" s="652">
        <v>15704495.441860465</v>
      </c>
      <c r="E19" s="657">
        <v>392156.39024390245</v>
      </c>
      <c r="F19" s="652">
        <v>15312339.051616563</v>
      </c>
      <c r="G19" s="651">
        <v>2127303.4028455764</v>
      </c>
      <c r="H19" s="658">
        <v>2127303.4028455764</v>
      </c>
      <c r="I19" s="512">
        <f t="shared" si="0"/>
        <v>0</v>
      </c>
      <c r="J19" s="512"/>
      <c r="K19" s="519">
        <f>+G19</f>
        <v>2127303.4028455764</v>
      </c>
      <c r="L19" s="520">
        <f>IF(K19&lt;&gt;0,+G19-K19,0)</f>
        <v>0</v>
      </c>
      <c r="M19" s="519">
        <f>+H19</f>
        <v>2127303.4028455764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652">
        <v>15312339.051616563</v>
      </c>
      <c r="E20" s="657">
        <v>373916.5581395349</v>
      </c>
      <c r="F20" s="652">
        <v>14938422.493477028</v>
      </c>
      <c r="G20" s="651">
        <v>1879734.0121499456</v>
      </c>
      <c r="H20" s="658">
        <v>1879734.0121499456</v>
      </c>
      <c r="I20" s="512">
        <f t="shared" si="0"/>
        <v>0</v>
      </c>
      <c r="J20" s="512"/>
      <c r="K20" s="519">
        <f>+G20</f>
        <v>1879734.0121499456</v>
      </c>
      <c r="L20" s="520">
        <f>IF(K20&lt;&gt;0,+G20-K20,0)</f>
        <v>0</v>
      </c>
      <c r="M20" s="519">
        <f>+H20</f>
        <v>1879734.0121499456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4"/>
        <v>IU</v>
      </c>
      <c r="C21" s="508">
        <f>IF(D11="","-",+C20+1)</f>
        <v>2020</v>
      </c>
      <c r="D21" s="524">
        <f>IF(F20+SUM(E$17:E20)=D$10,F20,D$10-SUM(E$17:E20))</f>
        <v>15992441.366382929</v>
      </c>
      <c r="E21" s="523">
        <f>IF(+I14&lt;F20,I14,D21)</f>
        <v>417864.1707317073</v>
      </c>
      <c r="F21" s="524">
        <f t="shared" ref="F21:F72" si="5">+D21-E21</f>
        <v>15574577.195651222</v>
      </c>
      <c r="G21" s="525">
        <f t="shared" ref="G21:G49" si="6">+I$12*((D21+F21)/2)+E21</f>
        <v>2423855.0607283916</v>
      </c>
      <c r="H21" s="492">
        <f t="shared" ref="H21:H49" si="7">+I$13*((D21+F21)/2)+E21</f>
        <v>2423855.0607283916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15574577.195651222</v>
      </c>
      <c r="E22" s="523">
        <f>IF(+I14&lt;F21,I14,D22)</f>
        <v>417864.1707317073</v>
      </c>
      <c r="F22" s="524">
        <f t="shared" si="5"/>
        <v>15156713.024919515</v>
      </c>
      <c r="G22" s="525">
        <f t="shared" si="6"/>
        <v>2370746.9904748406</v>
      </c>
      <c r="H22" s="492">
        <f t="shared" si="7"/>
        <v>2370746.9904748406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15156713.024919515</v>
      </c>
      <c r="E23" s="523">
        <f>IF(+I14&lt;F22,I14,D23)</f>
        <v>417864.1707317073</v>
      </c>
      <c r="F23" s="524">
        <f t="shared" si="5"/>
        <v>14738848.854187809</v>
      </c>
      <c r="G23" s="525">
        <f t="shared" si="6"/>
        <v>2317638.9202212906</v>
      </c>
      <c r="H23" s="492">
        <f t="shared" si="7"/>
        <v>2317638.9202212906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14738848.854187809</v>
      </c>
      <c r="E24" s="523">
        <f>IF(+I14&lt;F23,I14,D24)</f>
        <v>417864.1707317073</v>
      </c>
      <c r="F24" s="524">
        <f t="shared" si="5"/>
        <v>14320984.683456102</v>
      </c>
      <c r="G24" s="525">
        <f t="shared" si="6"/>
        <v>2264530.8499677395</v>
      </c>
      <c r="H24" s="492">
        <f t="shared" si="7"/>
        <v>2264530.8499677395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14320984.683456102</v>
      </c>
      <c r="E25" s="523">
        <f>IF(+I14&lt;F24,I14,D25)</f>
        <v>417864.1707317073</v>
      </c>
      <c r="F25" s="524">
        <f t="shared" si="5"/>
        <v>13903120.512724396</v>
      </c>
      <c r="G25" s="525">
        <f t="shared" si="6"/>
        <v>2211422.7797141895</v>
      </c>
      <c r="H25" s="492">
        <f t="shared" si="7"/>
        <v>2211422.7797141895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13903120.512724396</v>
      </c>
      <c r="E26" s="523">
        <f>IF(+I14&lt;F25,I14,D26)</f>
        <v>417864.1707317073</v>
      </c>
      <c r="F26" s="524">
        <f t="shared" si="5"/>
        <v>13485256.341992689</v>
      </c>
      <c r="G26" s="525">
        <f t="shared" si="6"/>
        <v>2158314.7094606385</v>
      </c>
      <c r="H26" s="492">
        <f t="shared" si="7"/>
        <v>2158314.7094606385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13485256.341992689</v>
      </c>
      <c r="E27" s="523">
        <f>IF(+I14&lt;F26,I14,D27)</f>
        <v>417864.1707317073</v>
      </c>
      <c r="F27" s="524">
        <f t="shared" si="5"/>
        <v>13067392.171260983</v>
      </c>
      <c r="G27" s="525">
        <f t="shared" si="6"/>
        <v>2105206.6392070884</v>
      </c>
      <c r="H27" s="492">
        <f t="shared" si="7"/>
        <v>2105206.6392070884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13067392.171260983</v>
      </c>
      <c r="E28" s="523">
        <f>IF(+I14&lt;F27,I14,D28)</f>
        <v>417864.1707317073</v>
      </c>
      <c r="F28" s="524">
        <f t="shared" si="5"/>
        <v>12649528.000529276</v>
      </c>
      <c r="G28" s="525">
        <f t="shared" si="6"/>
        <v>2052098.5689535371</v>
      </c>
      <c r="H28" s="492">
        <f t="shared" si="7"/>
        <v>2052098.5689535371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12649528.000529276</v>
      </c>
      <c r="E29" s="523">
        <f>IF(+I14&lt;F28,I14,D29)</f>
        <v>417864.1707317073</v>
      </c>
      <c r="F29" s="524">
        <f t="shared" si="5"/>
        <v>12231663.82979757</v>
      </c>
      <c r="G29" s="525">
        <f t="shared" si="6"/>
        <v>1998990.4986999868</v>
      </c>
      <c r="H29" s="492">
        <f t="shared" si="7"/>
        <v>1998990.4986999868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12231663.82979757</v>
      </c>
      <c r="E30" s="523">
        <f>IF(+I14&lt;F29,I14,D30)</f>
        <v>417864.1707317073</v>
      </c>
      <c r="F30" s="524">
        <f t="shared" si="5"/>
        <v>11813799.659065863</v>
      </c>
      <c r="G30" s="525">
        <f t="shared" si="6"/>
        <v>1945882.4284464361</v>
      </c>
      <c r="H30" s="492">
        <f t="shared" si="7"/>
        <v>1945882.4284464361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11813799.659065863</v>
      </c>
      <c r="E31" s="523">
        <f>IF(+I14&lt;F30,I14,D31)</f>
        <v>417864.1707317073</v>
      </c>
      <c r="F31" s="524">
        <f t="shared" si="5"/>
        <v>11395935.488334157</v>
      </c>
      <c r="G31" s="525">
        <f t="shared" si="6"/>
        <v>1892774.3581928858</v>
      </c>
      <c r="H31" s="492">
        <f t="shared" si="7"/>
        <v>1892774.3581928858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11395935.488334157</v>
      </c>
      <c r="E32" s="523">
        <f>IF(+I14&lt;F31,I14,D32)</f>
        <v>417864.1707317073</v>
      </c>
      <c r="F32" s="524">
        <f t="shared" si="5"/>
        <v>10978071.31760245</v>
      </c>
      <c r="G32" s="525">
        <f t="shared" si="6"/>
        <v>1839666.287939335</v>
      </c>
      <c r="H32" s="492">
        <f t="shared" si="7"/>
        <v>1839666.287939335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10978071.31760245</v>
      </c>
      <c r="E33" s="523">
        <f>IF(+I14&lt;F32,I14,D33)</f>
        <v>417864.1707317073</v>
      </c>
      <c r="F33" s="524">
        <f t="shared" si="5"/>
        <v>10560207.146870743</v>
      </c>
      <c r="G33" s="525">
        <f t="shared" si="6"/>
        <v>1786558.2176857847</v>
      </c>
      <c r="H33" s="492">
        <f t="shared" si="7"/>
        <v>1786558.2176857847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10560207.146870743</v>
      </c>
      <c r="E34" s="523">
        <f>IF(+I14&lt;F33,I14,D34)</f>
        <v>417864.1707317073</v>
      </c>
      <c r="F34" s="524">
        <f t="shared" si="5"/>
        <v>10142342.976139037</v>
      </c>
      <c r="G34" s="525">
        <f t="shared" si="6"/>
        <v>1733450.1474322337</v>
      </c>
      <c r="H34" s="492">
        <f t="shared" si="7"/>
        <v>1733450.1474322337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10142342.976139037</v>
      </c>
      <c r="E35" s="523">
        <f>IF(+I14&lt;F34,I14,D35)</f>
        <v>417864.1707317073</v>
      </c>
      <c r="F35" s="524">
        <f t="shared" si="5"/>
        <v>9724478.8054073304</v>
      </c>
      <c r="G35" s="525">
        <f t="shared" si="6"/>
        <v>1680342.0771786834</v>
      </c>
      <c r="H35" s="492">
        <f t="shared" si="7"/>
        <v>1680342.0771786834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9724478.8054073304</v>
      </c>
      <c r="E36" s="523">
        <f>IF(+I14&lt;F35,I14,D36)</f>
        <v>417864.1707317073</v>
      </c>
      <c r="F36" s="524">
        <f t="shared" si="5"/>
        <v>9306614.6346756238</v>
      </c>
      <c r="G36" s="525">
        <f t="shared" si="6"/>
        <v>1627234.0069251326</v>
      </c>
      <c r="H36" s="492">
        <f t="shared" si="7"/>
        <v>1627234.0069251326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9306614.6346756238</v>
      </c>
      <c r="E37" s="523">
        <f>IF(+I14&lt;F36,I14,D37)</f>
        <v>417864.1707317073</v>
      </c>
      <c r="F37" s="524">
        <f t="shared" si="5"/>
        <v>8888750.4639439173</v>
      </c>
      <c r="G37" s="525">
        <f t="shared" si="6"/>
        <v>1574125.9366715823</v>
      </c>
      <c r="H37" s="492">
        <f t="shared" si="7"/>
        <v>1574125.9366715823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8888750.4639439173</v>
      </c>
      <c r="E38" s="523">
        <f>IF(+I14&lt;F37,I14,D38)</f>
        <v>417864.1707317073</v>
      </c>
      <c r="F38" s="524">
        <f t="shared" si="5"/>
        <v>8470886.2932122108</v>
      </c>
      <c r="G38" s="525">
        <f t="shared" si="6"/>
        <v>1521017.8664180315</v>
      </c>
      <c r="H38" s="492">
        <f t="shared" si="7"/>
        <v>1521017.8664180315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8470886.2932122108</v>
      </c>
      <c r="E39" s="523">
        <f>IF(+I14&lt;F38,I14,D39)</f>
        <v>417864.1707317073</v>
      </c>
      <c r="F39" s="524">
        <f t="shared" si="5"/>
        <v>8053022.1224805033</v>
      </c>
      <c r="G39" s="525">
        <f t="shared" si="6"/>
        <v>1467909.796164481</v>
      </c>
      <c r="H39" s="492">
        <f t="shared" si="7"/>
        <v>1467909.796164481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8053022.1224805033</v>
      </c>
      <c r="E40" s="523">
        <f>IF(+I14&lt;F39,I14,D40)</f>
        <v>417864.1707317073</v>
      </c>
      <c r="F40" s="524">
        <f t="shared" si="5"/>
        <v>7635157.9517487958</v>
      </c>
      <c r="G40" s="525">
        <f t="shared" si="6"/>
        <v>1414801.7259109304</v>
      </c>
      <c r="H40" s="492">
        <f t="shared" si="7"/>
        <v>1414801.7259109304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7635157.9517487958</v>
      </c>
      <c r="E41" s="523">
        <f>IF(+I14&lt;F40,I14,D41)</f>
        <v>417864.1707317073</v>
      </c>
      <c r="F41" s="524">
        <f t="shared" si="5"/>
        <v>7217293.7810170883</v>
      </c>
      <c r="G41" s="525">
        <f t="shared" si="6"/>
        <v>1361693.6556573797</v>
      </c>
      <c r="H41" s="492">
        <f t="shared" si="7"/>
        <v>1361693.6556573797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7217293.7810170883</v>
      </c>
      <c r="E42" s="523">
        <f>IF(+I14&lt;F41,I14,D42)</f>
        <v>417864.1707317073</v>
      </c>
      <c r="F42" s="524">
        <f t="shared" si="5"/>
        <v>6799429.6102853809</v>
      </c>
      <c r="G42" s="525">
        <f t="shared" si="6"/>
        <v>1308585.5854038289</v>
      </c>
      <c r="H42" s="492">
        <f t="shared" si="7"/>
        <v>1308585.5854038289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6799429.6102853809</v>
      </c>
      <c r="E43" s="523">
        <f>IF(+I14&lt;F42,I14,D43)</f>
        <v>417864.1707317073</v>
      </c>
      <c r="F43" s="524">
        <f t="shared" si="5"/>
        <v>6381565.4395536734</v>
      </c>
      <c r="G43" s="525">
        <f t="shared" si="6"/>
        <v>1255477.5151502781</v>
      </c>
      <c r="H43" s="492">
        <f t="shared" si="7"/>
        <v>1255477.5151502781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6381565.4395536734</v>
      </c>
      <c r="E44" s="523">
        <f>IF(+I14&lt;F43,I14,D44)</f>
        <v>417864.1707317073</v>
      </c>
      <c r="F44" s="524">
        <f t="shared" si="5"/>
        <v>5963701.2688219659</v>
      </c>
      <c r="G44" s="525">
        <f t="shared" si="6"/>
        <v>1202369.4448967276</v>
      </c>
      <c r="H44" s="492">
        <f t="shared" si="7"/>
        <v>1202369.4448967276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5963701.2688219659</v>
      </c>
      <c r="E45" s="523">
        <f>IF(+I14&lt;F44,I14,D45)</f>
        <v>417864.1707317073</v>
      </c>
      <c r="F45" s="524">
        <f t="shared" si="5"/>
        <v>5545837.0980902584</v>
      </c>
      <c r="G45" s="525">
        <f t="shared" si="6"/>
        <v>1149261.3746431768</v>
      </c>
      <c r="H45" s="492">
        <f t="shared" si="7"/>
        <v>1149261.3746431768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5545837.0980902584</v>
      </c>
      <c r="E46" s="523">
        <f>IF(+I14&lt;F45,I14,D46)</f>
        <v>417864.1707317073</v>
      </c>
      <c r="F46" s="524">
        <f t="shared" si="5"/>
        <v>5127972.927358551</v>
      </c>
      <c r="G46" s="525">
        <f t="shared" si="6"/>
        <v>1096153.3043896263</v>
      </c>
      <c r="H46" s="492">
        <f t="shared" si="7"/>
        <v>1096153.3043896263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5127972.927358551</v>
      </c>
      <c r="E47" s="523">
        <f>IF(+I14&lt;F46,I14,D47)</f>
        <v>417864.1707317073</v>
      </c>
      <c r="F47" s="524">
        <f t="shared" si="5"/>
        <v>4710108.7566268435</v>
      </c>
      <c r="G47" s="525">
        <f t="shared" si="6"/>
        <v>1043045.2341360755</v>
      </c>
      <c r="H47" s="492">
        <f t="shared" si="7"/>
        <v>1043045.2341360755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4710108.7566268435</v>
      </c>
      <c r="E48" s="523">
        <f>IF(+I14&lt;F47,I14,D48)</f>
        <v>417864.1707317073</v>
      </c>
      <c r="F48" s="524">
        <f t="shared" si="5"/>
        <v>4292244.585895136</v>
      </c>
      <c r="G48" s="525">
        <f t="shared" si="6"/>
        <v>989937.16388252471</v>
      </c>
      <c r="H48" s="492">
        <f t="shared" si="7"/>
        <v>989937.16388252471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4292244.585895136</v>
      </c>
      <c r="E49" s="523">
        <f>IF(+I14&lt;F48,I14,D49)</f>
        <v>417864.1707317073</v>
      </c>
      <c r="F49" s="524">
        <f t="shared" si="5"/>
        <v>3874380.4151634285</v>
      </c>
      <c r="G49" s="525">
        <f t="shared" si="6"/>
        <v>936829.09362897405</v>
      </c>
      <c r="H49" s="492">
        <f t="shared" si="7"/>
        <v>936829.09362897405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3874380.4151634285</v>
      </c>
      <c r="E50" s="523">
        <f>IF(+I14&lt;F49,I14,D50)</f>
        <v>417864.1707317073</v>
      </c>
      <c r="F50" s="524">
        <f t="shared" si="5"/>
        <v>3456516.244431721</v>
      </c>
      <c r="G50" s="525">
        <f t="shared" ref="G50:G72" si="8">+I$12*((D50+F50)/2)+E50</f>
        <v>883721.02337542339</v>
      </c>
      <c r="H50" s="492">
        <f t="shared" ref="H50:H72" si="9">+I$13*((D50+F50)/2)+E50</f>
        <v>883721.02337542339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3456516.244431721</v>
      </c>
      <c r="E51" s="523">
        <f>IF(+I14&lt;F50,I14,D51)</f>
        <v>417864.1707317073</v>
      </c>
      <c r="F51" s="524">
        <f t="shared" si="5"/>
        <v>3038652.0737000136</v>
      </c>
      <c r="G51" s="525">
        <f t="shared" si="8"/>
        <v>830612.95312187262</v>
      </c>
      <c r="H51" s="492">
        <f t="shared" si="9"/>
        <v>830612.95312187262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3038652.0737000136</v>
      </c>
      <c r="E52" s="523">
        <f>IF(+I14&lt;F51,I14,D52)</f>
        <v>417864.1707317073</v>
      </c>
      <c r="F52" s="524">
        <f t="shared" si="5"/>
        <v>2620787.9029683061</v>
      </c>
      <c r="G52" s="525">
        <f t="shared" si="8"/>
        <v>777504.88286832196</v>
      </c>
      <c r="H52" s="492">
        <f t="shared" si="9"/>
        <v>777504.88286832196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2620787.9029683061</v>
      </c>
      <c r="E53" s="523">
        <f>IF(+I14&lt;F52,I14,D53)</f>
        <v>417864.1707317073</v>
      </c>
      <c r="F53" s="524">
        <f t="shared" si="5"/>
        <v>2202923.7322365986</v>
      </c>
      <c r="G53" s="525">
        <f t="shared" si="8"/>
        <v>724396.8126147713</v>
      </c>
      <c r="H53" s="492">
        <f t="shared" si="9"/>
        <v>724396.8126147713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2202923.7322365986</v>
      </c>
      <c r="E54" s="523">
        <f>IF(+I14&lt;F53,I14,D54)</f>
        <v>417864.1707317073</v>
      </c>
      <c r="F54" s="524">
        <f t="shared" si="5"/>
        <v>1785059.5615048914</v>
      </c>
      <c r="G54" s="525">
        <f t="shared" si="8"/>
        <v>671288.74236122053</v>
      </c>
      <c r="H54" s="492">
        <f t="shared" si="9"/>
        <v>671288.74236122053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1785059.5615048914</v>
      </c>
      <c r="E55" s="523">
        <f>IF(+I14&lt;F54,I14,D55)</f>
        <v>417864.1707317073</v>
      </c>
      <c r="F55" s="524">
        <f t="shared" si="5"/>
        <v>1367195.3907731841</v>
      </c>
      <c r="G55" s="525">
        <f t="shared" si="8"/>
        <v>618180.67210766999</v>
      </c>
      <c r="H55" s="492">
        <f t="shared" si="9"/>
        <v>618180.67210766999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1367195.3907731841</v>
      </c>
      <c r="E56" s="523">
        <f>IF(+I14&lt;F55,I14,D56)</f>
        <v>417864.1707317073</v>
      </c>
      <c r="F56" s="524">
        <f t="shared" si="5"/>
        <v>949331.22004147689</v>
      </c>
      <c r="G56" s="525">
        <f t="shared" si="8"/>
        <v>565072.60185411922</v>
      </c>
      <c r="H56" s="492">
        <f t="shared" si="9"/>
        <v>565072.60185411922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949331.22004147689</v>
      </c>
      <c r="E57" s="523">
        <f>IF(+I14&lt;F56,I14,D57)</f>
        <v>417864.1707317073</v>
      </c>
      <c r="F57" s="524">
        <f t="shared" si="5"/>
        <v>531467.04930976965</v>
      </c>
      <c r="G57" s="525">
        <f t="shared" si="8"/>
        <v>511964.53160056862</v>
      </c>
      <c r="H57" s="492">
        <f t="shared" si="9"/>
        <v>511964.53160056862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531467.04930976965</v>
      </c>
      <c r="E58" s="523">
        <f>IF(+I14&lt;F57,I14,D58)</f>
        <v>417864.1707317073</v>
      </c>
      <c r="F58" s="524">
        <f t="shared" si="5"/>
        <v>113602.87857806234</v>
      </c>
      <c r="G58" s="525">
        <f t="shared" si="8"/>
        <v>458856.4613470179</v>
      </c>
      <c r="H58" s="492">
        <f t="shared" si="9"/>
        <v>458856.4613470179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113602.87857806234</v>
      </c>
      <c r="E59" s="523">
        <f>IF(+I14&lt;F58,I14,D59)</f>
        <v>113602.87857806234</v>
      </c>
      <c r="F59" s="524">
        <f t="shared" si="5"/>
        <v>0</v>
      </c>
      <c r="G59" s="525">
        <f t="shared" si="8"/>
        <v>120822.00632232999</v>
      </c>
      <c r="H59" s="492">
        <f t="shared" si="9"/>
        <v>120822.00632232999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17132431</v>
      </c>
      <c r="F73" s="375"/>
      <c r="G73" s="375">
        <f>SUM(G17:G72)</f>
        <v>62495601.531632647</v>
      </c>
      <c r="H73" s="375">
        <f>SUM(H17:H72)</f>
        <v>62495601.531632647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59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1879734.0121499456</v>
      </c>
      <c r="N87" s="547">
        <f>IF(J92&lt;D11,0,VLOOKUP(J92,C17:O72,11))</f>
        <v>1879734.0121499456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2134564.6762010739</v>
      </c>
      <c r="N88" s="551">
        <f>IF(J92&lt;D11,0,VLOOKUP(J92,C99:P154,7))</f>
        <v>2134564.6762010739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Brownlee-North Mrket 69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254830.66405112832</v>
      </c>
      <c r="N89" s="556">
        <f>+N88-N87</f>
        <v>254830.66405112832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TP2009104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17132604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7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398432.65116279072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306085.875</v>
      </c>
      <c r="F99" s="652">
        <v>16834723.125</v>
      </c>
      <c r="G99" s="653">
        <v>8417361.5625</v>
      </c>
      <c r="H99" s="654">
        <v>1328555.0538499958</v>
      </c>
      <c r="I99" s="655">
        <v>1328555.0538499958</v>
      </c>
      <c r="J99" s="515">
        <f t="shared" ref="J99:J130" si="10">+I99-H99</f>
        <v>0</v>
      </c>
      <c r="K99" s="515"/>
      <c r="L99" s="513">
        <f>+H99</f>
        <v>1328555.0538499958</v>
      </c>
      <c r="M99" s="514">
        <f t="shared" ref="M99:M130" si="11">IF(L99&lt;&gt;0,+H99-L99,0)</f>
        <v>0</v>
      </c>
      <c r="N99" s="513">
        <f>+I99</f>
        <v>1328555.0538499958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16826345.125</v>
      </c>
      <c r="E100" s="631">
        <v>407915.02380952379</v>
      </c>
      <c r="F100" s="632">
        <v>16418430.101190476</v>
      </c>
      <c r="G100" s="632">
        <v>16622387.613095239</v>
      </c>
      <c r="H100" s="634">
        <v>2163315.383026443</v>
      </c>
      <c r="I100" s="635">
        <v>2163315.383026443</v>
      </c>
      <c r="J100" s="515">
        <f t="shared" si="10"/>
        <v>0</v>
      </c>
      <c r="K100" s="515"/>
      <c r="L100" s="656">
        <f>+H100</f>
        <v>2163315.383026443</v>
      </c>
      <c r="M100" s="515">
        <f t="shared" si="11"/>
        <v>0</v>
      </c>
      <c r="N100" s="656">
        <f>+I100</f>
        <v>2163315.383026443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2019</v>
      </c>
      <c r="D101" s="374">
        <f>IF(F100+SUM(E$99:E100)=D$92,F100,D$92-SUM(E$99:E100))</f>
        <v>16418603.101190476</v>
      </c>
      <c r="E101" s="523">
        <f>IF(+J96&lt;F100,J96,D101)</f>
        <v>398432.65116279072</v>
      </c>
      <c r="F101" s="524">
        <f t="shared" ref="F101:F154" si="15">+D101-E101</f>
        <v>16020170.450027686</v>
      </c>
      <c r="G101" s="524">
        <f t="shared" ref="G101:G154" si="16">+(F101+D101)/2</f>
        <v>16219386.77560908</v>
      </c>
      <c r="H101" s="527">
        <f t="shared" ref="H101:H154" si="17">+J$94*G101+E101</f>
        <v>2134564.6762010739</v>
      </c>
      <c r="I101" s="578">
        <f t="shared" ref="I101:I154" si="18">+J$95*G101+E101</f>
        <v>2134564.6762010739</v>
      </c>
      <c r="J101" s="515">
        <f t="shared" si="10"/>
        <v>0</v>
      </c>
      <c r="K101" s="515"/>
      <c r="L101" s="526"/>
      <c r="M101" s="515">
        <f t="shared" si="11"/>
        <v>0</v>
      </c>
      <c r="N101" s="526"/>
      <c r="O101" s="515">
        <f t="shared" si="12"/>
        <v>0</v>
      </c>
      <c r="P101" s="515">
        <f t="shared" si="13"/>
        <v>0</v>
      </c>
    </row>
    <row r="102" spans="1:16" ht="12.5">
      <c r="B102" s="195" t="str">
        <f t="shared" si="14"/>
        <v/>
      </c>
      <c r="C102" s="508">
        <f>IF(D93="","-",+C101+1)</f>
        <v>2020</v>
      </c>
      <c r="D102" s="374">
        <f>IF(F101+SUM(E$99:E101)=D$92,F101,D$92-SUM(E$99:E101))</f>
        <v>16020170.450027686</v>
      </c>
      <c r="E102" s="523">
        <f>IF(+J96&lt;F101,J96,D102)</f>
        <v>398432.65116279072</v>
      </c>
      <c r="F102" s="524">
        <f t="shared" si="15"/>
        <v>15621737.798864895</v>
      </c>
      <c r="G102" s="524">
        <f t="shared" si="16"/>
        <v>15820954.124446291</v>
      </c>
      <c r="H102" s="527">
        <f t="shared" si="17"/>
        <v>2091916.2274604067</v>
      </c>
      <c r="I102" s="578">
        <f t="shared" si="18"/>
        <v>2091916.2274604067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2021</v>
      </c>
      <c r="D103" s="374">
        <f>IF(F102+SUM(E$99:E102)=D$92,F102,D$92-SUM(E$99:E102))</f>
        <v>15621737.798864895</v>
      </c>
      <c r="E103" s="523">
        <f>IF(+J96&lt;F102,J96,D103)</f>
        <v>398432.65116279072</v>
      </c>
      <c r="F103" s="524">
        <f t="shared" si="15"/>
        <v>15223305.147702105</v>
      </c>
      <c r="G103" s="524">
        <f t="shared" si="16"/>
        <v>15422521.473283499</v>
      </c>
      <c r="H103" s="527">
        <f t="shared" si="17"/>
        <v>2049267.7787197386</v>
      </c>
      <c r="I103" s="578">
        <f t="shared" si="18"/>
        <v>2049267.7787197386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2022</v>
      </c>
      <c r="D104" s="374">
        <f>IF(F103+SUM(E$99:E103)=D$92,F103,D$92-SUM(E$99:E103))</f>
        <v>15223305.147702105</v>
      </c>
      <c r="E104" s="523">
        <f>IF(+J96&lt;F103,J96,D104)</f>
        <v>398432.65116279072</v>
      </c>
      <c r="F104" s="524">
        <f t="shared" si="15"/>
        <v>14824872.496539315</v>
      </c>
      <c r="G104" s="524">
        <f t="shared" si="16"/>
        <v>15024088.822120711</v>
      </c>
      <c r="H104" s="527">
        <f t="shared" si="17"/>
        <v>2006619.3299790714</v>
      </c>
      <c r="I104" s="578">
        <f t="shared" si="18"/>
        <v>2006619.3299790714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2023</v>
      </c>
      <c r="D105" s="374">
        <f>IF(F104+SUM(E$99:E104)=D$92,F104,D$92-SUM(E$99:E104))</f>
        <v>14824872.496539315</v>
      </c>
      <c r="E105" s="523">
        <f>IF(+J96&lt;F104,J96,D105)</f>
        <v>398432.65116279072</v>
      </c>
      <c r="F105" s="524">
        <f t="shared" si="15"/>
        <v>14426439.845376525</v>
      </c>
      <c r="G105" s="524">
        <f t="shared" si="16"/>
        <v>14625656.170957919</v>
      </c>
      <c r="H105" s="527">
        <f t="shared" si="17"/>
        <v>1963970.8812384033</v>
      </c>
      <c r="I105" s="578">
        <f t="shared" si="18"/>
        <v>1963970.8812384033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2024</v>
      </c>
      <c r="D106" s="374">
        <f>IF(F105+SUM(E$99:E105)=D$92,F105,D$92-SUM(E$99:E105))</f>
        <v>14426439.845376525</v>
      </c>
      <c r="E106" s="523">
        <f>IF(+J96&lt;F105,J96,D106)</f>
        <v>398432.65116279072</v>
      </c>
      <c r="F106" s="524">
        <f t="shared" si="15"/>
        <v>14028007.194213735</v>
      </c>
      <c r="G106" s="524">
        <f t="shared" si="16"/>
        <v>14227223.519795131</v>
      </c>
      <c r="H106" s="527">
        <f t="shared" si="17"/>
        <v>1921322.4324977361</v>
      </c>
      <c r="I106" s="578">
        <f t="shared" si="18"/>
        <v>1921322.4324977361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2025</v>
      </c>
      <c r="D107" s="374">
        <f>IF(F106+SUM(E$99:E106)=D$92,F106,D$92-SUM(E$99:E106))</f>
        <v>14028007.194213735</v>
      </c>
      <c r="E107" s="523">
        <f>IF(+J96&lt;F106,J96,D107)</f>
        <v>398432.65116279072</v>
      </c>
      <c r="F107" s="524">
        <f t="shared" si="15"/>
        <v>13629574.543050945</v>
      </c>
      <c r="G107" s="524">
        <f t="shared" si="16"/>
        <v>13828790.868632339</v>
      </c>
      <c r="H107" s="527">
        <f t="shared" si="17"/>
        <v>1878673.9837570679</v>
      </c>
      <c r="I107" s="578">
        <f t="shared" si="18"/>
        <v>1878673.9837570679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2026</v>
      </c>
      <c r="D108" s="374">
        <f>IF(F107+SUM(E$99:E107)=D$92,F107,D$92-SUM(E$99:E107))</f>
        <v>13629574.543050945</v>
      </c>
      <c r="E108" s="523">
        <f>IF(+J96&lt;F107,J96,D108)</f>
        <v>398432.65116279072</v>
      </c>
      <c r="F108" s="524">
        <f t="shared" si="15"/>
        <v>13231141.891888155</v>
      </c>
      <c r="G108" s="524">
        <f t="shared" si="16"/>
        <v>13430358.217469551</v>
      </c>
      <c r="H108" s="527">
        <f t="shared" si="17"/>
        <v>1836025.5350164007</v>
      </c>
      <c r="I108" s="578">
        <f t="shared" si="18"/>
        <v>1836025.5350164007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2027</v>
      </c>
      <c r="D109" s="374">
        <f>IF(F108+SUM(E$99:E108)=D$92,F108,D$92-SUM(E$99:E108))</f>
        <v>13231141.891888155</v>
      </c>
      <c r="E109" s="523">
        <f>IF(+J96&lt;F108,J96,D109)</f>
        <v>398432.65116279072</v>
      </c>
      <c r="F109" s="524">
        <f t="shared" si="15"/>
        <v>12832709.240725365</v>
      </c>
      <c r="G109" s="524">
        <f t="shared" si="16"/>
        <v>13031925.566306759</v>
      </c>
      <c r="H109" s="527">
        <f t="shared" si="17"/>
        <v>1793377.0862757326</v>
      </c>
      <c r="I109" s="578">
        <f t="shared" si="18"/>
        <v>1793377.0862757326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2028</v>
      </c>
      <c r="D110" s="374">
        <f>IF(F109+SUM(E$99:E109)=D$92,F109,D$92-SUM(E$99:E109))</f>
        <v>12832709.240725365</v>
      </c>
      <c r="E110" s="523">
        <f>IF(+J96&lt;F109,J96,D110)</f>
        <v>398432.65116279072</v>
      </c>
      <c r="F110" s="524">
        <f t="shared" si="15"/>
        <v>12434276.589562574</v>
      </c>
      <c r="G110" s="524">
        <f t="shared" si="16"/>
        <v>12633492.91514397</v>
      </c>
      <c r="H110" s="527">
        <f t="shared" si="17"/>
        <v>1750728.6375350654</v>
      </c>
      <c r="I110" s="578">
        <f t="shared" si="18"/>
        <v>1750728.6375350654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2029</v>
      </c>
      <c r="D111" s="374">
        <f>IF(F110+SUM(E$99:E110)=D$92,F110,D$92-SUM(E$99:E110))</f>
        <v>12434276.589562574</v>
      </c>
      <c r="E111" s="523">
        <f>IF(+J96&lt;F110,J96,D111)</f>
        <v>398432.65116279072</v>
      </c>
      <c r="F111" s="524">
        <f t="shared" si="15"/>
        <v>12035843.938399784</v>
      </c>
      <c r="G111" s="524">
        <f t="shared" si="16"/>
        <v>12235060.263981178</v>
      </c>
      <c r="H111" s="527">
        <f t="shared" si="17"/>
        <v>1708080.1887943973</v>
      </c>
      <c r="I111" s="578">
        <f t="shared" si="18"/>
        <v>1708080.1887943973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2030</v>
      </c>
      <c r="D112" s="374">
        <f>IF(F111+SUM(E$99:E111)=D$92,F111,D$92-SUM(E$99:E111))</f>
        <v>12035843.938399784</v>
      </c>
      <c r="E112" s="523">
        <f>IF(+J96&lt;F111,J96,D112)</f>
        <v>398432.65116279072</v>
      </c>
      <c r="F112" s="524">
        <f t="shared" si="15"/>
        <v>11637411.287236994</v>
      </c>
      <c r="G112" s="524">
        <f t="shared" si="16"/>
        <v>11836627.61281839</v>
      </c>
      <c r="H112" s="527">
        <f t="shared" si="17"/>
        <v>1665431.7400537301</v>
      </c>
      <c r="I112" s="578">
        <f t="shared" si="18"/>
        <v>1665431.7400537301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2031</v>
      </c>
      <c r="D113" s="374">
        <f>IF(F112+SUM(E$99:E112)=D$92,F112,D$92-SUM(E$99:E112))</f>
        <v>11637411.287236994</v>
      </c>
      <c r="E113" s="523">
        <f>IF(+J96&lt;F112,J96,D113)</f>
        <v>398432.65116279072</v>
      </c>
      <c r="F113" s="524">
        <f t="shared" si="15"/>
        <v>11238978.636074204</v>
      </c>
      <c r="G113" s="524">
        <f t="shared" si="16"/>
        <v>11438194.961655598</v>
      </c>
      <c r="H113" s="527">
        <f t="shared" si="17"/>
        <v>1622783.291313062</v>
      </c>
      <c r="I113" s="578">
        <f t="shared" si="18"/>
        <v>1622783.291313062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2032</v>
      </c>
      <c r="D114" s="374">
        <f>IF(F113+SUM(E$99:E113)=D$92,F113,D$92-SUM(E$99:E113))</f>
        <v>11238978.636074204</v>
      </c>
      <c r="E114" s="523">
        <f>IF(+J96&lt;F113,J96,D114)</f>
        <v>398432.65116279072</v>
      </c>
      <c r="F114" s="524">
        <f t="shared" si="15"/>
        <v>10840545.984911414</v>
      </c>
      <c r="G114" s="524">
        <f t="shared" si="16"/>
        <v>11039762.31049281</v>
      </c>
      <c r="H114" s="527">
        <f t="shared" si="17"/>
        <v>1580134.8425723948</v>
      </c>
      <c r="I114" s="578">
        <f t="shared" si="18"/>
        <v>1580134.8425723948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2033</v>
      </c>
      <c r="D115" s="374">
        <f>IF(F114+SUM(E$99:E114)=D$92,F114,D$92-SUM(E$99:E114))</f>
        <v>10840545.984911414</v>
      </c>
      <c r="E115" s="523">
        <f>IF(+J96&lt;F114,J96,D115)</f>
        <v>398432.65116279072</v>
      </c>
      <c r="F115" s="524">
        <f t="shared" si="15"/>
        <v>10442113.333748624</v>
      </c>
      <c r="G115" s="524">
        <f t="shared" si="16"/>
        <v>10641329.659330018</v>
      </c>
      <c r="H115" s="527">
        <f t="shared" si="17"/>
        <v>1537486.3938317266</v>
      </c>
      <c r="I115" s="578">
        <f t="shared" si="18"/>
        <v>1537486.3938317266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2034</v>
      </c>
      <c r="D116" s="374">
        <f>IF(F115+SUM(E$99:E115)=D$92,F115,D$92-SUM(E$99:E115))</f>
        <v>10442113.333748624</v>
      </c>
      <c r="E116" s="523">
        <f>IF(+J96&lt;F115,J96,D116)</f>
        <v>398432.65116279072</v>
      </c>
      <c r="F116" s="524">
        <f t="shared" si="15"/>
        <v>10043680.682585834</v>
      </c>
      <c r="G116" s="524">
        <f t="shared" si="16"/>
        <v>10242897.00816723</v>
      </c>
      <c r="H116" s="527">
        <f t="shared" si="17"/>
        <v>1494837.9450910594</v>
      </c>
      <c r="I116" s="578">
        <f t="shared" si="18"/>
        <v>1494837.9450910594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2035</v>
      </c>
      <c r="D117" s="374">
        <f>IF(F116+SUM(E$99:E116)=D$92,F116,D$92-SUM(E$99:E116))</f>
        <v>10043680.682585834</v>
      </c>
      <c r="E117" s="523">
        <f>IF(+J96&lt;F116,J96,D117)</f>
        <v>398432.65116279072</v>
      </c>
      <c r="F117" s="524">
        <f t="shared" si="15"/>
        <v>9645248.0314230435</v>
      </c>
      <c r="G117" s="524">
        <f t="shared" si="16"/>
        <v>9844464.3570044376</v>
      </c>
      <c r="H117" s="527">
        <f t="shared" si="17"/>
        <v>1452189.4963503913</v>
      </c>
      <c r="I117" s="578">
        <f t="shared" si="18"/>
        <v>1452189.4963503913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2036</v>
      </c>
      <c r="D118" s="374">
        <f>IF(F117+SUM(E$99:E117)=D$92,F117,D$92-SUM(E$99:E117))</f>
        <v>9645248.0314230435</v>
      </c>
      <c r="E118" s="523">
        <f>IF(+J96&lt;F117,J96,D118)</f>
        <v>398432.65116279072</v>
      </c>
      <c r="F118" s="524">
        <f t="shared" si="15"/>
        <v>9246815.3802602533</v>
      </c>
      <c r="G118" s="524">
        <f t="shared" si="16"/>
        <v>9446031.7058416493</v>
      </c>
      <c r="H118" s="527">
        <f t="shared" si="17"/>
        <v>1409541.0476097241</v>
      </c>
      <c r="I118" s="578">
        <f t="shared" si="18"/>
        <v>1409541.0476097241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2037</v>
      </c>
      <c r="D119" s="374">
        <f>IF(F118+SUM(E$99:E118)=D$92,F118,D$92-SUM(E$99:E118))</f>
        <v>9246815.3802602533</v>
      </c>
      <c r="E119" s="523">
        <f>IF(+J96&lt;F118,J96,D119)</f>
        <v>398432.65116279072</v>
      </c>
      <c r="F119" s="524">
        <f t="shared" si="15"/>
        <v>8848382.7290974632</v>
      </c>
      <c r="G119" s="524">
        <f t="shared" si="16"/>
        <v>9047599.0546788573</v>
      </c>
      <c r="H119" s="527">
        <f t="shared" si="17"/>
        <v>1366892.598869056</v>
      </c>
      <c r="I119" s="578">
        <f t="shared" si="18"/>
        <v>1366892.598869056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2038</v>
      </c>
      <c r="D120" s="374">
        <f>IF(F119+SUM(E$99:E119)=D$92,F119,D$92-SUM(E$99:E119))</f>
        <v>8848382.7290974632</v>
      </c>
      <c r="E120" s="523">
        <f>IF(+J96&lt;F119,J96,D120)</f>
        <v>398432.65116279072</v>
      </c>
      <c r="F120" s="524">
        <f t="shared" si="15"/>
        <v>8449950.0779346731</v>
      </c>
      <c r="G120" s="524">
        <f t="shared" si="16"/>
        <v>8649166.4035160691</v>
      </c>
      <c r="H120" s="527">
        <f t="shared" si="17"/>
        <v>1324244.1501283888</v>
      </c>
      <c r="I120" s="578">
        <f t="shared" si="18"/>
        <v>1324244.1501283888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2039</v>
      </c>
      <c r="D121" s="374">
        <f>IF(F120+SUM(E$99:E120)=D$92,F120,D$92-SUM(E$99:E120))</f>
        <v>8449950.0779346731</v>
      </c>
      <c r="E121" s="523">
        <f>IF(+J96&lt;F120,J96,D121)</f>
        <v>398432.65116279072</v>
      </c>
      <c r="F121" s="524">
        <f t="shared" si="15"/>
        <v>8051517.426771882</v>
      </c>
      <c r="G121" s="524">
        <f t="shared" si="16"/>
        <v>8250733.7523532771</v>
      </c>
      <c r="H121" s="527">
        <f t="shared" si="17"/>
        <v>1281595.7013877209</v>
      </c>
      <c r="I121" s="578">
        <f t="shared" si="18"/>
        <v>1281595.7013877209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2040</v>
      </c>
      <c r="D122" s="374">
        <f>IF(F121+SUM(E$99:E121)=D$92,F121,D$92-SUM(E$99:E121))</f>
        <v>8051517.426771882</v>
      </c>
      <c r="E122" s="523">
        <f>IF(+J96&lt;F121,J96,D122)</f>
        <v>398432.65116279072</v>
      </c>
      <c r="F122" s="524">
        <f t="shared" si="15"/>
        <v>7653084.7756090909</v>
      </c>
      <c r="G122" s="524">
        <f t="shared" si="16"/>
        <v>7852301.1011904869</v>
      </c>
      <c r="H122" s="527">
        <f t="shared" si="17"/>
        <v>1238947.2526470532</v>
      </c>
      <c r="I122" s="578">
        <f t="shared" si="18"/>
        <v>1238947.2526470532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2041</v>
      </c>
      <c r="D123" s="374">
        <f>IF(F122+SUM(E$99:E122)=D$92,F122,D$92-SUM(E$99:E122))</f>
        <v>7653084.7756090909</v>
      </c>
      <c r="E123" s="523">
        <f>IF(+J96&lt;F122,J96,D123)</f>
        <v>398432.65116279072</v>
      </c>
      <c r="F123" s="524">
        <f t="shared" si="15"/>
        <v>7254652.1244462999</v>
      </c>
      <c r="G123" s="524">
        <f t="shared" si="16"/>
        <v>7453868.4500276949</v>
      </c>
      <c r="H123" s="527">
        <f t="shared" si="17"/>
        <v>1196298.8039063853</v>
      </c>
      <c r="I123" s="578">
        <f t="shared" si="18"/>
        <v>1196298.8039063853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2042</v>
      </c>
      <c r="D124" s="374">
        <f>IF(F123+SUM(E$99:E123)=D$92,F123,D$92-SUM(E$99:E123))</f>
        <v>7254652.1244462999</v>
      </c>
      <c r="E124" s="523">
        <f>IF(+J96&lt;F123,J96,D124)</f>
        <v>398432.65116279072</v>
      </c>
      <c r="F124" s="524">
        <f t="shared" si="15"/>
        <v>6856219.4732835088</v>
      </c>
      <c r="G124" s="524">
        <f t="shared" si="16"/>
        <v>7055435.7988649048</v>
      </c>
      <c r="H124" s="527">
        <f t="shared" si="17"/>
        <v>1153650.3551657177</v>
      </c>
      <c r="I124" s="578">
        <f t="shared" si="18"/>
        <v>1153650.3551657177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2043</v>
      </c>
      <c r="D125" s="374">
        <f>IF(F124+SUM(E$99:E124)=D$92,F124,D$92-SUM(E$99:E124))</f>
        <v>6856219.4732835088</v>
      </c>
      <c r="E125" s="523">
        <f>IF(+J96&lt;F124,J96,D125)</f>
        <v>398432.65116279072</v>
      </c>
      <c r="F125" s="524">
        <f t="shared" si="15"/>
        <v>6457786.8221207177</v>
      </c>
      <c r="G125" s="524">
        <f t="shared" si="16"/>
        <v>6657003.1477021128</v>
      </c>
      <c r="H125" s="527">
        <f t="shared" si="17"/>
        <v>1111001.9064250498</v>
      </c>
      <c r="I125" s="578">
        <f t="shared" si="18"/>
        <v>1111001.9064250498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2044</v>
      </c>
      <c r="D126" s="374">
        <f>IF(F125+SUM(E$99:E125)=D$92,F125,D$92-SUM(E$99:E125))</f>
        <v>6457786.8221207177</v>
      </c>
      <c r="E126" s="523">
        <f>IF(+J96&lt;F125,J96,D126)</f>
        <v>398432.65116279072</v>
      </c>
      <c r="F126" s="524">
        <f t="shared" si="15"/>
        <v>6059354.1709579267</v>
      </c>
      <c r="G126" s="524">
        <f t="shared" si="16"/>
        <v>6258570.4965393227</v>
      </c>
      <c r="H126" s="527">
        <f t="shared" si="17"/>
        <v>1068353.4576843821</v>
      </c>
      <c r="I126" s="578">
        <f t="shared" si="18"/>
        <v>1068353.4576843821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2045</v>
      </c>
      <c r="D127" s="374">
        <f>IF(F126+SUM(E$99:E126)=D$92,F126,D$92-SUM(E$99:E126))</f>
        <v>6059354.1709579267</v>
      </c>
      <c r="E127" s="523">
        <f>IF(+J96&lt;F126,J96,D127)</f>
        <v>398432.65116279072</v>
      </c>
      <c r="F127" s="524">
        <f t="shared" si="15"/>
        <v>5660921.5197951356</v>
      </c>
      <c r="G127" s="524">
        <f t="shared" si="16"/>
        <v>5860137.8453765307</v>
      </c>
      <c r="H127" s="527">
        <f t="shared" si="17"/>
        <v>1025705.0089437143</v>
      </c>
      <c r="I127" s="578">
        <f t="shared" si="18"/>
        <v>1025705.0089437143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2046</v>
      </c>
      <c r="D128" s="374">
        <f>IF(F127+SUM(E$99:E127)=D$92,F127,D$92-SUM(E$99:E127))</f>
        <v>5660921.5197951356</v>
      </c>
      <c r="E128" s="523">
        <f>IF(+J96&lt;F127,J96,D128)</f>
        <v>398432.65116279072</v>
      </c>
      <c r="F128" s="524">
        <f t="shared" si="15"/>
        <v>5262488.8686323445</v>
      </c>
      <c r="G128" s="524">
        <f t="shared" si="16"/>
        <v>5461705.1942137405</v>
      </c>
      <c r="H128" s="527">
        <f t="shared" si="17"/>
        <v>983056.56020304665</v>
      </c>
      <c r="I128" s="578">
        <f t="shared" si="18"/>
        <v>983056.56020304665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2047</v>
      </c>
      <c r="D129" s="374">
        <f>IF(F128+SUM(E$99:E128)=D$92,F128,D$92-SUM(E$99:E128))</f>
        <v>5262488.8686323445</v>
      </c>
      <c r="E129" s="523">
        <f>IF(+J96&lt;F128,J96,D129)</f>
        <v>398432.65116279072</v>
      </c>
      <c r="F129" s="524">
        <f t="shared" si="15"/>
        <v>4864056.2174695535</v>
      </c>
      <c r="G129" s="524">
        <f t="shared" si="16"/>
        <v>5063272.5430509485</v>
      </c>
      <c r="H129" s="527">
        <f t="shared" si="17"/>
        <v>940408.11146237876</v>
      </c>
      <c r="I129" s="578">
        <f t="shared" si="18"/>
        <v>940408.11146237876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2048</v>
      </c>
      <c r="D130" s="374">
        <f>IF(F129+SUM(E$99:E129)=D$92,F129,D$92-SUM(E$99:E129))</f>
        <v>4864056.2174695535</v>
      </c>
      <c r="E130" s="523">
        <f>IF(+J96&lt;F129,J96,D130)</f>
        <v>398432.65116279072</v>
      </c>
      <c r="F130" s="524">
        <f t="shared" si="15"/>
        <v>4465623.5663067624</v>
      </c>
      <c r="G130" s="524">
        <f t="shared" si="16"/>
        <v>4664839.8918881584</v>
      </c>
      <c r="H130" s="527">
        <f t="shared" si="17"/>
        <v>897759.66272171109</v>
      </c>
      <c r="I130" s="578">
        <f t="shared" si="18"/>
        <v>897759.66272171109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2049</v>
      </c>
      <c r="D131" s="374">
        <f>IF(F130+SUM(E$99:E130)=D$92,F130,D$92-SUM(E$99:E130))</f>
        <v>4465623.5663067624</v>
      </c>
      <c r="E131" s="523">
        <f>IF(+J96&lt;F130,J96,D131)</f>
        <v>398432.65116279072</v>
      </c>
      <c r="F131" s="524">
        <f t="shared" si="15"/>
        <v>4067190.9151439718</v>
      </c>
      <c r="G131" s="524">
        <f t="shared" si="16"/>
        <v>4266407.2407253673</v>
      </c>
      <c r="H131" s="527">
        <f t="shared" si="17"/>
        <v>855111.21398104331</v>
      </c>
      <c r="I131" s="578">
        <f t="shared" si="18"/>
        <v>855111.21398104331</v>
      </c>
      <c r="J131" s="515">
        <f t="shared" ref="J131:J154" si="19">+I541-H541</f>
        <v>0</v>
      </c>
      <c r="K131" s="515"/>
      <c r="L131" s="526"/>
      <c r="M131" s="515">
        <f t="shared" ref="M131:M154" si="20">IF(L541&lt;&gt;0,+H541-L541,0)</f>
        <v>0</v>
      </c>
      <c r="N131" s="526"/>
      <c r="O131" s="515">
        <f t="shared" ref="O131:O154" si="21">IF(N541&lt;&gt;0,+I541-N541,0)</f>
        <v>0</v>
      </c>
      <c r="P131" s="515">
        <f t="shared" ref="P131:P154" si="22">+O541-M541</f>
        <v>0</v>
      </c>
    </row>
    <row r="132" spans="2:16" ht="12.5">
      <c r="B132" s="195" t="str">
        <f t="shared" si="14"/>
        <v/>
      </c>
      <c r="C132" s="508">
        <f>IF(D93="","-",+C131+1)</f>
        <v>2050</v>
      </c>
      <c r="D132" s="374">
        <f>IF(F131+SUM(E$99:E131)=D$92,F131,D$92-SUM(E$99:E131))</f>
        <v>4067190.9151439718</v>
      </c>
      <c r="E132" s="523">
        <f>IF(+J96&lt;F131,J96,D132)</f>
        <v>398432.65116279072</v>
      </c>
      <c r="F132" s="524">
        <f t="shared" si="15"/>
        <v>3668758.2639811812</v>
      </c>
      <c r="G132" s="524">
        <f t="shared" si="16"/>
        <v>3867974.5895625763</v>
      </c>
      <c r="H132" s="527">
        <f t="shared" si="17"/>
        <v>812462.76524037553</v>
      </c>
      <c r="I132" s="578">
        <f t="shared" si="18"/>
        <v>812462.76524037553</v>
      </c>
      <c r="J132" s="515">
        <f t="shared" si="19"/>
        <v>0</v>
      </c>
      <c r="K132" s="515"/>
      <c r="L132" s="526"/>
      <c r="M132" s="515">
        <f t="shared" si="20"/>
        <v>0</v>
      </c>
      <c r="N132" s="526"/>
      <c r="O132" s="515">
        <f t="shared" si="21"/>
        <v>0</v>
      </c>
      <c r="P132" s="515">
        <f t="shared" si="22"/>
        <v>0</v>
      </c>
    </row>
    <row r="133" spans="2:16" ht="12.5">
      <c r="B133" s="195" t="str">
        <f t="shared" si="14"/>
        <v/>
      </c>
      <c r="C133" s="508">
        <f>IF(D93="","-",+C132+1)</f>
        <v>2051</v>
      </c>
      <c r="D133" s="374">
        <f>IF(F132+SUM(E$99:E132)=D$92,F132,D$92-SUM(E$99:E132))</f>
        <v>3668758.2639811812</v>
      </c>
      <c r="E133" s="523">
        <f>IF(+J96&lt;F132,J96,D133)</f>
        <v>398432.65116279072</v>
      </c>
      <c r="F133" s="524">
        <f t="shared" si="15"/>
        <v>3270325.6128183906</v>
      </c>
      <c r="G133" s="524">
        <f t="shared" si="16"/>
        <v>3469541.9383997861</v>
      </c>
      <c r="H133" s="527">
        <f t="shared" si="17"/>
        <v>769814.31649970787</v>
      </c>
      <c r="I133" s="578">
        <f t="shared" si="18"/>
        <v>769814.31649970787</v>
      </c>
      <c r="J133" s="515">
        <f t="shared" si="19"/>
        <v>0</v>
      </c>
      <c r="K133" s="515"/>
      <c r="L133" s="526"/>
      <c r="M133" s="515">
        <f t="shared" si="20"/>
        <v>0</v>
      </c>
      <c r="N133" s="526"/>
      <c r="O133" s="515">
        <f t="shared" si="21"/>
        <v>0</v>
      </c>
      <c r="P133" s="515">
        <f t="shared" si="22"/>
        <v>0</v>
      </c>
    </row>
    <row r="134" spans="2:16" ht="12.5">
      <c r="B134" s="195" t="str">
        <f t="shared" si="14"/>
        <v/>
      </c>
      <c r="C134" s="508">
        <f>IF(D93="","-",+C133+1)</f>
        <v>2052</v>
      </c>
      <c r="D134" s="374">
        <f>IF(F133+SUM(E$99:E133)=D$92,F133,D$92-SUM(E$99:E133))</f>
        <v>3270325.6128183906</v>
      </c>
      <c r="E134" s="523">
        <f>IF(+J96&lt;F133,J96,D134)</f>
        <v>398432.65116279072</v>
      </c>
      <c r="F134" s="524">
        <f t="shared" si="15"/>
        <v>2871892.9616556</v>
      </c>
      <c r="G134" s="524">
        <f t="shared" si="16"/>
        <v>3071109.2872369951</v>
      </c>
      <c r="H134" s="527">
        <f t="shared" si="17"/>
        <v>727165.86775904009</v>
      </c>
      <c r="I134" s="578">
        <f t="shared" si="18"/>
        <v>727165.86775904009</v>
      </c>
      <c r="J134" s="515">
        <f t="shared" si="19"/>
        <v>0</v>
      </c>
      <c r="K134" s="515"/>
      <c r="L134" s="526"/>
      <c r="M134" s="515">
        <f t="shared" si="20"/>
        <v>0</v>
      </c>
      <c r="N134" s="526"/>
      <c r="O134" s="515">
        <f t="shared" si="21"/>
        <v>0</v>
      </c>
      <c r="P134" s="515">
        <f t="shared" si="22"/>
        <v>0</v>
      </c>
    </row>
    <row r="135" spans="2:16" ht="12.5">
      <c r="B135" s="195" t="str">
        <f t="shared" si="14"/>
        <v/>
      </c>
      <c r="C135" s="508">
        <f>IF(D93="","-",+C134+1)</f>
        <v>2053</v>
      </c>
      <c r="D135" s="374">
        <f>IF(F134+SUM(E$99:E134)=D$92,F134,D$92-SUM(E$99:E134))</f>
        <v>2871892.9616556</v>
      </c>
      <c r="E135" s="523">
        <f>IF(+J96&lt;F134,J96,D135)</f>
        <v>398432.65116279072</v>
      </c>
      <c r="F135" s="524">
        <f t="shared" si="15"/>
        <v>2473460.3104928094</v>
      </c>
      <c r="G135" s="524">
        <f t="shared" si="16"/>
        <v>2672676.6360742049</v>
      </c>
      <c r="H135" s="527">
        <f t="shared" si="17"/>
        <v>684517.41901837243</v>
      </c>
      <c r="I135" s="578">
        <f t="shared" si="18"/>
        <v>684517.41901837243</v>
      </c>
      <c r="J135" s="515">
        <f t="shared" si="19"/>
        <v>0</v>
      </c>
      <c r="K135" s="515"/>
      <c r="L135" s="526"/>
      <c r="M135" s="515">
        <f t="shared" si="20"/>
        <v>0</v>
      </c>
      <c r="N135" s="526"/>
      <c r="O135" s="515">
        <f t="shared" si="21"/>
        <v>0</v>
      </c>
      <c r="P135" s="515">
        <f t="shared" si="22"/>
        <v>0</v>
      </c>
    </row>
    <row r="136" spans="2:16" ht="12.5">
      <c r="B136" s="195" t="str">
        <f t="shared" si="14"/>
        <v/>
      </c>
      <c r="C136" s="508">
        <f>IF(D93="","-",+C135+1)</f>
        <v>2054</v>
      </c>
      <c r="D136" s="374">
        <f>IF(F135+SUM(E$99:E135)=D$92,F135,D$92-SUM(E$99:E135))</f>
        <v>2473460.3104928094</v>
      </c>
      <c r="E136" s="523">
        <f>IF(+J96&lt;F135,J96,D136)</f>
        <v>398432.65116279072</v>
      </c>
      <c r="F136" s="524">
        <f t="shared" si="15"/>
        <v>2075027.6593300188</v>
      </c>
      <c r="G136" s="524">
        <f t="shared" si="16"/>
        <v>2274243.9849114139</v>
      </c>
      <c r="H136" s="527">
        <f t="shared" si="17"/>
        <v>641868.97027770476</v>
      </c>
      <c r="I136" s="578">
        <f t="shared" si="18"/>
        <v>641868.97027770476</v>
      </c>
      <c r="J136" s="515">
        <f t="shared" si="19"/>
        <v>0</v>
      </c>
      <c r="K136" s="515"/>
      <c r="L136" s="526"/>
      <c r="M136" s="515">
        <f t="shared" si="20"/>
        <v>0</v>
      </c>
      <c r="N136" s="526"/>
      <c r="O136" s="515">
        <f t="shared" si="21"/>
        <v>0</v>
      </c>
      <c r="P136" s="515">
        <f t="shared" si="22"/>
        <v>0</v>
      </c>
    </row>
    <row r="137" spans="2:16" ht="12.5">
      <c r="B137" s="195" t="str">
        <f t="shared" si="14"/>
        <v/>
      </c>
      <c r="C137" s="508">
        <f>IF(D93="","-",+C136+1)</f>
        <v>2055</v>
      </c>
      <c r="D137" s="374">
        <f>IF(F136+SUM(E$99:E136)=D$92,F136,D$92-SUM(E$99:E136))</f>
        <v>2075027.6593300188</v>
      </c>
      <c r="E137" s="523">
        <f>IF(+J96&lt;F136,J96,D137)</f>
        <v>398432.65116279072</v>
      </c>
      <c r="F137" s="524">
        <f t="shared" si="15"/>
        <v>1676595.0081672282</v>
      </c>
      <c r="G137" s="524">
        <f t="shared" si="16"/>
        <v>1875811.3337486235</v>
      </c>
      <c r="H137" s="527">
        <f t="shared" si="17"/>
        <v>599220.5215370371</v>
      </c>
      <c r="I137" s="578">
        <f t="shared" si="18"/>
        <v>599220.5215370371</v>
      </c>
      <c r="J137" s="515">
        <f t="shared" si="19"/>
        <v>0</v>
      </c>
      <c r="K137" s="515"/>
      <c r="L137" s="526"/>
      <c r="M137" s="515">
        <f t="shared" si="20"/>
        <v>0</v>
      </c>
      <c r="N137" s="526"/>
      <c r="O137" s="515">
        <f t="shared" si="21"/>
        <v>0</v>
      </c>
      <c r="P137" s="515">
        <f t="shared" si="22"/>
        <v>0</v>
      </c>
    </row>
    <row r="138" spans="2:16" ht="12.5">
      <c r="B138" s="195" t="str">
        <f t="shared" si="14"/>
        <v/>
      </c>
      <c r="C138" s="508">
        <f>IF(D93="","-",+C137+1)</f>
        <v>2056</v>
      </c>
      <c r="D138" s="374">
        <f>IF(F137+SUM(E$99:E137)=D$92,F137,D$92-SUM(E$99:E137))</f>
        <v>1676595.0081672282</v>
      </c>
      <c r="E138" s="523">
        <f>IF(+J96&lt;F137,J96,D138)</f>
        <v>398432.65116279072</v>
      </c>
      <c r="F138" s="524">
        <f t="shared" si="15"/>
        <v>1278162.3570044376</v>
      </c>
      <c r="G138" s="524">
        <f t="shared" si="16"/>
        <v>1477378.6825858329</v>
      </c>
      <c r="H138" s="527">
        <f t="shared" si="17"/>
        <v>556572.07279636932</v>
      </c>
      <c r="I138" s="578">
        <f t="shared" si="18"/>
        <v>556572.07279636932</v>
      </c>
      <c r="J138" s="515">
        <f t="shared" si="19"/>
        <v>0</v>
      </c>
      <c r="K138" s="515"/>
      <c r="L138" s="526"/>
      <c r="M138" s="515">
        <f t="shared" si="20"/>
        <v>0</v>
      </c>
      <c r="N138" s="526"/>
      <c r="O138" s="515">
        <f t="shared" si="21"/>
        <v>0</v>
      </c>
      <c r="P138" s="515">
        <f t="shared" si="22"/>
        <v>0</v>
      </c>
    </row>
    <row r="139" spans="2:16" ht="12.5">
      <c r="B139" s="195" t="str">
        <f t="shared" si="14"/>
        <v/>
      </c>
      <c r="C139" s="508">
        <f>IF(D93="","-",+C138+1)</f>
        <v>2057</v>
      </c>
      <c r="D139" s="374">
        <f>IF(F138+SUM(E$99:E138)=D$92,F138,D$92-SUM(E$99:E138))</f>
        <v>1278162.3570044376</v>
      </c>
      <c r="E139" s="523">
        <f>IF(+J96&lt;F138,J96,D139)</f>
        <v>398432.65116279072</v>
      </c>
      <c r="F139" s="524">
        <f t="shared" si="15"/>
        <v>879729.70584164688</v>
      </c>
      <c r="G139" s="524">
        <f t="shared" si="16"/>
        <v>1078946.0314230423</v>
      </c>
      <c r="H139" s="527">
        <f t="shared" si="17"/>
        <v>513923.6240557016</v>
      </c>
      <c r="I139" s="578">
        <f t="shared" si="18"/>
        <v>513923.6240557016</v>
      </c>
      <c r="J139" s="515">
        <f t="shared" si="19"/>
        <v>0</v>
      </c>
      <c r="K139" s="515"/>
      <c r="L139" s="526"/>
      <c r="M139" s="515">
        <f t="shared" si="20"/>
        <v>0</v>
      </c>
      <c r="N139" s="526"/>
      <c r="O139" s="515">
        <f t="shared" si="21"/>
        <v>0</v>
      </c>
      <c r="P139" s="515">
        <f t="shared" si="22"/>
        <v>0</v>
      </c>
    </row>
    <row r="140" spans="2:16" ht="12.5">
      <c r="B140" s="195" t="str">
        <f t="shared" si="14"/>
        <v/>
      </c>
      <c r="C140" s="508">
        <f>IF(D93="","-",+C139+1)</f>
        <v>2058</v>
      </c>
      <c r="D140" s="374">
        <f>IF(F139+SUM(E$99:E139)=D$92,F139,D$92-SUM(E$99:E139))</f>
        <v>879729.70584164688</v>
      </c>
      <c r="E140" s="523">
        <f>IF(+J96&lt;F139,J96,D140)</f>
        <v>398432.65116279072</v>
      </c>
      <c r="F140" s="524">
        <f t="shared" si="15"/>
        <v>481297.05467885616</v>
      </c>
      <c r="G140" s="524">
        <f t="shared" si="16"/>
        <v>680513.38026025146</v>
      </c>
      <c r="H140" s="527">
        <f t="shared" si="17"/>
        <v>471275.17531503388</v>
      </c>
      <c r="I140" s="578">
        <f t="shared" si="18"/>
        <v>471275.17531503388</v>
      </c>
      <c r="J140" s="515">
        <f t="shared" si="19"/>
        <v>0</v>
      </c>
      <c r="K140" s="515"/>
      <c r="L140" s="526"/>
      <c r="M140" s="515">
        <f t="shared" si="20"/>
        <v>0</v>
      </c>
      <c r="N140" s="526"/>
      <c r="O140" s="515">
        <f t="shared" si="21"/>
        <v>0</v>
      </c>
      <c r="P140" s="515">
        <f t="shared" si="22"/>
        <v>0</v>
      </c>
    </row>
    <row r="141" spans="2:16" ht="12.5">
      <c r="B141" s="195" t="str">
        <f t="shared" si="14"/>
        <v/>
      </c>
      <c r="C141" s="508">
        <f>IF(D93="","-",+C140+1)</f>
        <v>2059</v>
      </c>
      <c r="D141" s="374">
        <f>IF(F140+SUM(E$99:E140)=D$92,F140,D$92-SUM(E$99:E140))</f>
        <v>481297.05467885616</v>
      </c>
      <c r="E141" s="523">
        <f>IF(+J96&lt;F140,J96,D141)</f>
        <v>398432.65116279072</v>
      </c>
      <c r="F141" s="524">
        <f t="shared" si="15"/>
        <v>82864.403516065446</v>
      </c>
      <c r="G141" s="524">
        <f t="shared" si="16"/>
        <v>282080.7290974608</v>
      </c>
      <c r="H141" s="527">
        <f t="shared" si="17"/>
        <v>428626.72657436616</v>
      </c>
      <c r="I141" s="578">
        <f t="shared" si="18"/>
        <v>428626.72657436616</v>
      </c>
      <c r="J141" s="515">
        <f t="shared" si="19"/>
        <v>0</v>
      </c>
      <c r="K141" s="515"/>
      <c r="L141" s="526"/>
      <c r="M141" s="515">
        <f t="shared" si="20"/>
        <v>0</v>
      </c>
      <c r="N141" s="526"/>
      <c r="O141" s="515">
        <f t="shared" si="21"/>
        <v>0</v>
      </c>
      <c r="P141" s="515">
        <f t="shared" si="22"/>
        <v>0</v>
      </c>
    </row>
    <row r="142" spans="2:16" ht="12.5">
      <c r="B142" s="195" t="str">
        <f t="shared" si="14"/>
        <v/>
      </c>
      <c r="C142" s="508">
        <f>IF(D93="","-",+C141+1)</f>
        <v>2060</v>
      </c>
      <c r="D142" s="374">
        <f>IF(F141+SUM(E$99:E141)=D$92,F141,D$92-SUM(E$99:E141))</f>
        <v>82864.403516065446</v>
      </c>
      <c r="E142" s="523">
        <f>IF(+J96&lt;F141,J96,D142)</f>
        <v>82864.403516065446</v>
      </c>
      <c r="F142" s="524">
        <f t="shared" si="15"/>
        <v>0</v>
      </c>
      <c r="G142" s="524">
        <f t="shared" si="16"/>
        <v>41432.201758032723</v>
      </c>
      <c r="H142" s="527">
        <f t="shared" si="17"/>
        <v>87299.329036686235</v>
      </c>
      <c r="I142" s="578">
        <f t="shared" si="18"/>
        <v>87299.329036686235</v>
      </c>
      <c r="J142" s="515">
        <f t="shared" si="19"/>
        <v>0</v>
      </c>
      <c r="K142" s="515"/>
      <c r="L142" s="526"/>
      <c r="M142" s="515">
        <f t="shared" si="20"/>
        <v>0</v>
      </c>
      <c r="N142" s="526"/>
      <c r="O142" s="515">
        <f t="shared" si="21"/>
        <v>0</v>
      </c>
      <c r="P142" s="515">
        <f t="shared" si="22"/>
        <v>0</v>
      </c>
    </row>
    <row r="143" spans="2:16" ht="12.5">
      <c r="B143" s="195" t="str">
        <f t="shared" si="14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15"/>
        <v>0</v>
      </c>
      <c r="G143" s="524">
        <f t="shared" si="16"/>
        <v>0</v>
      </c>
      <c r="H143" s="527">
        <f t="shared" si="17"/>
        <v>0</v>
      </c>
      <c r="I143" s="578">
        <f t="shared" si="18"/>
        <v>0</v>
      </c>
      <c r="J143" s="515">
        <f t="shared" si="19"/>
        <v>0</v>
      </c>
      <c r="K143" s="515"/>
      <c r="L143" s="526"/>
      <c r="M143" s="515">
        <f t="shared" si="20"/>
        <v>0</v>
      </c>
      <c r="N143" s="526"/>
      <c r="O143" s="515">
        <f t="shared" si="21"/>
        <v>0</v>
      </c>
      <c r="P143" s="515">
        <f t="shared" si="22"/>
        <v>0</v>
      </c>
    </row>
    <row r="144" spans="2:16" ht="12.5">
      <c r="B144" s="195" t="str">
        <f t="shared" si="14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5"/>
        <v>0</v>
      </c>
      <c r="G144" s="524">
        <f t="shared" si="16"/>
        <v>0</v>
      </c>
      <c r="H144" s="527">
        <f t="shared" si="17"/>
        <v>0</v>
      </c>
      <c r="I144" s="578">
        <f t="shared" si="18"/>
        <v>0</v>
      </c>
      <c r="J144" s="515">
        <f t="shared" si="19"/>
        <v>0</v>
      </c>
      <c r="K144" s="515"/>
      <c r="L144" s="526"/>
      <c r="M144" s="515">
        <f t="shared" si="20"/>
        <v>0</v>
      </c>
      <c r="N144" s="526"/>
      <c r="O144" s="515">
        <f t="shared" si="21"/>
        <v>0</v>
      </c>
      <c r="P144" s="515">
        <f t="shared" si="22"/>
        <v>0</v>
      </c>
    </row>
    <row r="145" spans="2:16" ht="12.5">
      <c r="B145" s="195" t="str">
        <f t="shared" si="14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5"/>
        <v>0</v>
      </c>
      <c r="G145" s="524">
        <f t="shared" si="16"/>
        <v>0</v>
      </c>
      <c r="H145" s="527">
        <f t="shared" si="17"/>
        <v>0</v>
      </c>
      <c r="I145" s="578">
        <f t="shared" si="18"/>
        <v>0</v>
      </c>
      <c r="J145" s="515">
        <f t="shared" si="19"/>
        <v>0</v>
      </c>
      <c r="K145" s="515"/>
      <c r="L145" s="526"/>
      <c r="M145" s="515">
        <f t="shared" si="20"/>
        <v>0</v>
      </c>
      <c r="N145" s="526"/>
      <c r="O145" s="515">
        <f t="shared" si="21"/>
        <v>0</v>
      </c>
      <c r="P145" s="515">
        <f t="shared" si="22"/>
        <v>0</v>
      </c>
    </row>
    <row r="146" spans="2:16" ht="12.5">
      <c r="B146" s="195" t="str">
        <f t="shared" si="14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5"/>
        <v>0</v>
      </c>
      <c r="G146" s="524">
        <f t="shared" si="16"/>
        <v>0</v>
      </c>
      <c r="H146" s="527">
        <f t="shared" si="17"/>
        <v>0</v>
      </c>
      <c r="I146" s="578">
        <f t="shared" si="18"/>
        <v>0</v>
      </c>
      <c r="J146" s="515">
        <f t="shared" si="19"/>
        <v>0</v>
      </c>
      <c r="K146" s="515"/>
      <c r="L146" s="526"/>
      <c r="M146" s="515">
        <f t="shared" si="20"/>
        <v>0</v>
      </c>
      <c r="N146" s="526"/>
      <c r="O146" s="515">
        <f t="shared" si="21"/>
        <v>0</v>
      </c>
      <c r="P146" s="515">
        <f t="shared" si="22"/>
        <v>0</v>
      </c>
    </row>
    <row r="147" spans="2:16" ht="12.5">
      <c r="B147" s="195" t="str">
        <f t="shared" si="14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5"/>
        <v>0</v>
      </c>
      <c r="G147" s="524">
        <f t="shared" si="16"/>
        <v>0</v>
      </c>
      <c r="H147" s="527">
        <f t="shared" si="17"/>
        <v>0</v>
      </c>
      <c r="I147" s="578">
        <f t="shared" si="18"/>
        <v>0</v>
      </c>
      <c r="J147" s="515">
        <f t="shared" si="19"/>
        <v>0</v>
      </c>
      <c r="K147" s="515"/>
      <c r="L147" s="526"/>
      <c r="M147" s="515">
        <f t="shared" si="20"/>
        <v>0</v>
      </c>
      <c r="N147" s="526"/>
      <c r="O147" s="515">
        <f t="shared" si="21"/>
        <v>0</v>
      </c>
      <c r="P147" s="515">
        <f t="shared" si="22"/>
        <v>0</v>
      </c>
    </row>
    <row r="148" spans="2:16" ht="12.5">
      <c r="B148" s="195" t="str">
        <f t="shared" si="14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5"/>
        <v>0</v>
      </c>
      <c r="G148" s="524">
        <f t="shared" si="16"/>
        <v>0</v>
      </c>
      <c r="H148" s="527">
        <f t="shared" si="17"/>
        <v>0</v>
      </c>
      <c r="I148" s="578">
        <f t="shared" si="18"/>
        <v>0</v>
      </c>
      <c r="J148" s="515">
        <f t="shared" si="19"/>
        <v>0</v>
      </c>
      <c r="K148" s="515"/>
      <c r="L148" s="526"/>
      <c r="M148" s="515">
        <f t="shared" si="20"/>
        <v>0</v>
      </c>
      <c r="N148" s="526"/>
      <c r="O148" s="515">
        <f t="shared" si="21"/>
        <v>0</v>
      </c>
      <c r="P148" s="515">
        <f t="shared" si="22"/>
        <v>0</v>
      </c>
    </row>
    <row r="149" spans="2:16" ht="12.5">
      <c r="B149" s="195" t="str">
        <f t="shared" si="14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5"/>
        <v>0</v>
      </c>
      <c r="G149" s="524">
        <f t="shared" si="16"/>
        <v>0</v>
      </c>
      <c r="H149" s="527">
        <f t="shared" si="17"/>
        <v>0</v>
      </c>
      <c r="I149" s="578">
        <f t="shared" si="18"/>
        <v>0</v>
      </c>
      <c r="J149" s="515">
        <f t="shared" si="19"/>
        <v>0</v>
      </c>
      <c r="K149" s="515"/>
      <c r="L149" s="526"/>
      <c r="M149" s="515">
        <f t="shared" si="20"/>
        <v>0</v>
      </c>
      <c r="N149" s="526"/>
      <c r="O149" s="515">
        <f t="shared" si="21"/>
        <v>0</v>
      </c>
      <c r="P149" s="515">
        <f t="shared" si="22"/>
        <v>0</v>
      </c>
    </row>
    <row r="150" spans="2:16" ht="12.5">
      <c r="B150" s="195" t="str">
        <f t="shared" si="14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5"/>
        <v>0</v>
      </c>
      <c r="G150" s="524">
        <f t="shared" si="16"/>
        <v>0</v>
      </c>
      <c r="H150" s="527">
        <f t="shared" si="17"/>
        <v>0</v>
      </c>
      <c r="I150" s="578">
        <f t="shared" si="18"/>
        <v>0</v>
      </c>
      <c r="J150" s="515">
        <f t="shared" si="19"/>
        <v>0</v>
      </c>
      <c r="K150" s="515"/>
      <c r="L150" s="526"/>
      <c r="M150" s="515">
        <f t="shared" si="20"/>
        <v>0</v>
      </c>
      <c r="N150" s="526"/>
      <c r="O150" s="515">
        <f t="shared" si="21"/>
        <v>0</v>
      </c>
      <c r="P150" s="515">
        <f t="shared" si="22"/>
        <v>0</v>
      </c>
    </row>
    <row r="151" spans="2:16" ht="12.5">
      <c r="B151" s="195" t="str">
        <f t="shared" si="14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5"/>
        <v>0</v>
      </c>
      <c r="G151" s="524">
        <f t="shared" si="16"/>
        <v>0</v>
      </c>
      <c r="H151" s="527">
        <f t="shared" si="17"/>
        <v>0</v>
      </c>
      <c r="I151" s="578">
        <f t="shared" si="18"/>
        <v>0</v>
      </c>
      <c r="J151" s="515">
        <f t="shared" si="19"/>
        <v>0</v>
      </c>
      <c r="K151" s="515"/>
      <c r="L151" s="526"/>
      <c r="M151" s="515">
        <f t="shared" si="20"/>
        <v>0</v>
      </c>
      <c r="N151" s="526"/>
      <c r="O151" s="515">
        <f t="shared" si="21"/>
        <v>0</v>
      </c>
      <c r="P151" s="515">
        <f t="shared" si="22"/>
        <v>0</v>
      </c>
    </row>
    <row r="152" spans="2:16" ht="12.5">
      <c r="B152" s="195" t="str">
        <f t="shared" si="14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5"/>
        <v>0</v>
      </c>
      <c r="G152" s="524">
        <f t="shared" si="16"/>
        <v>0</v>
      </c>
      <c r="H152" s="527">
        <f t="shared" si="17"/>
        <v>0</v>
      </c>
      <c r="I152" s="578">
        <f t="shared" si="18"/>
        <v>0</v>
      </c>
      <c r="J152" s="515">
        <f t="shared" si="19"/>
        <v>0</v>
      </c>
      <c r="K152" s="515"/>
      <c r="L152" s="526"/>
      <c r="M152" s="515">
        <f t="shared" si="20"/>
        <v>0</v>
      </c>
      <c r="N152" s="526"/>
      <c r="O152" s="515">
        <f t="shared" si="21"/>
        <v>0</v>
      </c>
      <c r="P152" s="515">
        <f t="shared" si="22"/>
        <v>0</v>
      </c>
    </row>
    <row r="153" spans="2:16" ht="12.5">
      <c r="B153" s="195" t="str">
        <f t="shared" si="14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5"/>
        <v>0</v>
      </c>
      <c r="G153" s="524">
        <f t="shared" si="16"/>
        <v>0</v>
      </c>
      <c r="H153" s="527">
        <f t="shared" si="17"/>
        <v>0</v>
      </c>
      <c r="I153" s="578">
        <f t="shared" si="18"/>
        <v>0</v>
      </c>
      <c r="J153" s="515">
        <f t="shared" si="19"/>
        <v>0</v>
      </c>
      <c r="K153" s="515"/>
      <c r="L153" s="526"/>
      <c r="M153" s="515">
        <f t="shared" si="20"/>
        <v>0</v>
      </c>
      <c r="N153" s="526"/>
      <c r="O153" s="515">
        <f t="shared" si="21"/>
        <v>0</v>
      </c>
      <c r="P153" s="515">
        <f t="shared" si="22"/>
        <v>0</v>
      </c>
    </row>
    <row r="154" spans="2:16" ht="13" thickBot="1">
      <c r="B154" s="195" t="str">
        <f t="shared" si="14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5"/>
        <v>0</v>
      </c>
      <c r="G154" s="529">
        <f t="shared" si="16"/>
        <v>0</v>
      </c>
      <c r="H154" s="531">
        <f t="shared" si="17"/>
        <v>0</v>
      </c>
      <c r="I154" s="580">
        <f t="shared" si="18"/>
        <v>0</v>
      </c>
      <c r="J154" s="534">
        <f t="shared" si="19"/>
        <v>0</v>
      </c>
      <c r="K154" s="515"/>
      <c r="L154" s="533"/>
      <c r="M154" s="534">
        <f t="shared" si="20"/>
        <v>0</v>
      </c>
      <c r="N154" s="533"/>
      <c r="O154" s="534">
        <f t="shared" si="21"/>
        <v>0</v>
      </c>
      <c r="P154" s="534">
        <f t="shared" si="22"/>
        <v>0</v>
      </c>
    </row>
    <row r="155" spans="2:16" ht="12.5">
      <c r="C155" s="374" t="s">
        <v>78</v>
      </c>
      <c r="D155" s="375"/>
      <c r="E155" s="375">
        <f>SUM(E99:E154)</f>
        <v>17132604</v>
      </c>
      <c r="F155" s="375"/>
      <c r="G155" s="375"/>
      <c r="H155" s="375">
        <f>SUM(H99:H154)</f>
        <v>56124593.522809654</v>
      </c>
      <c r="I155" s="375">
        <f>SUM(I99:I154)</f>
        <v>56124593.522809654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11685982.932063362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11685982.932063362</v>
      </c>
      <c r="O6" s="269"/>
      <c r="P6" s="269"/>
    </row>
    <row r="7" spans="1:16" ht="13.5" thickBot="1">
      <c r="C7" s="468" t="s">
        <v>48</v>
      </c>
      <c r="D7" s="625" t="s">
        <v>383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263</v>
      </c>
      <c r="E9" s="479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97368971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2016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2374852.9512195121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2016</v>
      </c>
      <c r="D17" s="517">
        <v>0</v>
      </c>
      <c r="E17" s="517">
        <v>0</v>
      </c>
      <c r="F17" s="517">
        <v>99956721</v>
      </c>
      <c r="G17" s="517">
        <v>0</v>
      </c>
      <c r="H17" s="517">
        <v>0</v>
      </c>
      <c r="I17" s="517">
        <v>0</v>
      </c>
      <c r="J17" s="512"/>
      <c r="K17" s="513">
        <f>+G17</f>
        <v>0</v>
      </c>
      <c r="L17" s="514">
        <f t="shared" ref="L17:L72" si="0">IF(K17&lt;&gt;0,+G17-K17,0)</f>
        <v>0</v>
      </c>
      <c r="M17" s="513">
        <f>+H17</f>
        <v>0</v>
      </c>
      <c r="N17" s="514">
        <f t="shared" ref="N17:N72" si="1">IF(M17&lt;&gt;0,+H17-M17,0)</f>
        <v>0</v>
      </c>
      <c r="O17" s="515">
        <f t="shared" ref="O17:O72" si="2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2017</v>
      </c>
      <c r="D18" s="652">
        <v>99956721</v>
      </c>
      <c r="E18" s="657">
        <v>2324574.9069767441</v>
      </c>
      <c r="F18" s="652">
        <v>97632146.093023255</v>
      </c>
      <c r="G18" s="651">
        <v>14564467.586252602</v>
      </c>
      <c r="H18" s="658">
        <v>14564467.586252602</v>
      </c>
      <c r="I18" s="512">
        <f t="shared" ref="I18:I72" si="3">H18-G18</f>
        <v>0</v>
      </c>
      <c r="J18" s="512"/>
      <c r="K18" s="519">
        <f>+G18</f>
        <v>14564467.586252602</v>
      </c>
      <c r="L18" s="520">
        <f t="shared" si="0"/>
        <v>0</v>
      </c>
      <c r="M18" s="519">
        <f>+H18</f>
        <v>14564467.586252602</v>
      </c>
      <c r="N18" s="515">
        <f t="shared" si="1"/>
        <v>0</v>
      </c>
      <c r="O18" s="515">
        <f t="shared" si="2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2018</v>
      </c>
      <c r="D19" s="652">
        <v>97632146.093023255</v>
      </c>
      <c r="E19" s="657">
        <v>2437968.8048780486</v>
      </c>
      <c r="F19" s="652">
        <v>95194177.288145214</v>
      </c>
      <c r="G19" s="651">
        <v>13225079.237961181</v>
      </c>
      <c r="H19" s="658">
        <v>13225079.237961181</v>
      </c>
      <c r="I19" s="512">
        <f t="shared" si="3"/>
        <v>0</v>
      </c>
      <c r="J19" s="512"/>
      <c r="K19" s="519">
        <f>+G19</f>
        <v>13225079.237961181</v>
      </c>
      <c r="L19" s="520">
        <f>IF(K19&lt;&gt;0,+G19-K19,0)</f>
        <v>0</v>
      </c>
      <c r="M19" s="519">
        <f>+H19</f>
        <v>13225079.237961181</v>
      </c>
      <c r="N19" s="515">
        <f>IF(M19&lt;&gt;0,+H19-M19,0)</f>
        <v>0</v>
      </c>
      <c r="O19" s="515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8">
        <f>IF(D11="","-",+C19+1)</f>
        <v>2019</v>
      </c>
      <c r="D20" s="652">
        <v>95194177.288145214</v>
      </c>
      <c r="E20" s="657">
        <v>2324574.9069767441</v>
      </c>
      <c r="F20" s="652">
        <v>92869602.38116847</v>
      </c>
      <c r="G20" s="651">
        <v>11685982.932063362</v>
      </c>
      <c r="H20" s="658">
        <v>11685982.932063362</v>
      </c>
      <c r="I20" s="512">
        <f t="shared" si="3"/>
        <v>0</v>
      </c>
      <c r="J20" s="512"/>
      <c r="K20" s="519">
        <f>+G20</f>
        <v>11685982.932063362</v>
      </c>
      <c r="L20" s="520">
        <f>IF(K20&lt;&gt;0,+G20-K20,0)</f>
        <v>0</v>
      </c>
      <c r="M20" s="519">
        <f>+H20</f>
        <v>11685982.932063362</v>
      </c>
      <c r="N20" s="515">
        <f t="shared" si="1"/>
        <v>0</v>
      </c>
      <c r="O20" s="515">
        <f t="shared" si="2"/>
        <v>0</v>
      </c>
      <c r="P20" s="272"/>
    </row>
    <row r="21" spans="2:16" ht="12.5">
      <c r="B21" s="195" t="str">
        <f t="shared" si="4"/>
        <v>IU</v>
      </c>
      <c r="C21" s="508">
        <f>IF(D11="","-",+C20+1)</f>
        <v>2020</v>
      </c>
      <c r="D21" s="524">
        <f>IF(F20+SUM(E$17:E20)=D$10,F20,D$10-SUM(E$17:E20))</f>
        <v>90281852.381168455</v>
      </c>
      <c r="E21" s="523">
        <f>IF(+I14&lt;F20,I14,D21)</f>
        <v>2374852.9512195121</v>
      </c>
      <c r="F21" s="524">
        <f t="shared" ref="F21:F72" si="5">+D21-E21</f>
        <v>87906999.429948941</v>
      </c>
      <c r="G21" s="525">
        <f t="shared" ref="G21:G49" si="6">+I$12*((D21+F21)/2)+E21</f>
        <v>13698228.731217066</v>
      </c>
      <c r="H21" s="492">
        <f t="shared" ref="H21:H49" si="7">+I$13*((D21+F21)/2)+E21</f>
        <v>13698228.731217066</v>
      </c>
      <c r="I21" s="512">
        <f t="shared" si="3"/>
        <v>0</v>
      </c>
      <c r="J21" s="512"/>
      <c r="K21" s="526"/>
      <c r="L21" s="515">
        <f t="shared" si="0"/>
        <v>0</v>
      </c>
      <c r="M21" s="526"/>
      <c r="N21" s="515">
        <f t="shared" si="1"/>
        <v>0</v>
      </c>
      <c r="O21" s="515">
        <f t="shared" si="2"/>
        <v>0</v>
      </c>
      <c r="P21" s="272"/>
    </row>
    <row r="22" spans="2:16" ht="12.5">
      <c r="B22" s="195" t="str">
        <f t="shared" si="4"/>
        <v/>
      </c>
      <c r="C22" s="508">
        <f>IF(D11="","-",+C21+1)</f>
        <v>2021</v>
      </c>
      <c r="D22" s="524">
        <f>IF(F21+SUM(E$17:E21)=D$10,F21,D$10-SUM(E$17:E21))</f>
        <v>87906999.429948941</v>
      </c>
      <c r="E22" s="523">
        <f>IF(+I14&lt;F21,I14,D22)</f>
        <v>2374852.9512195121</v>
      </c>
      <c r="F22" s="524">
        <f t="shared" si="5"/>
        <v>85532146.478729427</v>
      </c>
      <c r="G22" s="525">
        <f t="shared" si="6"/>
        <v>13396398.935294701</v>
      </c>
      <c r="H22" s="492">
        <f t="shared" si="7"/>
        <v>13396398.935294701</v>
      </c>
      <c r="I22" s="512">
        <f t="shared" si="3"/>
        <v>0</v>
      </c>
      <c r="J22" s="512"/>
      <c r="K22" s="526"/>
      <c r="L22" s="515">
        <f t="shared" si="0"/>
        <v>0</v>
      </c>
      <c r="M22" s="526"/>
      <c r="N22" s="515">
        <f t="shared" si="1"/>
        <v>0</v>
      </c>
      <c r="O22" s="515">
        <f t="shared" si="2"/>
        <v>0</v>
      </c>
      <c r="P22" s="272"/>
    </row>
    <row r="23" spans="2:16" ht="12.5">
      <c r="B23" s="195" t="str">
        <f t="shared" si="4"/>
        <v/>
      </c>
      <c r="C23" s="508">
        <f>IF(D11="","-",+C22+1)</f>
        <v>2022</v>
      </c>
      <c r="D23" s="524">
        <f>IF(F22+SUM(E$17:E22)=D$10,F22,D$10-SUM(E$17:E22))</f>
        <v>85532146.478729427</v>
      </c>
      <c r="E23" s="523">
        <f>IF(+I14&lt;F22,I14,D23)</f>
        <v>2374852.9512195121</v>
      </c>
      <c r="F23" s="524">
        <f t="shared" si="5"/>
        <v>83157293.527509913</v>
      </c>
      <c r="G23" s="525">
        <f t="shared" si="6"/>
        <v>13094569.139372341</v>
      </c>
      <c r="H23" s="492">
        <f t="shared" si="7"/>
        <v>13094569.139372341</v>
      </c>
      <c r="I23" s="512">
        <f t="shared" si="3"/>
        <v>0</v>
      </c>
      <c r="J23" s="512"/>
      <c r="K23" s="526"/>
      <c r="L23" s="515">
        <f t="shared" si="0"/>
        <v>0</v>
      </c>
      <c r="M23" s="526"/>
      <c r="N23" s="515">
        <f t="shared" si="1"/>
        <v>0</v>
      </c>
      <c r="O23" s="515">
        <f t="shared" si="2"/>
        <v>0</v>
      </c>
      <c r="P23" s="272"/>
    </row>
    <row r="24" spans="2:16" ht="12.5">
      <c r="B24" s="195" t="str">
        <f t="shared" si="4"/>
        <v/>
      </c>
      <c r="C24" s="508">
        <f>IF(D11="","-",+C23+1)</f>
        <v>2023</v>
      </c>
      <c r="D24" s="524">
        <f>IF(F23+SUM(E$17:E23)=D$10,F23,D$10-SUM(E$17:E23))</f>
        <v>83157293.527509913</v>
      </c>
      <c r="E24" s="523">
        <f>IF(+I14&lt;F23,I14,D24)</f>
        <v>2374852.9512195121</v>
      </c>
      <c r="F24" s="524">
        <f t="shared" si="5"/>
        <v>80782440.576290399</v>
      </c>
      <c r="G24" s="525">
        <f t="shared" si="6"/>
        <v>12792739.343449978</v>
      </c>
      <c r="H24" s="492">
        <f t="shared" si="7"/>
        <v>12792739.343449978</v>
      </c>
      <c r="I24" s="512">
        <f t="shared" si="3"/>
        <v>0</v>
      </c>
      <c r="J24" s="512"/>
      <c r="K24" s="526"/>
      <c r="L24" s="515">
        <f t="shared" si="0"/>
        <v>0</v>
      </c>
      <c r="M24" s="526"/>
      <c r="N24" s="515">
        <f t="shared" si="1"/>
        <v>0</v>
      </c>
      <c r="O24" s="515">
        <f t="shared" si="2"/>
        <v>0</v>
      </c>
      <c r="P24" s="272"/>
    </row>
    <row r="25" spans="2:16" ht="12.5">
      <c r="B25" s="195" t="str">
        <f t="shared" si="4"/>
        <v/>
      </c>
      <c r="C25" s="508">
        <f>IF(D11="","-",+C24+1)</f>
        <v>2024</v>
      </c>
      <c r="D25" s="524">
        <f>IF(F24+SUM(E$17:E24)=D$10,F24,D$10-SUM(E$17:E24))</f>
        <v>80782440.576290399</v>
      </c>
      <c r="E25" s="523">
        <f>IF(+I14&lt;F24,I14,D25)</f>
        <v>2374852.9512195121</v>
      </c>
      <c r="F25" s="524">
        <f t="shared" si="5"/>
        <v>78407587.625070885</v>
      </c>
      <c r="G25" s="525">
        <f t="shared" si="6"/>
        <v>12490909.547527619</v>
      </c>
      <c r="H25" s="492">
        <f t="shared" si="7"/>
        <v>12490909.547527619</v>
      </c>
      <c r="I25" s="512">
        <f t="shared" si="3"/>
        <v>0</v>
      </c>
      <c r="J25" s="512"/>
      <c r="K25" s="526"/>
      <c r="L25" s="515">
        <f t="shared" si="0"/>
        <v>0</v>
      </c>
      <c r="M25" s="526"/>
      <c r="N25" s="515">
        <f t="shared" si="1"/>
        <v>0</v>
      </c>
      <c r="O25" s="515">
        <f t="shared" si="2"/>
        <v>0</v>
      </c>
      <c r="P25" s="272"/>
    </row>
    <row r="26" spans="2:16" ht="12.5">
      <c r="B26" s="195" t="str">
        <f t="shared" si="4"/>
        <v/>
      </c>
      <c r="C26" s="508">
        <f>IF(D11="","-",+C25+1)</f>
        <v>2025</v>
      </c>
      <c r="D26" s="524">
        <f>IF(F25+SUM(E$17:E25)=D$10,F25,D$10-SUM(E$17:E25))</f>
        <v>78407587.625070885</v>
      </c>
      <c r="E26" s="523">
        <f>IF(+I14&lt;F25,I14,D26)</f>
        <v>2374852.9512195121</v>
      </c>
      <c r="F26" s="524">
        <f t="shared" si="5"/>
        <v>76032734.673851371</v>
      </c>
      <c r="G26" s="525">
        <f t="shared" si="6"/>
        <v>12189079.751605256</v>
      </c>
      <c r="H26" s="492">
        <f t="shared" si="7"/>
        <v>12189079.751605256</v>
      </c>
      <c r="I26" s="512">
        <f t="shared" si="3"/>
        <v>0</v>
      </c>
      <c r="J26" s="512"/>
      <c r="K26" s="526"/>
      <c r="L26" s="515">
        <f t="shared" si="0"/>
        <v>0</v>
      </c>
      <c r="M26" s="526"/>
      <c r="N26" s="515">
        <f t="shared" si="1"/>
        <v>0</v>
      </c>
      <c r="O26" s="515">
        <f t="shared" si="2"/>
        <v>0</v>
      </c>
      <c r="P26" s="272"/>
    </row>
    <row r="27" spans="2:16" ht="12.5">
      <c r="B27" s="195" t="str">
        <f t="shared" si="4"/>
        <v/>
      </c>
      <c r="C27" s="508">
        <f>IF(D11="","-",+C26+1)</f>
        <v>2026</v>
      </c>
      <c r="D27" s="524">
        <f>IF(F26+SUM(E$17:E26)=D$10,F26,D$10-SUM(E$17:E26))</f>
        <v>76032734.673851371</v>
      </c>
      <c r="E27" s="523">
        <f>IF(+I14&lt;F26,I14,D27)</f>
        <v>2374852.9512195121</v>
      </c>
      <c r="F27" s="524">
        <f t="shared" si="5"/>
        <v>73657881.722631857</v>
      </c>
      <c r="G27" s="525">
        <f t="shared" si="6"/>
        <v>11887249.955682896</v>
      </c>
      <c r="H27" s="492">
        <f t="shared" si="7"/>
        <v>11887249.955682896</v>
      </c>
      <c r="I27" s="512">
        <f t="shared" si="3"/>
        <v>0</v>
      </c>
      <c r="J27" s="512"/>
      <c r="K27" s="526"/>
      <c r="L27" s="515">
        <f t="shared" si="0"/>
        <v>0</v>
      </c>
      <c r="M27" s="526"/>
      <c r="N27" s="515">
        <f t="shared" si="1"/>
        <v>0</v>
      </c>
      <c r="O27" s="515">
        <f t="shared" si="2"/>
        <v>0</v>
      </c>
      <c r="P27" s="272"/>
    </row>
    <row r="28" spans="2:16" ht="12.5">
      <c r="B28" s="195" t="str">
        <f t="shared" si="4"/>
        <v/>
      </c>
      <c r="C28" s="508">
        <f>IF(D11="","-",+C27+1)</f>
        <v>2027</v>
      </c>
      <c r="D28" s="524">
        <f>IF(F27+SUM(E$17:E27)=D$10,F27,D$10-SUM(E$17:E27))</f>
        <v>73657881.722631857</v>
      </c>
      <c r="E28" s="523">
        <f>IF(+I14&lt;F27,I14,D28)</f>
        <v>2374852.9512195121</v>
      </c>
      <c r="F28" s="524">
        <f t="shared" si="5"/>
        <v>71283028.771412343</v>
      </c>
      <c r="G28" s="525">
        <f t="shared" si="6"/>
        <v>11585420.159760531</v>
      </c>
      <c r="H28" s="492">
        <f t="shared" si="7"/>
        <v>11585420.159760531</v>
      </c>
      <c r="I28" s="512">
        <f t="shared" si="3"/>
        <v>0</v>
      </c>
      <c r="J28" s="512"/>
      <c r="K28" s="526"/>
      <c r="L28" s="515">
        <f t="shared" si="0"/>
        <v>0</v>
      </c>
      <c r="M28" s="526"/>
      <c r="N28" s="515">
        <f t="shared" si="1"/>
        <v>0</v>
      </c>
      <c r="O28" s="515">
        <f t="shared" si="2"/>
        <v>0</v>
      </c>
      <c r="P28" s="272"/>
    </row>
    <row r="29" spans="2:16" ht="12.5">
      <c r="B29" s="195" t="str">
        <f t="shared" si="4"/>
        <v/>
      </c>
      <c r="C29" s="508">
        <f>IF(D11="","-",+C28+1)</f>
        <v>2028</v>
      </c>
      <c r="D29" s="524">
        <f>IF(F28+SUM(E$17:E28)=D$10,F28,D$10-SUM(E$17:E28))</f>
        <v>71283028.771412343</v>
      </c>
      <c r="E29" s="523">
        <f>IF(+I14&lt;F28,I14,D29)</f>
        <v>2374852.9512195121</v>
      </c>
      <c r="F29" s="524">
        <f t="shared" si="5"/>
        <v>68908175.820192829</v>
      </c>
      <c r="G29" s="525">
        <f t="shared" si="6"/>
        <v>11283590.363838172</v>
      </c>
      <c r="H29" s="492">
        <f t="shared" si="7"/>
        <v>11283590.363838172</v>
      </c>
      <c r="I29" s="512">
        <f t="shared" si="3"/>
        <v>0</v>
      </c>
      <c r="J29" s="512"/>
      <c r="K29" s="526"/>
      <c r="L29" s="515">
        <f t="shared" si="0"/>
        <v>0</v>
      </c>
      <c r="M29" s="526"/>
      <c r="N29" s="515">
        <f t="shared" si="1"/>
        <v>0</v>
      </c>
      <c r="O29" s="515">
        <f t="shared" si="2"/>
        <v>0</v>
      </c>
      <c r="P29" s="272"/>
    </row>
    <row r="30" spans="2:16" ht="12.5">
      <c r="B30" s="195" t="str">
        <f t="shared" si="4"/>
        <v/>
      </c>
      <c r="C30" s="508">
        <f>IF(D11="","-",+C29+1)</f>
        <v>2029</v>
      </c>
      <c r="D30" s="524">
        <f>IF(F29+SUM(E$17:E29)=D$10,F29,D$10-SUM(E$17:E29))</f>
        <v>68908175.820192829</v>
      </c>
      <c r="E30" s="523">
        <f>IF(+I14&lt;F29,I14,D30)</f>
        <v>2374852.9512195121</v>
      </c>
      <c r="F30" s="524">
        <f t="shared" si="5"/>
        <v>66533322.868973315</v>
      </c>
      <c r="G30" s="525">
        <f t="shared" si="6"/>
        <v>10981760.567915808</v>
      </c>
      <c r="H30" s="492">
        <f t="shared" si="7"/>
        <v>10981760.567915808</v>
      </c>
      <c r="I30" s="512">
        <f t="shared" si="3"/>
        <v>0</v>
      </c>
      <c r="J30" s="512"/>
      <c r="K30" s="526"/>
      <c r="L30" s="515">
        <f t="shared" si="0"/>
        <v>0</v>
      </c>
      <c r="M30" s="526"/>
      <c r="N30" s="515">
        <f t="shared" si="1"/>
        <v>0</v>
      </c>
      <c r="O30" s="515">
        <f t="shared" si="2"/>
        <v>0</v>
      </c>
      <c r="P30" s="272"/>
    </row>
    <row r="31" spans="2:16" ht="12.5">
      <c r="B31" s="195" t="str">
        <f t="shared" si="4"/>
        <v/>
      </c>
      <c r="C31" s="508">
        <f>IF(D11="","-",+C30+1)</f>
        <v>2030</v>
      </c>
      <c r="D31" s="524">
        <f>IF(F30+SUM(E$17:E30)=D$10,F30,D$10-SUM(E$17:E30))</f>
        <v>66533322.868973315</v>
      </c>
      <c r="E31" s="523">
        <f>IF(+I14&lt;F30,I14,D31)</f>
        <v>2374852.9512195121</v>
      </c>
      <c r="F31" s="524">
        <f t="shared" si="5"/>
        <v>64158469.917753801</v>
      </c>
      <c r="G31" s="525">
        <f t="shared" si="6"/>
        <v>10679930.771993447</v>
      </c>
      <c r="H31" s="492">
        <f t="shared" si="7"/>
        <v>10679930.771993447</v>
      </c>
      <c r="I31" s="512">
        <f t="shared" si="3"/>
        <v>0</v>
      </c>
      <c r="J31" s="512"/>
      <c r="K31" s="526"/>
      <c r="L31" s="515">
        <f t="shared" si="0"/>
        <v>0</v>
      </c>
      <c r="M31" s="526"/>
      <c r="N31" s="515">
        <f t="shared" si="1"/>
        <v>0</v>
      </c>
      <c r="O31" s="515">
        <f t="shared" si="2"/>
        <v>0</v>
      </c>
      <c r="P31" s="272"/>
    </row>
    <row r="32" spans="2:16" ht="12.5">
      <c r="B32" s="195" t="str">
        <f t="shared" si="4"/>
        <v/>
      </c>
      <c r="C32" s="508">
        <f>IF(D11="","-",+C31+1)</f>
        <v>2031</v>
      </c>
      <c r="D32" s="524">
        <f>IF(F31+SUM(E$17:E31)=D$10,F31,D$10-SUM(E$17:E31))</f>
        <v>64158469.917753801</v>
      </c>
      <c r="E32" s="523">
        <f>IF(+I14&lt;F31,I14,D32)</f>
        <v>2374852.9512195121</v>
      </c>
      <c r="F32" s="524">
        <f t="shared" si="5"/>
        <v>61783616.966534287</v>
      </c>
      <c r="G32" s="525">
        <f t="shared" si="6"/>
        <v>10378100.976071086</v>
      </c>
      <c r="H32" s="492">
        <f t="shared" si="7"/>
        <v>10378100.976071086</v>
      </c>
      <c r="I32" s="512">
        <f t="shared" si="3"/>
        <v>0</v>
      </c>
      <c r="J32" s="512"/>
      <c r="K32" s="526"/>
      <c r="L32" s="515">
        <f t="shared" si="0"/>
        <v>0</v>
      </c>
      <c r="M32" s="526"/>
      <c r="N32" s="515">
        <f t="shared" si="1"/>
        <v>0</v>
      </c>
      <c r="O32" s="515">
        <f t="shared" si="2"/>
        <v>0</v>
      </c>
      <c r="P32" s="272"/>
    </row>
    <row r="33" spans="2:16" ht="12.5">
      <c r="B33" s="195" t="str">
        <f t="shared" si="4"/>
        <v/>
      </c>
      <c r="C33" s="508">
        <f>IF(D11="","-",+C32+1)</f>
        <v>2032</v>
      </c>
      <c r="D33" s="524">
        <f>IF(F32+SUM(E$17:E32)=D$10,F32,D$10-SUM(E$17:E32))</f>
        <v>61783616.966534287</v>
      </c>
      <c r="E33" s="523">
        <f>IF(+I14&lt;F32,I14,D33)</f>
        <v>2374852.9512195121</v>
      </c>
      <c r="F33" s="524">
        <f t="shared" si="5"/>
        <v>59408764.015314773</v>
      </c>
      <c r="G33" s="525">
        <f t="shared" si="6"/>
        <v>10076271.180148724</v>
      </c>
      <c r="H33" s="492">
        <f t="shared" si="7"/>
        <v>10076271.180148724</v>
      </c>
      <c r="I33" s="512">
        <f t="shared" si="3"/>
        <v>0</v>
      </c>
      <c r="J33" s="512"/>
      <c r="K33" s="526"/>
      <c r="L33" s="515">
        <f t="shared" si="0"/>
        <v>0</v>
      </c>
      <c r="M33" s="526"/>
      <c r="N33" s="515">
        <f t="shared" si="1"/>
        <v>0</v>
      </c>
      <c r="O33" s="515">
        <f t="shared" si="2"/>
        <v>0</v>
      </c>
      <c r="P33" s="272"/>
    </row>
    <row r="34" spans="2:16" ht="12.5">
      <c r="B34" s="195" t="str">
        <f t="shared" si="4"/>
        <v/>
      </c>
      <c r="C34" s="508">
        <f>IF(D11="","-",+C33+1)</f>
        <v>2033</v>
      </c>
      <c r="D34" s="524">
        <f>IF(F33+SUM(E$17:E33)=D$10,F33,D$10-SUM(E$17:E33))</f>
        <v>59408764.015314773</v>
      </c>
      <c r="E34" s="523">
        <f>IF(+I14&lt;F33,I14,D34)</f>
        <v>2374852.9512195121</v>
      </c>
      <c r="F34" s="524">
        <f t="shared" si="5"/>
        <v>57033911.064095259</v>
      </c>
      <c r="G34" s="525">
        <f t="shared" si="6"/>
        <v>9774441.3842263632</v>
      </c>
      <c r="H34" s="492">
        <f t="shared" si="7"/>
        <v>9774441.3842263632</v>
      </c>
      <c r="I34" s="512">
        <f t="shared" si="3"/>
        <v>0</v>
      </c>
      <c r="J34" s="512"/>
      <c r="K34" s="526"/>
      <c r="L34" s="515">
        <f t="shared" si="0"/>
        <v>0</v>
      </c>
      <c r="M34" s="526"/>
      <c r="N34" s="515">
        <f t="shared" si="1"/>
        <v>0</v>
      </c>
      <c r="O34" s="515">
        <f t="shared" si="2"/>
        <v>0</v>
      </c>
      <c r="P34" s="272"/>
    </row>
    <row r="35" spans="2:16" ht="12.5">
      <c r="B35" s="195" t="str">
        <f t="shared" si="4"/>
        <v/>
      </c>
      <c r="C35" s="508">
        <f>IF(D11="","-",+C34+1)</f>
        <v>2034</v>
      </c>
      <c r="D35" s="524">
        <f>IF(F34+SUM(E$17:E34)=D$10,F34,D$10-SUM(E$17:E34))</f>
        <v>57033911.064095259</v>
      </c>
      <c r="E35" s="523">
        <f>IF(+I14&lt;F34,I14,D35)</f>
        <v>2374852.9512195121</v>
      </c>
      <c r="F35" s="524">
        <f t="shared" si="5"/>
        <v>54659058.112875745</v>
      </c>
      <c r="G35" s="525">
        <f t="shared" si="6"/>
        <v>9472611.5883040018</v>
      </c>
      <c r="H35" s="492">
        <f t="shared" si="7"/>
        <v>9472611.5883040018</v>
      </c>
      <c r="I35" s="512">
        <f t="shared" si="3"/>
        <v>0</v>
      </c>
      <c r="J35" s="512"/>
      <c r="K35" s="526"/>
      <c r="L35" s="515">
        <f t="shared" si="0"/>
        <v>0</v>
      </c>
      <c r="M35" s="526"/>
      <c r="N35" s="515">
        <f t="shared" si="1"/>
        <v>0</v>
      </c>
      <c r="O35" s="515">
        <f t="shared" si="2"/>
        <v>0</v>
      </c>
      <c r="P35" s="272"/>
    </row>
    <row r="36" spans="2:16" ht="12.5">
      <c r="B36" s="195" t="str">
        <f t="shared" si="4"/>
        <v/>
      </c>
      <c r="C36" s="508">
        <f>IF(D11="","-",+C35+1)</f>
        <v>2035</v>
      </c>
      <c r="D36" s="524">
        <f>IF(F35+SUM(E$17:E35)=D$10,F35,D$10-SUM(E$17:E35))</f>
        <v>54659058.112875745</v>
      </c>
      <c r="E36" s="523">
        <f>IF(+I14&lt;F35,I14,D36)</f>
        <v>2374852.9512195121</v>
      </c>
      <c r="F36" s="524">
        <f t="shared" si="5"/>
        <v>52284205.161656231</v>
      </c>
      <c r="G36" s="525">
        <f t="shared" si="6"/>
        <v>9170781.7923816405</v>
      </c>
      <c r="H36" s="492">
        <f t="shared" si="7"/>
        <v>9170781.7923816405</v>
      </c>
      <c r="I36" s="512">
        <f t="shared" si="3"/>
        <v>0</v>
      </c>
      <c r="J36" s="512"/>
      <c r="K36" s="526"/>
      <c r="L36" s="515">
        <f t="shared" si="0"/>
        <v>0</v>
      </c>
      <c r="M36" s="526"/>
      <c r="N36" s="515">
        <f t="shared" si="1"/>
        <v>0</v>
      </c>
      <c r="O36" s="515">
        <f t="shared" si="2"/>
        <v>0</v>
      </c>
      <c r="P36" s="272"/>
    </row>
    <row r="37" spans="2:16" ht="12.5">
      <c r="B37" s="195" t="str">
        <f t="shared" si="4"/>
        <v/>
      </c>
      <c r="C37" s="508">
        <f>IF(D11="","-",+C36+1)</f>
        <v>2036</v>
      </c>
      <c r="D37" s="524">
        <f>IF(F36+SUM(E$17:E36)=D$10,F36,D$10-SUM(E$17:E36))</f>
        <v>52284205.161656231</v>
      </c>
      <c r="E37" s="523">
        <f>IF(+I14&lt;F36,I14,D37)</f>
        <v>2374852.9512195121</v>
      </c>
      <c r="F37" s="524">
        <f t="shared" si="5"/>
        <v>49909352.210436717</v>
      </c>
      <c r="G37" s="525">
        <f t="shared" si="6"/>
        <v>8868951.9964592773</v>
      </c>
      <c r="H37" s="492">
        <f t="shared" si="7"/>
        <v>8868951.9964592773</v>
      </c>
      <c r="I37" s="512">
        <f t="shared" si="3"/>
        <v>0</v>
      </c>
      <c r="J37" s="512"/>
      <c r="K37" s="526"/>
      <c r="L37" s="515">
        <f t="shared" si="0"/>
        <v>0</v>
      </c>
      <c r="M37" s="526"/>
      <c r="N37" s="515">
        <f t="shared" si="1"/>
        <v>0</v>
      </c>
      <c r="O37" s="515">
        <f t="shared" si="2"/>
        <v>0</v>
      </c>
      <c r="P37" s="272"/>
    </row>
    <row r="38" spans="2:16" ht="12.5">
      <c r="B38" s="195" t="str">
        <f t="shared" si="4"/>
        <v/>
      </c>
      <c r="C38" s="508">
        <f>IF(D11="","-",+C37+1)</f>
        <v>2037</v>
      </c>
      <c r="D38" s="524">
        <f>IF(F37+SUM(E$17:E37)=D$10,F37,D$10-SUM(E$17:E37))</f>
        <v>49909352.210436717</v>
      </c>
      <c r="E38" s="523">
        <f>IF(+I14&lt;F37,I14,D38)</f>
        <v>2374852.9512195121</v>
      </c>
      <c r="F38" s="524">
        <f t="shared" si="5"/>
        <v>47534499.259217203</v>
      </c>
      <c r="G38" s="525">
        <f t="shared" si="6"/>
        <v>8567122.200536916</v>
      </c>
      <c r="H38" s="492">
        <f t="shared" si="7"/>
        <v>8567122.200536916</v>
      </c>
      <c r="I38" s="512">
        <f t="shared" si="3"/>
        <v>0</v>
      </c>
      <c r="J38" s="512"/>
      <c r="K38" s="526"/>
      <c r="L38" s="515">
        <f t="shared" si="0"/>
        <v>0</v>
      </c>
      <c r="M38" s="526"/>
      <c r="N38" s="515">
        <f t="shared" si="1"/>
        <v>0</v>
      </c>
      <c r="O38" s="515">
        <f t="shared" si="2"/>
        <v>0</v>
      </c>
      <c r="P38" s="272"/>
    </row>
    <row r="39" spans="2:16" ht="12.5">
      <c r="B39" s="195" t="str">
        <f t="shared" si="4"/>
        <v/>
      </c>
      <c r="C39" s="508">
        <f>IF(D11="","-",+C38+1)</f>
        <v>2038</v>
      </c>
      <c r="D39" s="524">
        <f>IF(F38+SUM(E$17:E38)=D$10,F38,D$10-SUM(E$17:E38))</f>
        <v>47534499.259217203</v>
      </c>
      <c r="E39" s="523">
        <f>IF(+I14&lt;F38,I14,D39)</f>
        <v>2374852.9512195121</v>
      </c>
      <c r="F39" s="524">
        <f t="shared" si="5"/>
        <v>45159646.307997689</v>
      </c>
      <c r="G39" s="525">
        <f t="shared" si="6"/>
        <v>8265292.4046145547</v>
      </c>
      <c r="H39" s="492">
        <f t="shared" si="7"/>
        <v>8265292.4046145547</v>
      </c>
      <c r="I39" s="512">
        <f t="shared" si="3"/>
        <v>0</v>
      </c>
      <c r="J39" s="512"/>
      <c r="K39" s="526"/>
      <c r="L39" s="515">
        <f t="shared" si="0"/>
        <v>0</v>
      </c>
      <c r="M39" s="526"/>
      <c r="N39" s="515">
        <f t="shared" si="1"/>
        <v>0</v>
      </c>
      <c r="O39" s="515">
        <f t="shared" si="2"/>
        <v>0</v>
      </c>
      <c r="P39" s="272"/>
    </row>
    <row r="40" spans="2:16" ht="12.5">
      <c r="B40" s="195" t="str">
        <f t="shared" si="4"/>
        <v/>
      </c>
      <c r="C40" s="508">
        <f>IF(D11="","-",+C39+1)</f>
        <v>2039</v>
      </c>
      <c r="D40" s="524">
        <f>IF(F39+SUM(E$17:E39)=D$10,F39,D$10-SUM(E$17:E39))</f>
        <v>45159646.307997689</v>
      </c>
      <c r="E40" s="523">
        <f>IF(+I14&lt;F39,I14,D40)</f>
        <v>2374852.9512195121</v>
      </c>
      <c r="F40" s="524">
        <f t="shared" si="5"/>
        <v>42784793.356778175</v>
      </c>
      <c r="G40" s="525">
        <f t="shared" si="6"/>
        <v>7963462.6086921925</v>
      </c>
      <c r="H40" s="492">
        <f t="shared" si="7"/>
        <v>7963462.6086921925</v>
      </c>
      <c r="I40" s="512">
        <f t="shared" si="3"/>
        <v>0</v>
      </c>
      <c r="J40" s="512"/>
      <c r="K40" s="526"/>
      <c r="L40" s="515">
        <f t="shared" si="0"/>
        <v>0</v>
      </c>
      <c r="M40" s="526"/>
      <c r="N40" s="515">
        <f t="shared" si="1"/>
        <v>0</v>
      </c>
      <c r="O40" s="515">
        <f t="shared" si="2"/>
        <v>0</v>
      </c>
      <c r="P40" s="272"/>
    </row>
    <row r="41" spans="2:16" ht="12.5">
      <c r="B41" s="195" t="str">
        <f t="shared" si="4"/>
        <v/>
      </c>
      <c r="C41" s="508">
        <f>IF(D11="","-",+C40+1)</f>
        <v>2040</v>
      </c>
      <c r="D41" s="524">
        <f>IF(F40+SUM(E$17:E40)=D$10,F40,D$10-SUM(E$17:E40))</f>
        <v>42784793.356778175</v>
      </c>
      <c r="E41" s="523">
        <f>IF(+I14&lt;F40,I14,D41)</f>
        <v>2374852.9512195121</v>
      </c>
      <c r="F41" s="524">
        <f t="shared" si="5"/>
        <v>40409940.405558661</v>
      </c>
      <c r="G41" s="525">
        <f t="shared" si="6"/>
        <v>7661632.8127698312</v>
      </c>
      <c r="H41" s="492">
        <f t="shared" si="7"/>
        <v>7661632.8127698312</v>
      </c>
      <c r="I41" s="512">
        <f t="shared" si="3"/>
        <v>0</v>
      </c>
      <c r="J41" s="512"/>
      <c r="K41" s="526"/>
      <c r="L41" s="515">
        <f t="shared" si="0"/>
        <v>0</v>
      </c>
      <c r="M41" s="526"/>
      <c r="N41" s="515">
        <f t="shared" si="1"/>
        <v>0</v>
      </c>
      <c r="O41" s="515">
        <f t="shared" si="2"/>
        <v>0</v>
      </c>
      <c r="P41" s="272"/>
    </row>
    <row r="42" spans="2:16" ht="12.5">
      <c r="B42" s="195" t="str">
        <f t="shared" si="4"/>
        <v/>
      </c>
      <c r="C42" s="508">
        <f>IF(D11="","-",+C41+1)</f>
        <v>2041</v>
      </c>
      <c r="D42" s="524">
        <f>IF(F41+SUM(E$17:E41)=D$10,F41,D$10-SUM(E$17:E41))</f>
        <v>40409940.405558661</v>
      </c>
      <c r="E42" s="523">
        <f>IF(+I14&lt;F41,I14,D42)</f>
        <v>2374852.9512195121</v>
      </c>
      <c r="F42" s="524">
        <f t="shared" si="5"/>
        <v>38035087.454339147</v>
      </c>
      <c r="G42" s="525">
        <f t="shared" si="6"/>
        <v>7359803.0168474698</v>
      </c>
      <c r="H42" s="492">
        <f t="shared" si="7"/>
        <v>7359803.0168474698</v>
      </c>
      <c r="I42" s="512">
        <f t="shared" si="3"/>
        <v>0</v>
      </c>
      <c r="J42" s="512"/>
      <c r="K42" s="526"/>
      <c r="L42" s="515">
        <f t="shared" si="0"/>
        <v>0</v>
      </c>
      <c r="M42" s="526"/>
      <c r="N42" s="515">
        <f t="shared" si="1"/>
        <v>0</v>
      </c>
      <c r="O42" s="515">
        <f t="shared" si="2"/>
        <v>0</v>
      </c>
      <c r="P42" s="272"/>
    </row>
    <row r="43" spans="2:16" ht="12.5">
      <c r="B43" s="195" t="str">
        <f t="shared" si="4"/>
        <v/>
      </c>
      <c r="C43" s="508">
        <f>IF(D11="","-",+C42+1)</f>
        <v>2042</v>
      </c>
      <c r="D43" s="524">
        <f>IF(F42+SUM(E$17:E42)=D$10,F42,D$10-SUM(E$17:E42))</f>
        <v>38035087.454339147</v>
      </c>
      <c r="E43" s="523">
        <f>IF(+I14&lt;F42,I14,D43)</f>
        <v>2374852.9512195121</v>
      </c>
      <c r="F43" s="524">
        <f t="shared" si="5"/>
        <v>35660234.503119633</v>
      </c>
      <c r="G43" s="525">
        <f t="shared" si="6"/>
        <v>7057973.2209251076</v>
      </c>
      <c r="H43" s="492">
        <f t="shared" si="7"/>
        <v>7057973.2209251076</v>
      </c>
      <c r="I43" s="512">
        <f t="shared" si="3"/>
        <v>0</v>
      </c>
      <c r="J43" s="512"/>
      <c r="K43" s="526"/>
      <c r="L43" s="515">
        <f t="shared" si="0"/>
        <v>0</v>
      </c>
      <c r="M43" s="526"/>
      <c r="N43" s="515">
        <f t="shared" si="1"/>
        <v>0</v>
      </c>
      <c r="O43" s="515">
        <f t="shared" si="2"/>
        <v>0</v>
      </c>
      <c r="P43" s="272"/>
    </row>
    <row r="44" spans="2:16" ht="12.5">
      <c r="B44" s="195" t="str">
        <f t="shared" si="4"/>
        <v/>
      </c>
      <c r="C44" s="508">
        <f>IF(D11="","-",+C43+1)</f>
        <v>2043</v>
      </c>
      <c r="D44" s="524">
        <f>IF(F43+SUM(E$17:E43)=D$10,F43,D$10-SUM(E$17:E43))</f>
        <v>35660234.503119633</v>
      </c>
      <c r="E44" s="523">
        <f>IF(+I14&lt;F43,I14,D44)</f>
        <v>2374852.9512195121</v>
      </c>
      <c r="F44" s="524">
        <f t="shared" si="5"/>
        <v>33285381.551900119</v>
      </c>
      <c r="G44" s="525">
        <f t="shared" si="6"/>
        <v>6756143.4250027463</v>
      </c>
      <c r="H44" s="492">
        <f t="shared" si="7"/>
        <v>6756143.4250027463</v>
      </c>
      <c r="I44" s="512">
        <f t="shared" si="3"/>
        <v>0</v>
      </c>
      <c r="J44" s="512"/>
      <c r="K44" s="526"/>
      <c r="L44" s="515">
        <f t="shared" si="0"/>
        <v>0</v>
      </c>
      <c r="M44" s="526"/>
      <c r="N44" s="515">
        <f t="shared" si="1"/>
        <v>0</v>
      </c>
      <c r="O44" s="515">
        <f t="shared" si="2"/>
        <v>0</v>
      </c>
      <c r="P44" s="272"/>
    </row>
    <row r="45" spans="2:16" ht="12.5">
      <c r="B45" s="195" t="str">
        <f t="shared" si="4"/>
        <v/>
      </c>
      <c r="C45" s="508">
        <f>IF(D11="","-",+C44+1)</f>
        <v>2044</v>
      </c>
      <c r="D45" s="524">
        <f>IF(F44+SUM(E$17:E44)=D$10,F44,D$10-SUM(E$17:E44))</f>
        <v>33285381.551900119</v>
      </c>
      <c r="E45" s="523">
        <f>IF(+I14&lt;F44,I14,D45)</f>
        <v>2374852.9512195121</v>
      </c>
      <c r="F45" s="524">
        <f t="shared" si="5"/>
        <v>30910528.600680605</v>
      </c>
      <c r="G45" s="525">
        <f t="shared" si="6"/>
        <v>6454313.629080385</v>
      </c>
      <c r="H45" s="492">
        <f t="shared" si="7"/>
        <v>6454313.629080385</v>
      </c>
      <c r="I45" s="512">
        <f t="shared" si="3"/>
        <v>0</v>
      </c>
      <c r="J45" s="512"/>
      <c r="K45" s="526"/>
      <c r="L45" s="515">
        <f t="shared" si="0"/>
        <v>0</v>
      </c>
      <c r="M45" s="526"/>
      <c r="N45" s="515">
        <f t="shared" si="1"/>
        <v>0</v>
      </c>
      <c r="O45" s="515">
        <f t="shared" si="2"/>
        <v>0</v>
      </c>
      <c r="P45" s="272"/>
    </row>
    <row r="46" spans="2:16" ht="12.5">
      <c r="B46" s="195" t="str">
        <f t="shared" si="4"/>
        <v/>
      </c>
      <c r="C46" s="508">
        <f>IF(D11="","-",+C45+1)</f>
        <v>2045</v>
      </c>
      <c r="D46" s="524">
        <f>IF(F45+SUM(E$17:E45)=D$10,F45,D$10-SUM(E$17:E45))</f>
        <v>30910528.600680605</v>
      </c>
      <c r="E46" s="523">
        <f>IF(+I14&lt;F45,I14,D46)</f>
        <v>2374852.9512195121</v>
      </c>
      <c r="F46" s="524">
        <f t="shared" si="5"/>
        <v>28535675.649461091</v>
      </c>
      <c r="G46" s="525">
        <f t="shared" si="6"/>
        <v>6152483.8331580227</v>
      </c>
      <c r="H46" s="492">
        <f t="shared" si="7"/>
        <v>6152483.8331580227</v>
      </c>
      <c r="I46" s="512">
        <f t="shared" si="3"/>
        <v>0</v>
      </c>
      <c r="J46" s="512"/>
      <c r="K46" s="526"/>
      <c r="L46" s="515">
        <f t="shared" si="0"/>
        <v>0</v>
      </c>
      <c r="M46" s="526"/>
      <c r="N46" s="515">
        <f t="shared" si="1"/>
        <v>0</v>
      </c>
      <c r="O46" s="515">
        <f t="shared" si="2"/>
        <v>0</v>
      </c>
      <c r="P46" s="272"/>
    </row>
    <row r="47" spans="2:16" ht="12.5">
      <c r="B47" s="195" t="str">
        <f t="shared" si="4"/>
        <v/>
      </c>
      <c r="C47" s="508">
        <f>IF(D11="","-",+C46+1)</f>
        <v>2046</v>
      </c>
      <c r="D47" s="524">
        <f>IF(F46+SUM(E$17:E46)=D$10,F46,D$10-SUM(E$17:E46))</f>
        <v>28535675.649461091</v>
      </c>
      <c r="E47" s="523">
        <f>IF(+I14&lt;F46,I14,D47)</f>
        <v>2374852.9512195121</v>
      </c>
      <c r="F47" s="524">
        <f t="shared" si="5"/>
        <v>26160822.698241577</v>
      </c>
      <c r="G47" s="525">
        <f t="shared" si="6"/>
        <v>5850654.0372356614</v>
      </c>
      <c r="H47" s="492">
        <f t="shared" si="7"/>
        <v>5850654.0372356614</v>
      </c>
      <c r="I47" s="512">
        <f t="shared" si="3"/>
        <v>0</v>
      </c>
      <c r="J47" s="512"/>
      <c r="K47" s="526"/>
      <c r="L47" s="515">
        <f t="shared" si="0"/>
        <v>0</v>
      </c>
      <c r="M47" s="526"/>
      <c r="N47" s="515">
        <f t="shared" si="1"/>
        <v>0</v>
      </c>
      <c r="O47" s="515">
        <f t="shared" si="2"/>
        <v>0</v>
      </c>
      <c r="P47" s="272"/>
    </row>
    <row r="48" spans="2:16" ht="12.5">
      <c r="B48" s="195" t="str">
        <f t="shared" si="4"/>
        <v/>
      </c>
      <c r="C48" s="508">
        <f>IF(D11="","-",+C47+1)</f>
        <v>2047</v>
      </c>
      <c r="D48" s="524">
        <f>IF(F47+SUM(E$17:E47)=D$10,F47,D$10-SUM(E$17:E47))</f>
        <v>26160822.698241577</v>
      </c>
      <c r="E48" s="523">
        <f>IF(+I14&lt;F47,I14,D48)</f>
        <v>2374852.9512195121</v>
      </c>
      <c r="F48" s="524">
        <f t="shared" si="5"/>
        <v>23785969.747022063</v>
      </c>
      <c r="G48" s="525">
        <f t="shared" si="6"/>
        <v>5548824.2413132992</v>
      </c>
      <c r="H48" s="492">
        <f t="shared" si="7"/>
        <v>5548824.2413132992</v>
      </c>
      <c r="I48" s="512">
        <f t="shared" si="3"/>
        <v>0</v>
      </c>
      <c r="J48" s="512"/>
      <c r="K48" s="526"/>
      <c r="L48" s="515">
        <f t="shared" si="0"/>
        <v>0</v>
      </c>
      <c r="M48" s="526"/>
      <c r="N48" s="515">
        <f t="shared" si="1"/>
        <v>0</v>
      </c>
      <c r="O48" s="515">
        <f t="shared" si="2"/>
        <v>0</v>
      </c>
      <c r="P48" s="272"/>
    </row>
    <row r="49" spans="2:16" ht="12.5">
      <c r="B49" s="195" t="str">
        <f t="shared" si="4"/>
        <v/>
      </c>
      <c r="C49" s="508">
        <f>IF(D11="","-",+C48+1)</f>
        <v>2048</v>
      </c>
      <c r="D49" s="524">
        <f>IF(F48+SUM(E$17:E48)=D$10,F48,D$10-SUM(E$17:E48))</f>
        <v>23785969.747022063</v>
      </c>
      <c r="E49" s="523">
        <f>IF(+I14&lt;F48,I14,D49)</f>
        <v>2374852.9512195121</v>
      </c>
      <c r="F49" s="524">
        <f t="shared" si="5"/>
        <v>21411116.795802549</v>
      </c>
      <c r="G49" s="525">
        <f t="shared" si="6"/>
        <v>5246994.4453909378</v>
      </c>
      <c r="H49" s="492">
        <f t="shared" si="7"/>
        <v>5246994.4453909378</v>
      </c>
      <c r="I49" s="512">
        <f t="shared" si="3"/>
        <v>0</v>
      </c>
      <c r="J49" s="512"/>
      <c r="K49" s="526"/>
      <c r="L49" s="515">
        <f t="shared" si="0"/>
        <v>0</v>
      </c>
      <c r="M49" s="526"/>
      <c r="N49" s="515">
        <f t="shared" si="1"/>
        <v>0</v>
      </c>
      <c r="O49" s="515">
        <f t="shared" si="2"/>
        <v>0</v>
      </c>
      <c r="P49" s="272"/>
    </row>
    <row r="50" spans="2:16" ht="12.5">
      <c r="B50" s="195" t="str">
        <f t="shared" si="4"/>
        <v/>
      </c>
      <c r="C50" s="508">
        <f>IF(D11="","-",+C49+1)</f>
        <v>2049</v>
      </c>
      <c r="D50" s="524">
        <f>IF(F49+SUM(E$17:E49)=D$10,F49,D$10-SUM(E$17:E49))</f>
        <v>21411116.795802549</v>
      </c>
      <c r="E50" s="523">
        <f>IF(+I14&lt;F49,I14,D50)</f>
        <v>2374852.9512195121</v>
      </c>
      <c r="F50" s="524">
        <f t="shared" si="5"/>
        <v>19036263.844583035</v>
      </c>
      <c r="G50" s="525">
        <f t="shared" ref="G50:G72" si="8">+I$12*((D50+F50)/2)+E50</f>
        <v>4945164.6494685765</v>
      </c>
      <c r="H50" s="492">
        <f t="shared" ref="H50:H72" si="9">+I$13*((D50+F50)/2)+E50</f>
        <v>4945164.6494685765</v>
      </c>
      <c r="I50" s="512">
        <f t="shared" si="3"/>
        <v>0</v>
      </c>
      <c r="J50" s="512"/>
      <c r="K50" s="526"/>
      <c r="L50" s="515">
        <f t="shared" si="0"/>
        <v>0</v>
      </c>
      <c r="M50" s="526"/>
      <c r="N50" s="515">
        <f t="shared" si="1"/>
        <v>0</v>
      </c>
      <c r="O50" s="515">
        <f t="shared" si="2"/>
        <v>0</v>
      </c>
      <c r="P50" s="272"/>
    </row>
    <row r="51" spans="2:16" ht="12.5">
      <c r="B51" s="195" t="str">
        <f t="shared" si="4"/>
        <v/>
      </c>
      <c r="C51" s="508">
        <f>IF(D11="","-",+C50+1)</f>
        <v>2050</v>
      </c>
      <c r="D51" s="524">
        <f>IF(F50+SUM(E$17:E50)=D$10,F50,D$10-SUM(E$17:E50))</f>
        <v>19036263.844583035</v>
      </c>
      <c r="E51" s="523">
        <f>IF(+I14&lt;F50,I14,D51)</f>
        <v>2374852.9512195121</v>
      </c>
      <c r="F51" s="524">
        <f t="shared" si="5"/>
        <v>16661410.893363522</v>
      </c>
      <c r="G51" s="525">
        <f t="shared" si="8"/>
        <v>4643334.8535462152</v>
      </c>
      <c r="H51" s="492">
        <f t="shared" si="9"/>
        <v>4643334.8535462152</v>
      </c>
      <c r="I51" s="512">
        <f t="shared" si="3"/>
        <v>0</v>
      </c>
      <c r="J51" s="512"/>
      <c r="K51" s="526"/>
      <c r="L51" s="515">
        <f t="shared" si="0"/>
        <v>0</v>
      </c>
      <c r="M51" s="526"/>
      <c r="N51" s="515">
        <f t="shared" si="1"/>
        <v>0</v>
      </c>
      <c r="O51" s="515">
        <f t="shared" si="2"/>
        <v>0</v>
      </c>
      <c r="P51" s="272"/>
    </row>
    <row r="52" spans="2:16" ht="12.5">
      <c r="B52" s="195" t="str">
        <f t="shared" si="4"/>
        <v/>
      </c>
      <c r="C52" s="508">
        <f>IF(D11="","-",+C51+1)</f>
        <v>2051</v>
      </c>
      <c r="D52" s="524">
        <f>IF(F51+SUM(E$17:E51)=D$10,F51,D$10-SUM(E$17:E51))</f>
        <v>16661410.893363522</v>
      </c>
      <c r="E52" s="523">
        <f>IF(+I14&lt;F51,I14,D52)</f>
        <v>2374852.9512195121</v>
      </c>
      <c r="F52" s="524">
        <f t="shared" si="5"/>
        <v>14286557.94214401</v>
      </c>
      <c r="G52" s="525">
        <f t="shared" si="8"/>
        <v>4341505.0576238539</v>
      </c>
      <c r="H52" s="492">
        <f t="shared" si="9"/>
        <v>4341505.0576238539</v>
      </c>
      <c r="I52" s="512">
        <f t="shared" si="3"/>
        <v>0</v>
      </c>
      <c r="J52" s="512"/>
      <c r="K52" s="526"/>
      <c r="L52" s="515">
        <f t="shared" si="0"/>
        <v>0</v>
      </c>
      <c r="M52" s="526"/>
      <c r="N52" s="515">
        <f t="shared" si="1"/>
        <v>0</v>
      </c>
      <c r="O52" s="515">
        <f t="shared" si="2"/>
        <v>0</v>
      </c>
      <c r="P52" s="272"/>
    </row>
    <row r="53" spans="2:16" ht="12.5">
      <c r="B53" s="195" t="str">
        <f t="shared" si="4"/>
        <v/>
      </c>
      <c r="C53" s="508">
        <f>IF(D11="","-",+C52+1)</f>
        <v>2052</v>
      </c>
      <c r="D53" s="524">
        <f>IF(F52+SUM(E$17:E52)=D$10,F52,D$10-SUM(E$17:E52))</f>
        <v>14286557.94214401</v>
      </c>
      <c r="E53" s="523">
        <f>IF(+I14&lt;F52,I14,D53)</f>
        <v>2374852.9512195121</v>
      </c>
      <c r="F53" s="524">
        <f t="shared" si="5"/>
        <v>11911704.990924498</v>
      </c>
      <c r="G53" s="525">
        <f t="shared" si="8"/>
        <v>4039675.2617014917</v>
      </c>
      <c r="H53" s="492">
        <f t="shared" si="9"/>
        <v>4039675.2617014917</v>
      </c>
      <c r="I53" s="512">
        <f t="shared" si="3"/>
        <v>0</v>
      </c>
      <c r="J53" s="512"/>
      <c r="K53" s="526"/>
      <c r="L53" s="515">
        <f t="shared" si="0"/>
        <v>0</v>
      </c>
      <c r="M53" s="526"/>
      <c r="N53" s="515">
        <f t="shared" si="1"/>
        <v>0</v>
      </c>
      <c r="O53" s="515">
        <f t="shared" si="2"/>
        <v>0</v>
      </c>
      <c r="P53" s="272"/>
    </row>
    <row r="54" spans="2:16" ht="12.5">
      <c r="B54" s="195" t="str">
        <f t="shared" si="4"/>
        <v/>
      </c>
      <c r="C54" s="508">
        <f>IF(D11="","-",+C53+1)</f>
        <v>2053</v>
      </c>
      <c r="D54" s="524">
        <f>IF(F53+SUM(E$17:E53)=D$10,F53,D$10-SUM(E$17:E53))</f>
        <v>11911704.990924498</v>
      </c>
      <c r="E54" s="523">
        <f>IF(+I14&lt;F53,I14,D54)</f>
        <v>2374852.9512195121</v>
      </c>
      <c r="F54" s="524">
        <f t="shared" si="5"/>
        <v>9536852.0397049859</v>
      </c>
      <c r="G54" s="525">
        <f t="shared" si="8"/>
        <v>3737845.4657791303</v>
      </c>
      <c r="H54" s="492">
        <f t="shared" si="9"/>
        <v>3737845.4657791303</v>
      </c>
      <c r="I54" s="512">
        <f t="shared" si="3"/>
        <v>0</v>
      </c>
      <c r="J54" s="512"/>
      <c r="K54" s="526"/>
      <c r="L54" s="515">
        <f t="shared" si="0"/>
        <v>0</v>
      </c>
      <c r="M54" s="526"/>
      <c r="N54" s="515">
        <f t="shared" si="1"/>
        <v>0</v>
      </c>
      <c r="O54" s="515">
        <f t="shared" si="2"/>
        <v>0</v>
      </c>
      <c r="P54" s="272"/>
    </row>
    <row r="55" spans="2:16" ht="12.5">
      <c r="B55" s="195" t="str">
        <f t="shared" si="4"/>
        <v/>
      </c>
      <c r="C55" s="508">
        <f>IF(D11="","-",+C54+1)</f>
        <v>2054</v>
      </c>
      <c r="D55" s="524">
        <f>IF(F54+SUM(E$17:E54)=D$10,F54,D$10-SUM(E$17:E54))</f>
        <v>9536852.0397049859</v>
      </c>
      <c r="E55" s="523">
        <f>IF(+I14&lt;F54,I14,D55)</f>
        <v>2374852.9512195121</v>
      </c>
      <c r="F55" s="524">
        <f t="shared" si="5"/>
        <v>7161999.0884854738</v>
      </c>
      <c r="G55" s="525">
        <f t="shared" si="8"/>
        <v>3436015.669856769</v>
      </c>
      <c r="H55" s="492">
        <f t="shared" si="9"/>
        <v>3436015.669856769</v>
      </c>
      <c r="I55" s="512">
        <f t="shared" si="3"/>
        <v>0</v>
      </c>
      <c r="J55" s="512"/>
      <c r="K55" s="526"/>
      <c r="L55" s="515">
        <f t="shared" si="0"/>
        <v>0</v>
      </c>
      <c r="M55" s="526"/>
      <c r="N55" s="515">
        <f t="shared" si="1"/>
        <v>0</v>
      </c>
      <c r="O55" s="515">
        <f t="shared" si="2"/>
        <v>0</v>
      </c>
      <c r="P55" s="272"/>
    </row>
    <row r="56" spans="2:16" ht="12.5">
      <c r="B56" s="195" t="str">
        <f t="shared" si="4"/>
        <v/>
      </c>
      <c r="C56" s="508">
        <f>IF(D11="","-",+C55+1)</f>
        <v>2055</v>
      </c>
      <c r="D56" s="524">
        <f>IF(F55+SUM(E$17:E55)=D$10,F55,D$10-SUM(E$17:E55))</f>
        <v>7161999.0884854738</v>
      </c>
      <c r="E56" s="523">
        <f>IF(+I14&lt;F55,I14,D56)</f>
        <v>2374852.9512195121</v>
      </c>
      <c r="F56" s="524">
        <f t="shared" si="5"/>
        <v>4787146.1372659616</v>
      </c>
      <c r="G56" s="525">
        <f t="shared" si="8"/>
        <v>3134185.8739344077</v>
      </c>
      <c r="H56" s="492">
        <f t="shared" si="9"/>
        <v>3134185.8739344077</v>
      </c>
      <c r="I56" s="512">
        <f t="shared" si="3"/>
        <v>0</v>
      </c>
      <c r="J56" s="512"/>
      <c r="K56" s="526"/>
      <c r="L56" s="515">
        <f t="shared" si="0"/>
        <v>0</v>
      </c>
      <c r="M56" s="526"/>
      <c r="N56" s="515">
        <f t="shared" si="1"/>
        <v>0</v>
      </c>
      <c r="O56" s="515">
        <f t="shared" si="2"/>
        <v>0</v>
      </c>
      <c r="P56" s="272"/>
    </row>
    <row r="57" spans="2:16" ht="12.5">
      <c r="B57" s="195" t="str">
        <f t="shared" si="4"/>
        <v/>
      </c>
      <c r="C57" s="508">
        <f>IF(D11="","-",+C56+1)</f>
        <v>2056</v>
      </c>
      <c r="D57" s="524">
        <f>IF(F56+SUM(E$17:E56)=D$10,F56,D$10-SUM(E$17:E56))</f>
        <v>4787146.1372659616</v>
      </c>
      <c r="E57" s="523">
        <f>IF(+I14&lt;F56,I14,D57)</f>
        <v>2374852.9512195121</v>
      </c>
      <c r="F57" s="524">
        <f t="shared" si="5"/>
        <v>2412293.1860464495</v>
      </c>
      <c r="G57" s="525">
        <f t="shared" si="8"/>
        <v>2832356.0780120464</v>
      </c>
      <c r="H57" s="492">
        <f t="shared" si="9"/>
        <v>2832356.0780120464</v>
      </c>
      <c r="I57" s="512">
        <f t="shared" si="3"/>
        <v>0</v>
      </c>
      <c r="J57" s="512"/>
      <c r="K57" s="526"/>
      <c r="L57" s="515">
        <f t="shared" si="0"/>
        <v>0</v>
      </c>
      <c r="M57" s="526"/>
      <c r="N57" s="515">
        <f t="shared" si="1"/>
        <v>0</v>
      </c>
      <c r="O57" s="515">
        <f t="shared" si="2"/>
        <v>0</v>
      </c>
      <c r="P57" s="272"/>
    </row>
    <row r="58" spans="2:16" ht="12.5">
      <c r="B58" s="195" t="str">
        <f t="shared" si="4"/>
        <v/>
      </c>
      <c r="C58" s="508">
        <f>IF(D11="","-",+C57+1)</f>
        <v>2057</v>
      </c>
      <c r="D58" s="524">
        <f>IF(F57+SUM(E$17:E57)=D$10,F57,D$10-SUM(E$17:E57))</f>
        <v>2412293.1860464495</v>
      </c>
      <c r="E58" s="523">
        <f>IF(+I14&lt;F57,I14,D58)</f>
        <v>2374852.9512195121</v>
      </c>
      <c r="F58" s="524">
        <f t="shared" si="5"/>
        <v>37440.234826937318</v>
      </c>
      <c r="G58" s="525">
        <f t="shared" si="8"/>
        <v>2530526.2820896851</v>
      </c>
      <c r="H58" s="492">
        <f t="shared" si="9"/>
        <v>2530526.2820896851</v>
      </c>
      <c r="I58" s="512">
        <f t="shared" si="3"/>
        <v>0</v>
      </c>
      <c r="J58" s="512"/>
      <c r="K58" s="526"/>
      <c r="L58" s="515">
        <f t="shared" si="0"/>
        <v>0</v>
      </c>
      <c r="M58" s="526"/>
      <c r="N58" s="515">
        <f t="shared" si="1"/>
        <v>0</v>
      </c>
      <c r="O58" s="515">
        <f t="shared" si="2"/>
        <v>0</v>
      </c>
      <c r="P58" s="272"/>
    </row>
    <row r="59" spans="2:16" ht="12.5">
      <c r="B59" s="195" t="str">
        <f t="shared" si="4"/>
        <v/>
      </c>
      <c r="C59" s="508">
        <f>IF(D11="","-",+C58+1)</f>
        <v>2058</v>
      </c>
      <c r="D59" s="524">
        <f>IF(F58+SUM(E$17:E58)=D$10,F58,D$10-SUM(E$17:E58))</f>
        <v>37440.234826937318</v>
      </c>
      <c r="E59" s="523">
        <f>IF(+I14&lt;F58,I14,D59)</f>
        <v>37440.234826937318</v>
      </c>
      <c r="F59" s="524">
        <f t="shared" si="5"/>
        <v>0</v>
      </c>
      <c r="G59" s="525">
        <f t="shared" si="8"/>
        <v>39819.451281433336</v>
      </c>
      <c r="H59" s="492">
        <f t="shared" si="9"/>
        <v>39819.451281433336</v>
      </c>
      <c r="I59" s="512">
        <f t="shared" si="3"/>
        <v>0</v>
      </c>
      <c r="J59" s="512"/>
      <c r="K59" s="526"/>
      <c r="L59" s="515">
        <f t="shared" si="0"/>
        <v>0</v>
      </c>
      <c r="M59" s="526"/>
      <c r="N59" s="515">
        <f t="shared" si="1"/>
        <v>0</v>
      </c>
      <c r="O59" s="515">
        <f t="shared" si="2"/>
        <v>0</v>
      </c>
      <c r="P59" s="272"/>
    </row>
    <row r="60" spans="2:16" ht="12.5">
      <c r="B60" s="195" t="str">
        <f t="shared" si="4"/>
        <v/>
      </c>
      <c r="C60" s="508">
        <f>IF(D11="","-",+C59+1)</f>
        <v>2059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5"/>
        <v>0</v>
      </c>
      <c r="G60" s="525">
        <f t="shared" si="8"/>
        <v>0</v>
      </c>
      <c r="H60" s="492">
        <f t="shared" si="9"/>
        <v>0</v>
      </c>
      <c r="I60" s="512">
        <f t="shared" si="3"/>
        <v>0</v>
      </c>
      <c r="J60" s="512"/>
      <c r="K60" s="526"/>
      <c r="L60" s="515">
        <f t="shared" si="0"/>
        <v>0</v>
      </c>
      <c r="M60" s="526"/>
      <c r="N60" s="515">
        <f t="shared" si="1"/>
        <v>0</v>
      </c>
      <c r="O60" s="515">
        <f t="shared" si="2"/>
        <v>0</v>
      </c>
      <c r="P60" s="272"/>
    </row>
    <row r="61" spans="2:16" ht="12.5">
      <c r="B61" s="195" t="str">
        <f t="shared" si="4"/>
        <v/>
      </c>
      <c r="C61" s="508">
        <f>IF(D11="","-",+C60+1)</f>
        <v>2060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5"/>
        <v>0</v>
      </c>
      <c r="G61" s="527">
        <f t="shared" si="8"/>
        <v>0</v>
      </c>
      <c r="H61" s="492">
        <f t="shared" si="9"/>
        <v>0</v>
      </c>
      <c r="I61" s="512">
        <f t="shared" si="3"/>
        <v>0</v>
      </c>
      <c r="J61" s="512"/>
      <c r="K61" s="526"/>
      <c r="L61" s="515">
        <f t="shared" si="0"/>
        <v>0</v>
      </c>
      <c r="M61" s="526"/>
      <c r="N61" s="515">
        <f t="shared" si="1"/>
        <v>0</v>
      </c>
      <c r="O61" s="515">
        <f t="shared" si="2"/>
        <v>0</v>
      </c>
      <c r="P61" s="272"/>
    </row>
    <row r="62" spans="2:16" ht="12.5">
      <c r="B62" s="195" t="str">
        <f t="shared" si="4"/>
        <v/>
      </c>
      <c r="C62" s="508">
        <f>IF(D11="","-",+C61+1)</f>
        <v>2061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5"/>
        <v>0</v>
      </c>
      <c r="G62" s="527">
        <f t="shared" si="8"/>
        <v>0</v>
      </c>
      <c r="H62" s="492">
        <f t="shared" si="9"/>
        <v>0</v>
      </c>
      <c r="I62" s="512">
        <f t="shared" si="3"/>
        <v>0</v>
      </c>
      <c r="J62" s="512"/>
      <c r="K62" s="526"/>
      <c r="L62" s="515">
        <f t="shared" si="0"/>
        <v>0</v>
      </c>
      <c r="M62" s="526"/>
      <c r="N62" s="515">
        <f t="shared" si="1"/>
        <v>0</v>
      </c>
      <c r="O62" s="515">
        <f t="shared" si="2"/>
        <v>0</v>
      </c>
      <c r="P62" s="272"/>
    </row>
    <row r="63" spans="2:16" ht="12.5">
      <c r="B63" s="195" t="str">
        <f t="shared" si="4"/>
        <v/>
      </c>
      <c r="C63" s="508">
        <f>IF(D11="","-",+C62+1)</f>
        <v>2062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5"/>
        <v>0</v>
      </c>
      <c r="G63" s="527">
        <f t="shared" si="8"/>
        <v>0</v>
      </c>
      <c r="H63" s="492">
        <f t="shared" si="9"/>
        <v>0</v>
      </c>
      <c r="I63" s="512">
        <f t="shared" si="3"/>
        <v>0</v>
      </c>
      <c r="J63" s="512"/>
      <c r="K63" s="526"/>
      <c r="L63" s="515">
        <f t="shared" si="0"/>
        <v>0</v>
      </c>
      <c r="M63" s="526"/>
      <c r="N63" s="515">
        <f t="shared" si="1"/>
        <v>0</v>
      </c>
      <c r="O63" s="515">
        <f t="shared" si="2"/>
        <v>0</v>
      </c>
      <c r="P63" s="272"/>
    </row>
    <row r="64" spans="2:16" ht="12.5">
      <c r="B64" s="195" t="str">
        <f t="shared" si="4"/>
        <v/>
      </c>
      <c r="C64" s="508">
        <f>IF(D11="","-",+C63+1)</f>
        <v>2063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5"/>
        <v>0</v>
      </c>
      <c r="G64" s="527">
        <f t="shared" si="8"/>
        <v>0</v>
      </c>
      <c r="H64" s="492">
        <f t="shared" si="9"/>
        <v>0</v>
      </c>
      <c r="I64" s="512">
        <f t="shared" si="3"/>
        <v>0</v>
      </c>
      <c r="J64" s="512"/>
      <c r="K64" s="526"/>
      <c r="L64" s="515">
        <f t="shared" si="0"/>
        <v>0</v>
      </c>
      <c r="M64" s="526"/>
      <c r="N64" s="515">
        <f t="shared" si="1"/>
        <v>0</v>
      </c>
      <c r="O64" s="515">
        <f t="shared" si="2"/>
        <v>0</v>
      </c>
      <c r="P64" s="272"/>
    </row>
    <row r="65" spans="2:16" ht="12.5">
      <c r="B65" s="195" t="str">
        <f t="shared" si="4"/>
        <v/>
      </c>
      <c r="C65" s="508">
        <f>IF(D11="","-",+C64+1)</f>
        <v>2064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5"/>
        <v>0</v>
      </c>
      <c r="G65" s="527">
        <f t="shared" si="8"/>
        <v>0</v>
      </c>
      <c r="H65" s="492">
        <f t="shared" si="9"/>
        <v>0</v>
      </c>
      <c r="I65" s="512">
        <f t="shared" si="3"/>
        <v>0</v>
      </c>
      <c r="J65" s="512"/>
      <c r="K65" s="526"/>
      <c r="L65" s="515">
        <f t="shared" si="0"/>
        <v>0</v>
      </c>
      <c r="M65" s="526"/>
      <c r="N65" s="515">
        <f t="shared" si="1"/>
        <v>0</v>
      </c>
      <c r="O65" s="515">
        <f t="shared" si="2"/>
        <v>0</v>
      </c>
      <c r="P65" s="272"/>
    </row>
    <row r="66" spans="2:16" ht="12.5">
      <c r="B66" s="195" t="str">
        <f t="shared" si="4"/>
        <v/>
      </c>
      <c r="C66" s="508">
        <f>IF(D11="","-",+C65+1)</f>
        <v>2065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5"/>
        <v>0</v>
      </c>
      <c r="G66" s="527">
        <f t="shared" si="8"/>
        <v>0</v>
      </c>
      <c r="H66" s="492">
        <f t="shared" si="9"/>
        <v>0</v>
      </c>
      <c r="I66" s="512">
        <f t="shared" si="3"/>
        <v>0</v>
      </c>
      <c r="J66" s="512"/>
      <c r="K66" s="526"/>
      <c r="L66" s="515">
        <f t="shared" si="0"/>
        <v>0</v>
      </c>
      <c r="M66" s="526"/>
      <c r="N66" s="515">
        <f t="shared" si="1"/>
        <v>0</v>
      </c>
      <c r="O66" s="515">
        <f t="shared" si="2"/>
        <v>0</v>
      </c>
      <c r="P66" s="272"/>
    </row>
    <row r="67" spans="2:16" ht="12.5">
      <c r="B67" s="195" t="str">
        <f t="shared" si="4"/>
        <v/>
      </c>
      <c r="C67" s="508">
        <f>IF(D11="","-",+C66+1)</f>
        <v>2066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5"/>
        <v>0</v>
      </c>
      <c r="G67" s="527">
        <f t="shared" si="8"/>
        <v>0</v>
      </c>
      <c r="H67" s="492">
        <f t="shared" si="9"/>
        <v>0</v>
      </c>
      <c r="I67" s="512">
        <f t="shared" si="3"/>
        <v>0</v>
      </c>
      <c r="J67" s="512"/>
      <c r="K67" s="526"/>
      <c r="L67" s="515">
        <f t="shared" si="0"/>
        <v>0</v>
      </c>
      <c r="M67" s="526"/>
      <c r="N67" s="515">
        <f t="shared" si="1"/>
        <v>0</v>
      </c>
      <c r="O67" s="515">
        <f t="shared" si="2"/>
        <v>0</v>
      </c>
      <c r="P67" s="272"/>
    </row>
    <row r="68" spans="2:16" ht="12.5">
      <c r="B68" s="195" t="str">
        <f t="shared" si="4"/>
        <v/>
      </c>
      <c r="C68" s="508">
        <f>IF(D11="","-",+C67+1)</f>
        <v>2067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5"/>
        <v>0</v>
      </c>
      <c r="G68" s="527">
        <f t="shared" si="8"/>
        <v>0</v>
      </c>
      <c r="H68" s="492">
        <f t="shared" si="9"/>
        <v>0</v>
      </c>
      <c r="I68" s="512">
        <f t="shared" si="3"/>
        <v>0</v>
      </c>
      <c r="J68" s="512"/>
      <c r="K68" s="526"/>
      <c r="L68" s="515">
        <f t="shared" si="0"/>
        <v>0</v>
      </c>
      <c r="M68" s="526"/>
      <c r="N68" s="515">
        <f t="shared" si="1"/>
        <v>0</v>
      </c>
      <c r="O68" s="515">
        <f t="shared" si="2"/>
        <v>0</v>
      </c>
      <c r="P68" s="272"/>
    </row>
    <row r="69" spans="2:16" ht="12.5">
      <c r="B69" s="195" t="str">
        <f t="shared" si="4"/>
        <v/>
      </c>
      <c r="C69" s="508">
        <f>IF(D11="","-",+C68+1)</f>
        <v>2068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5"/>
        <v>0</v>
      </c>
      <c r="G69" s="527">
        <f t="shared" si="8"/>
        <v>0</v>
      </c>
      <c r="H69" s="492">
        <f t="shared" si="9"/>
        <v>0</v>
      </c>
      <c r="I69" s="512">
        <f t="shared" si="3"/>
        <v>0</v>
      </c>
      <c r="J69" s="512"/>
      <c r="K69" s="526"/>
      <c r="L69" s="515">
        <f t="shared" si="0"/>
        <v>0</v>
      </c>
      <c r="M69" s="526"/>
      <c r="N69" s="515">
        <f t="shared" si="1"/>
        <v>0</v>
      </c>
      <c r="O69" s="515">
        <f t="shared" si="2"/>
        <v>0</v>
      </c>
      <c r="P69" s="272"/>
    </row>
    <row r="70" spans="2:16" ht="12.5">
      <c r="B70" s="195" t="str">
        <f t="shared" si="4"/>
        <v/>
      </c>
      <c r="C70" s="508">
        <f>IF(D11="","-",+C69+1)</f>
        <v>2069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5"/>
        <v>0</v>
      </c>
      <c r="G70" s="527">
        <f t="shared" si="8"/>
        <v>0</v>
      </c>
      <c r="H70" s="492">
        <f t="shared" si="9"/>
        <v>0</v>
      </c>
      <c r="I70" s="512">
        <f t="shared" si="3"/>
        <v>0</v>
      </c>
      <c r="J70" s="512"/>
      <c r="K70" s="526"/>
      <c r="L70" s="515">
        <f t="shared" si="0"/>
        <v>0</v>
      </c>
      <c r="M70" s="526"/>
      <c r="N70" s="515">
        <f t="shared" si="1"/>
        <v>0</v>
      </c>
      <c r="O70" s="515">
        <f t="shared" si="2"/>
        <v>0</v>
      </c>
      <c r="P70" s="272"/>
    </row>
    <row r="71" spans="2:16" ht="12.5">
      <c r="B71" s="195" t="str">
        <f t="shared" si="4"/>
        <v/>
      </c>
      <c r="C71" s="508">
        <f>IF(D11="","-",+C70+1)</f>
        <v>2070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5"/>
        <v>0</v>
      </c>
      <c r="G71" s="527">
        <f t="shared" si="8"/>
        <v>0</v>
      </c>
      <c r="H71" s="492">
        <f t="shared" si="9"/>
        <v>0</v>
      </c>
      <c r="I71" s="512">
        <f t="shared" si="3"/>
        <v>0</v>
      </c>
      <c r="J71" s="512"/>
      <c r="K71" s="526"/>
      <c r="L71" s="515">
        <f t="shared" si="0"/>
        <v>0</v>
      </c>
      <c r="M71" s="526"/>
      <c r="N71" s="515">
        <f t="shared" si="1"/>
        <v>0</v>
      </c>
      <c r="O71" s="515">
        <f t="shared" si="2"/>
        <v>0</v>
      </c>
      <c r="P71" s="272"/>
    </row>
    <row r="72" spans="2:16" ht="13" thickBot="1">
      <c r="B72" s="195" t="str">
        <f t="shared" si="4"/>
        <v/>
      </c>
      <c r="C72" s="528">
        <f>IF(D11="","-",+C71+1)</f>
        <v>2071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5"/>
        <v>0</v>
      </c>
      <c r="G72" s="531">
        <f t="shared" si="8"/>
        <v>0</v>
      </c>
      <c r="H72" s="472">
        <f t="shared" si="9"/>
        <v>0</v>
      </c>
      <c r="I72" s="532">
        <f t="shared" si="3"/>
        <v>0</v>
      </c>
      <c r="J72" s="512"/>
      <c r="K72" s="533"/>
      <c r="L72" s="534">
        <f t="shared" si="0"/>
        <v>0</v>
      </c>
      <c r="M72" s="533"/>
      <c r="N72" s="534">
        <f t="shared" si="1"/>
        <v>0</v>
      </c>
      <c r="O72" s="534">
        <f t="shared" si="2"/>
        <v>0</v>
      </c>
      <c r="P72" s="272"/>
    </row>
    <row r="73" spans="2:16" ht="12.5">
      <c r="C73" s="374" t="s">
        <v>78</v>
      </c>
      <c r="D73" s="375"/>
      <c r="E73" s="375">
        <f>SUM(E17:E72)</f>
        <v>97368971</v>
      </c>
      <c r="F73" s="375"/>
      <c r="G73" s="375">
        <f>SUM(G17:G72)</f>
        <v>347861694.46038675</v>
      </c>
      <c r="H73" s="375">
        <f>SUM(H17:H72)</f>
        <v>347861694.46038675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11685982.932063362</v>
      </c>
      <c r="N87" s="547">
        <f>IF(J92&lt;D11,0,VLOOKUP(J92,C17:O72,11))</f>
        <v>11685982.932063362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12069821.253627364</v>
      </c>
      <c r="N88" s="551">
        <f>IF(J92&lt;D11,0,VLOOKUP(J92,C99:P154,7))</f>
        <v>12069821.253627364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Valliant-NW Texarkana 345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383838.32156400196</v>
      </c>
      <c r="N89" s="556">
        <f>+N88-N87</f>
        <v>383838.32156400196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TP______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97370354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2016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>
        <f>+I12-J94</f>
        <v>2.0053552386197701E-2</v>
      </c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75">
        <f>+K94*G101</f>
        <v>1882917.7213820198</v>
      </c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2264426.8372093025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2016</v>
      </c>
      <c r="D99" s="650">
        <v>0</v>
      </c>
      <c r="E99" s="651">
        <v>0</v>
      </c>
      <c r="F99" s="652">
        <v>94208721</v>
      </c>
      <c r="G99" s="653">
        <v>47104360.5</v>
      </c>
      <c r="H99" s="654">
        <v>5979898.0138057787</v>
      </c>
      <c r="I99" s="655">
        <v>5979898.0138057787</v>
      </c>
      <c r="J99" s="515">
        <f t="shared" ref="J99:J130" si="10">+I99-H99</f>
        <v>0</v>
      </c>
      <c r="K99" s="515"/>
      <c r="L99" s="513">
        <f>+H99</f>
        <v>5979898.0138057787</v>
      </c>
      <c r="M99" s="514">
        <f t="shared" ref="M99:M130" si="11">IF(L99&lt;&gt;0,+H99-L99,0)</f>
        <v>0</v>
      </c>
      <c r="N99" s="513">
        <f>+I99</f>
        <v>5979898.0138057787</v>
      </c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>IU</v>
      </c>
      <c r="C100" s="508">
        <f>IF(D93="","-",+C99+1)</f>
        <v>2017</v>
      </c>
      <c r="D100" s="630">
        <v>97244455</v>
      </c>
      <c r="E100" s="631">
        <v>2315344.1666666665</v>
      </c>
      <c r="F100" s="632">
        <v>94929110.833333328</v>
      </c>
      <c r="G100" s="632">
        <v>96086782.916666657</v>
      </c>
      <c r="H100" s="634">
        <v>13987145.75171851</v>
      </c>
      <c r="I100" s="635">
        <v>13987145.75171851</v>
      </c>
      <c r="J100" s="515">
        <f t="shared" si="10"/>
        <v>0</v>
      </c>
      <c r="K100" s="515"/>
      <c r="L100" s="656">
        <f>+H100</f>
        <v>13987145.75171851</v>
      </c>
      <c r="M100" s="515">
        <f t="shared" si="11"/>
        <v>0</v>
      </c>
      <c r="N100" s="656">
        <f>+I100</f>
        <v>13987145.75171851</v>
      </c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4">IF(D101=F100,"","IU")</f>
        <v>IU</v>
      </c>
      <c r="C101" s="508">
        <f>IF(D93="","-",+C100+1)</f>
        <v>2018</v>
      </c>
      <c r="D101" s="630">
        <v>95053626.833333328</v>
      </c>
      <c r="E101" s="631">
        <v>2318308.8333333335</v>
      </c>
      <c r="F101" s="632">
        <v>92735318</v>
      </c>
      <c r="G101" s="632">
        <v>93894472.416666657</v>
      </c>
      <c r="H101" s="634">
        <v>12233995.703663049</v>
      </c>
      <c r="I101" s="635">
        <v>12233995.703663049</v>
      </c>
      <c r="J101" s="515">
        <f t="shared" si="10"/>
        <v>0</v>
      </c>
      <c r="K101" s="515"/>
      <c r="L101" s="656">
        <f>+H101</f>
        <v>12233995.703663049</v>
      </c>
      <c r="M101" s="515">
        <f t="shared" ref="M101" si="15">IF(L101&lt;&gt;0,+H101-L101,0)</f>
        <v>0</v>
      </c>
      <c r="N101" s="656">
        <f>+I101</f>
        <v>12233995.703663049</v>
      </c>
      <c r="O101" s="515">
        <f t="shared" si="12"/>
        <v>0</v>
      </c>
      <c r="P101" s="515">
        <f t="shared" si="13"/>
        <v>0</v>
      </c>
    </row>
    <row r="102" spans="1:16" ht="12.5">
      <c r="B102" s="195" t="str">
        <f t="shared" si="14"/>
        <v>IU</v>
      </c>
      <c r="C102" s="508">
        <f>IF(D93="","-",+C101+1)</f>
        <v>2019</v>
      </c>
      <c r="D102" s="374">
        <f>IF(F101+SUM(E$99:E101)=D$92,F101,D$92-SUM(E$99:E101))</f>
        <v>92736701</v>
      </c>
      <c r="E102" s="523">
        <f>IF(+J96&lt;F101,J96,D102)</f>
        <v>2264426.8372093025</v>
      </c>
      <c r="F102" s="524">
        <f t="shared" ref="F102:F130" si="16">+D102-E102</f>
        <v>90472274.162790701</v>
      </c>
      <c r="G102" s="524">
        <f t="shared" ref="G102:G130" si="17">+(F102+D102)/2</f>
        <v>91604487.581395358</v>
      </c>
      <c r="H102" s="527">
        <f t="shared" ref="H102:H154" si="18">+J$94*G102+E102</f>
        <v>12069821.253627364</v>
      </c>
      <c r="I102" s="578">
        <f t="shared" ref="I102:I154" si="19">+J$95*G102+E102</f>
        <v>12069821.253627364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4"/>
        <v/>
      </c>
      <c r="C103" s="508">
        <f>IF(D93="","-",+C102+1)</f>
        <v>2020</v>
      </c>
      <c r="D103" s="374">
        <f>IF(F102+SUM(E$99:E102)=D$92,F102,D$92-SUM(E$99:E102))</f>
        <v>90472274.162790701</v>
      </c>
      <c r="E103" s="523">
        <f>IF(+J96&lt;F102,J96,D103)</f>
        <v>2264426.8372093025</v>
      </c>
      <c r="F103" s="524">
        <f t="shared" si="16"/>
        <v>88207847.325581402</v>
      </c>
      <c r="G103" s="524">
        <f t="shared" si="17"/>
        <v>89340060.744186044</v>
      </c>
      <c r="H103" s="527">
        <f t="shared" si="18"/>
        <v>11827435.767367966</v>
      </c>
      <c r="I103" s="578">
        <f t="shared" si="19"/>
        <v>11827435.767367966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4"/>
        <v/>
      </c>
      <c r="C104" s="508">
        <f>IF(D93="","-",+C103+1)</f>
        <v>2021</v>
      </c>
      <c r="D104" s="374">
        <f>IF(F103+SUM(E$99:E103)=D$92,F103,D$92-SUM(E$99:E103))</f>
        <v>88207847.325581402</v>
      </c>
      <c r="E104" s="523">
        <f>IF(+J96&lt;F103,J96,D104)</f>
        <v>2264426.8372093025</v>
      </c>
      <c r="F104" s="524">
        <f t="shared" si="16"/>
        <v>85943420.488372102</v>
      </c>
      <c r="G104" s="524">
        <f t="shared" si="17"/>
        <v>87075633.906976759</v>
      </c>
      <c r="H104" s="527">
        <f t="shared" si="18"/>
        <v>11585050.281108573</v>
      </c>
      <c r="I104" s="578">
        <f t="shared" si="19"/>
        <v>11585050.281108573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4"/>
        <v/>
      </c>
      <c r="C105" s="508">
        <f>IF(D93="","-",+C104+1)</f>
        <v>2022</v>
      </c>
      <c r="D105" s="374">
        <f>IF(F104+SUM(E$99:E104)=D$92,F104,D$92-SUM(E$99:E104))</f>
        <v>85943420.488372102</v>
      </c>
      <c r="E105" s="523">
        <f>IF(+J96&lt;F104,J96,D105)</f>
        <v>2264426.8372093025</v>
      </c>
      <c r="F105" s="524">
        <f t="shared" si="16"/>
        <v>83678993.651162803</v>
      </c>
      <c r="G105" s="524">
        <f t="shared" si="17"/>
        <v>84811207.069767445</v>
      </c>
      <c r="H105" s="527">
        <f t="shared" si="18"/>
        <v>11342664.794849176</v>
      </c>
      <c r="I105" s="578">
        <f t="shared" si="19"/>
        <v>11342664.794849176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4"/>
        <v/>
      </c>
      <c r="C106" s="508">
        <f>IF(D93="","-",+C105+1)</f>
        <v>2023</v>
      </c>
      <c r="D106" s="374">
        <f>IF(F105+SUM(E$99:E105)=D$92,F105,D$92-SUM(E$99:E105))</f>
        <v>83678993.651162803</v>
      </c>
      <c r="E106" s="523">
        <f>IF(+J96&lt;F105,J96,D106)</f>
        <v>2264426.8372093025</v>
      </c>
      <c r="F106" s="524">
        <f t="shared" si="16"/>
        <v>81414566.813953504</v>
      </c>
      <c r="G106" s="524">
        <f t="shared" si="17"/>
        <v>82546780.232558161</v>
      </c>
      <c r="H106" s="527">
        <f t="shared" si="18"/>
        <v>11100279.308589781</v>
      </c>
      <c r="I106" s="578">
        <f t="shared" si="19"/>
        <v>11100279.308589781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4"/>
        <v/>
      </c>
      <c r="C107" s="508">
        <f>IF(D93="","-",+C106+1)</f>
        <v>2024</v>
      </c>
      <c r="D107" s="374">
        <f>IF(F106+SUM(E$99:E106)=D$92,F106,D$92-SUM(E$99:E106))</f>
        <v>81414566.813953504</v>
      </c>
      <c r="E107" s="523">
        <f>IF(+J96&lt;F106,J96,D107)</f>
        <v>2264426.8372093025</v>
      </c>
      <c r="F107" s="524">
        <f t="shared" si="16"/>
        <v>79150139.976744205</v>
      </c>
      <c r="G107" s="524">
        <f t="shared" si="17"/>
        <v>80282353.395348847</v>
      </c>
      <c r="H107" s="527">
        <f t="shared" si="18"/>
        <v>10857893.822330384</v>
      </c>
      <c r="I107" s="578">
        <f t="shared" si="19"/>
        <v>10857893.822330384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4"/>
        <v/>
      </c>
      <c r="C108" s="508">
        <f>IF(D93="","-",+C107+1)</f>
        <v>2025</v>
      </c>
      <c r="D108" s="374">
        <f>IF(F107+SUM(E$99:E107)=D$92,F107,D$92-SUM(E$99:E107))</f>
        <v>79150139.976744205</v>
      </c>
      <c r="E108" s="523">
        <f>IF(+J96&lt;F107,J96,D108)</f>
        <v>2264426.8372093025</v>
      </c>
      <c r="F108" s="524">
        <f t="shared" si="16"/>
        <v>76885713.139534906</v>
      </c>
      <c r="G108" s="524">
        <f t="shared" si="17"/>
        <v>78017926.558139563</v>
      </c>
      <c r="H108" s="527">
        <f t="shared" si="18"/>
        <v>10615508.33607099</v>
      </c>
      <c r="I108" s="578">
        <f t="shared" si="19"/>
        <v>10615508.33607099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4"/>
        <v/>
      </c>
      <c r="C109" s="508">
        <f>IF(D93="","-",+C108+1)</f>
        <v>2026</v>
      </c>
      <c r="D109" s="374">
        <f>IF(F108+SUM(E$99:E108)=D$92,F108,D$92-SUM(E$99:E108))</f>
        <v>76885713.139534906</v>
      </c>
      <c r="E109" s="523">
        <f>IF(+J96&lt;F108,J96,D109)</f>
        <v>2264426.8372093025</v>
      </c>
      <c r="F109" s="524">
        <f t="shared" si="16"/>
        <v>74621286.302325606</v>
      </c>
      <c r="G109" s="524">
        <f t="shared" si="17"/>
        <v>75753499.720930248</v>
      </c>
      <c r="H109" s="527">
        <f t="shared" si="18"/>
        <v>10373122.849811593</v>
      </c>
      <c r="I109" s="578">
        <f t="shared" si="19"/>
        <v>10373122.849811593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4"/>
        <v/>
      </c>
      <c r="C110" s="508">
        <f>IF(D93="","-",+C109+1)</f>
        <v>2027</v>
      </c>
      <c r="D110" s="374">
        <f>IF(F109+SUM(E$99:E109)=D$92,F109,D$92-SUM(E$99:E109))</f>
        <v>74621286.302325606</v>
      </c>
      <c r="E110" s="523">
        <f>IF(+J96&lt;F109,J96,D110)</f>
        <v>2264426.8372093025</v>
      </c>
      <c r="F110" s="524">
        <f t="shared" si="16"/>
        <v>72356859.465116307</v>
      </c>
      <c r="G110" s="524">
        <f t="shared" si="17"/>
        <v>73489072.883720964</v>
      </c>
      <c r="H110" s="527">
        <f t="shared" si="18"/>
        <v>10130737.3635522</v>
      </c>
      <c r="I110" s="578">
        <f t="shared" si="19"/>
        <v>10130737.3635522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4"/>
        <v/>
      </c>
      <c r="C111" s="508">
        <f>IF(D93="","-",+C110+1)</f>
        <v>2028</v>
      </c>
      <c r="D111" s="374">
        <f>IF(F110+SUM(E$99:E110)=D$92,F110,D$92-SUM(E$99:E110))</f>
        <v>72356859.465116307</v>
      </c>
      <c r="E111" s="523">
        <f>IF(+J96&lt;F110,J96,D111)</f>
        <v>2264426.8372093025</v>
      </c>
      <c r="F111" s="524">
        <f t="shared" si="16"/>
        <v>70092432.627907008</v>
      </c>
      <c r="G111" s="524">
        <f t="shared" si="17"/>
        <v>71224646.04651165</v>
      </c>
      <c r="H111" s="527">
        <f t="shared" si="18"/>
        <v>9888351.8772928026</v>
      </c>
      <c r="I111" s="578">
        <f t="shared" si="19"/>
        <v>9888351.8772928026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4"/>
        <v/>
      </c>
      <c r="C112" s="508">
        <f>IF(D93="","-",+C111+1)</f>
        <v>2029</v>
      </c>
      <c r="D112" s="374">
        <f>IF(F111+SUM(E$99:E111)=D$92,F111,D$92-SUM(E$99:E111))</f>
        <v>70092432.627907008</v>
      </c>
      <c r="E112" s="523">
        <f>IF(+J96&lt;F111,J96,D112)</f>
        <v>2264426.8372093025</v>
      </c>
      <c r="F112" s="524">
        <f t="shared" si="16"/>
        <v>67828005.790697709</v>
      </c>
      <c r="G112" s="524">
        <f t="shared" si="17"/>
        <v>68960219.209302366</v>
      </c>
      <c r="H112" s="527">
        <f t="shared" si="18"/>
        <v>9645966.3910334073</v>
      </c>
      <c r="I112" s="578">
        <f t="shared" si="19"/>
        <v>9645966.3910334073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4"/>
        <v/>
      </c>
      <c r="C113" s="508">
        <f>IF(D93="","-",+C112+1)</f>
        <v>2030</v>
      </c>
      <c r="D113" s="374">
        <f>IF(F112+SUM(E$99:E112)=D$92,F112,D$92-SUM(E$99:E112))</f>
        <v>67828005.790697709</v>
      </c>
      <c r="E113" s="523">
        <f>IF(+J96&lt;F112,J96,D113)</f>
        <v>2264426.8372093025</v>
      </c>
      <c r="F113" s="524">
        <f t="shared" si="16"/>
        <v>65563578.95348841</v>
      </c>
      <c r="G113" s="524">
        <f t="shared" si="17"/>
        <v>66695792.372093059</v>
      </c>
      <c r="H113" s="527">
        <f t="shared" si="18"/>
        <v>9403580.904774012</v>
      </c>
      <c r="I113" s="578">
        <f t="shared" si="19"/>
        <v>9403580.904774012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4"/>
        <v/>
      </c>
      <c r="C114" s="508">
        <f>IF(D93="","-",+C113+1)</f>
        <v>2031</v>
      </c>
      <c r="D114" s="374">
        <f>IF(F113+SUM(E$99:E113)=D$92,F113,D$92-SUM(E$99:E113))</f>
        <v>65563578.95348841</v>
      </c>
      <c r="E114" s="523">
        <f>IF(+J96&lt;F113,J96,D114)</f>
        <v>2264426.8372093025</v>
      </c>
      <c r="F114" s="524">
        <f t="shared" si="16"/>
        <v>63299152.11627911</v>
      </c>
      <c r="G114" s="524">
        <f t="shared" si="17"/>
        <v>64431365.53488376</v>
      </c>
      <c r="H114" s="527">
        <f t="shared" si="18"/>
        <v>9161195.4185146168</v>
      </c>
      <c r="I114" s="578">
        <f t="shared" si="19"/>
        <v>9161195.4185146168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4"/>
        <v/>
      </c>
      <c r="C115" s="508">
        <f>IF(D93="","-",+C114+1)</f>
        <v>2032</v>
      </c>
      <c r="D115" s="374">
        <f>IF(F114+SUM(E$99:E114)=D$92,F114,D$92-SUM(E$99:E114))</f>
        <v>63299152.11627911</v>
      </c>
      <c r="E115" s="523">
        <f>IF(+J96&lt;F114,J96,D115)</f>
        <v>2264426.8372093025</v>
      </c>
      <c r="F115" s="524">
        <f t="shared" si="16"/>
        <v>61034725.279069811</v>
      </c>
      <c r="G115" s="524">
        <f t="shared" si="17"/>
        <v>62166938.697674461</v>
      </c>
      <c r="H115" s="527">
        <f t="shared" si="18"/>
        <v>8918809.9322552197</v>
      </c>
      <c r="I115" s="578">
        <f t="shared" si="19"/>
        <v>8918809.9322552197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4"/>
        <v/>
      </c>
      <c r="C116" s="508">
        <f>IF(D93="","-",+C115+1)</f>
        <v>2033</v>
      </c>
      <c r="D116" s="374">
        <f>IF(F115+SUM(E$99:E115)=D$92,F115,D$92-SUM(E$99:E115))</f>
        <v>61034725.279069811</v>
      </c>
      <c r="E116" s="523">
        <f>IF(+J96&lt;F115,J96,D116)</f>
        <v>2264426.8372093025</v>
      </c>
      <c r="F116" s="524">
        <f t="shared" si="16"/>
        <v>58770298.441860512</v>
      </c>
      <c r="G116" s="524">
        <f t="shared" si="17"/>
        <v>59902511.860465162</v>
      </c>
      <c r="H116" s="527">
        <f t="shared" si="18"/>
        <v>8676424.4459958244</v>
      </c>
      <c r="I116" s="578">
        <f t="shared" si="19"/>
        <v>8676424.4459958244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4"/>
        <v/>
      </c>
      <c r="C117" s="508">
        <f>IF(D93="","-",+C116+1)</f>
        <v>2034</v>
      </c>
      <c r="D117" s="374">
        <f>IF(F116+SUM(E$99:E116)=D$92,F116,D$92-SUM(E$99:E116))</f>
        <v>58770298.441860512</v>
      </c>
      <c r="E117" s="523">
        <f>IF(+J96&lt;F116,J96,D117)</f>
        <v>2264426.8372093025</v>
      </c>
      <c r="F117" s="524">
        <f t="shared" si="16"/>
        <v>56505871.604651213</v>
      </c>
      <c r="G117" s="524">
        <f t="shared" si="17"/>
        <v>57638085.023255862</v>
      </c>
      <c r="H117" s="527">
        <f t="shared" si="18"/>
        <v>8434038.9597364292</v>
      </c>
      <c r="I117" s="578">
        <f t="shared" si="19"/>
        <v>8434038.9597364292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4"/>
        <v/>
      </c>
      <c r="C118" s="508">
        <f>IF(D93="","-",+C117+1)</f>
        <v>2035</v>
      </c>
      <c r="D118" s="374">
        <f>IF(F117+SUM(E$99:E117)=D$92,F117,D$92-SUM(E$99:E117))</f>
        <v>56505871.604651213</v>
      </c>
      <c r="E118" s="523">
        <f>IF(+J96&lt;F117,J96,D118)</f>
        <v>2264426.8372093025</v>
      </c>
      <c r="F118" s="524">
        <f t="shared" si="16"/>
        <v>54241444.767441913</v>
      </c>
      <c r="G118" s="524">
        <f t="shared" si="17"/>
        <v>55373658.186046563</v>
      </c>
      <c r="H118" s="527">
        <f t="shared" si="18"/>
        <v>8191653.4734770339</v>
      </c>
      <c r="I118" s="578">
        <f t="shared" si="19"/>
        <v>8191653.4734770339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4"/>
        <v/>
      </c>
      <c r="C119" s="508">
        <f>IF(D93="","-",+C118+1)</f>
        <v>2036</v>
      </c>
      <c r="D119" s="374">
        <f>IF(F118+SUM(E$99:E118)=D$92,F118,D$92-SUM(E$99:E118))</f>
        <v>54241444.767441913</v>
      </c>
      <c r="E119" s="523">
        <f>IF(+J96&lt;F118,J96,D119)</f>
        <v>2264426.8372093025</v>
      </c>
      <c r="F119" s="524">
        <f t="shared" si="16"/>
        <v>51977017.930232614</v>
      </c>
      <c r="G119" s="524">
        <f t="shared" si="17"/>
        <v>53109231.348837264</v>
      </c>
      <c r="H119" s="527">
        <f t="shared" si="18"/>
        <v>7949267.9872176386</v>
      </c>
      <c r="I119" s="578">
        <f t="shared" si="19"/>
        <v>7949267.9872176386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4"/>
        <v/>
      </c>
      <c r="C120" s="508">
        <f>IF(D93="","-",+C119+1)</f>
        <v>2037</v>
      </c>
      <c r="D120" s="374">
        <f>IF(F119+SUM(E$99:E119)=D$92,F119,D$92-SUM(E$99:E119))</f>
        <v>51977017.930232614</v>
      </c>
      <c r="E120" s="523">
        <f>IF(+J96&lt;F119,J96,D120)</f>
        <v>2264426.8372093025</v>
      </c>
      <c r="F120" s="524">
        <f t="shared" si="16"/>
        <v>49712591.093023315</v>
      </c>
      <c r="G120" s="524">
        <f t="shared" si="17"/>
        <v>50844804.511627965</v>
      </c>
      <c r="H120" s="527">
        <f t="shared" si="18"/>
        <v>7706882.5009582434</v>
      </c>
      <c r="I120" s="578">
        <f t="shared" si="19"/>
        <v>7706882.5009582434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4"/>
        <v/>
      </c>
      <c r="C121" s="508">
        <f>IF(D93="","-",+C120+1)</f>
        <v>2038</v>
      </c>
      <c r="D121" s="374">
        <f>IF(F120+SUM(E$99:E120)=D$92,F120,D$92-SUM(E$99:E120))</f>
        <v>49712591.093023315</v>
      </c>
      <c r="E121" s="523">
        <f>IF(+J96&lt;F120,J96,D121)</f>
        <v>2264426.8372093025</v>
      </c>
      <c r="F121" s="524">
        <f t="shared" si="16"/>
        <v>47448164.255814016</v>
      </c>
      <c r="G121" s="524">
        <f t="shared" si="17"/>
        <v>48580377.674418665</v>
      </c>
      <c r="H121" s="527">
        <f t="shared" si="18"/>
        <v>7464497.0146988481</v>
      </c>
      <c r="I121" s="578">
        <f t="shared" si="19"/>
        <v>7464497.0146988481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4"/>
        <v/>
      </c>
      <c r="C122" s="508">
        <f>IF(D93="","-",+C121+1)</f>
        <v>2039</v>
      </c>
      <c r="D122" s="374">
        <f>IF(F121+SUM(E$99:E121)=D$92,F121,D$92-SUM(E$99:E121))</f>
        <v>47448164.255814016</v>
      </c>
      <c r="E122" s="523">
        <f>IF(+J96&lt;F121,J96,D122)</f>
        <v>2264426.8372093025</v>
      </c>
      <c r="F122" s="524">
        <f t="shared" si="16"/>
        <v>45183737.418604717</v>
      </c>
      <c r="G122" s="524">
        <f t="shared" si="17"/>
        <v>46315950.837209366</v>
      </c>
      <c r="H122" s="527">
        <f t="shared" si="18"/>
        <v>7222111.5284394529</v>
      </c>
      <c r="I122" s="578">
        <f t="shared" si="19"/>
        <v>7222111.5284394529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4"/>
        <v/>
      </c>
      <c r="C123" s="508">
        <f>IF(D93="","-",+C122+1)</f>
        <v>2040</v>
      </c>
      <c r="D123" s="374">
        <f>IF(F122+SUM(E$99:E122)=D$92,F122,D$92-SUM(E$99:E122))</f>
        <v>45183737.418604717</v>
      </c>
      <c r="E123" s="523">
        <f>IF(+J96&lt;F122,J96,D123)</f>
        <v>2264426.8372093025</v>
      </c>
      <c r="F123" s="524">
        <f t="shared" si="16"/>
        <v>42919310.581395417</v>
      </c>
      <c r="G123" s="524">
        <f t="shared" si="17"/>
        <v>44051524.000000067</v>
      </c>
      <c r="H123" s="527">
        <f t="shared" si="18"/>
        <v>6979726.0421800558</v>
      </c>
      <c r="I123" s="578">
        <f t="shared" si="19"/>
        <v>6979726.0421800558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4"/>
        <v/>
      </c>
      <c r="C124" s="508">
        <f>IF(D93="","-",+C123+1)</f>
        <v>2041</v>
      </c>
      <c r="D124" s="374">
        <f>IF(F123+SUM(E$99:E123)=D$92,F123,D$92-SUM(E$99:E123))</f>
        <v>42919310.581395417</v>
      </c>
      <c r="E124" s="523">
        <f>IF(+J96&lt;F123,J96,D124)</f>
        <v>2264426.8372093025</v>
      </c>
      <c r="F124" s="524">
        <f t="shared" si="16"/>
        <v>40654883.744186118</v>
      </c>
      <c r="G124" s="524">
        <f t="shared" si="17"/>
        <v>41787097.162790768</v>
      </c>
      <c r="H124" s="527">
        <f t="shared" si="18"/>
        <v>6737340.5559206605</v>
      </c>
      <c r="I124" s="578">
        <f t="shared" si="19"/>
        <v>6737340.5559206605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4"/>
        <v/>
      </c>
      <c r="C125" s="508">
        <f>IF(D93="","-",+C124+1)</f>
        <v>2042</v>
      </c>
      <c r="D125" s="374">
        <f>IF(F124+SUM(E$99:E124)=D$92,F124,D$92-SUM(E$99:E124))</f>
        <v>40654883.744186118</v>
      </c>
      <c r="E125" s="523">
        <f>IF(+J96&lt;F124,J96,D125)</f>
        <v>2264426.8372093025</v>
      </c>
      <c r="F125" s="524">
        <f t="shared" si="16"/>
        <v>38390456.906976819</v>
      </c>
      <c r="G125" s="524">
        <f t="shared" si="17"/>
        <v>39522670.325581469</v>
      </c>
      <c r="H125" s="527">
        <f t="shared" si="18"/>
        <v>6494955.0696612652</v>
      </c>
      <c r="I125" s="578">
        <f t="shared" si="19"/>
        <v>6494955.0696612652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4"/>
        <v/>
      </c>
      <c r="C126" s="508">
        <f>IF(D93="","-",+C125+1)</f>
        <v>2043</v>
      </c>
      <c r="D126" s="374">
        <f>IF(F125+SUM(E$99:E125)=D$92,F125,D$92-SUM(E$99:E125))</f>
        <v>38390456.906976819</v>
      </c>
      <c r="E126" s="523">
        <f>IF(+J96&lt;F125,J96,D126)</f>
        <v>2264426.8372093025</v>
      </c>
      <c r="F126" s="524">
        <f t="shared" si="16"/>
        <v>36126030.06976752</v>
      </c>
      <c r="G126" s="524">
        <f t="shared" si="17"/>
        <v>37258243.488372169</v>
      </c>
      <c r="H126" s="527">
        <f t="shared" si="18"/>
        <v>6252569.58340187</v>
      </c>
      <c r="I126" s="578">
        <f t="shared" si="19"/>
        <v>6252569.58340187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4"/>
        <v/>
      </c>
      <c r="C127" s="508">
        <f>IF(D93="","-",+C126+1)</f>
        <v>2044</v>
      </c>
      <c r="D127" s="374">
        <f>IF(F126+SUM(E$99:E126)=D$92,F126,D$92-SUM(E$99:E126))</f>
        <v>36126030.06976752</v>
      </c>
      <c r="E127" s="523">
        <f>IF(+J96&lt;F126,J96,D127)</f>
        <v>2264426.8372093025</v>
      </c>
      <c r="F127" s="524">
        <f t="shared" si="16"/>
        <v>33861603.232558221</v>
      </c>
      <c r="G127" s="524">
        <f t="shared" si="17"/>
        <v>34993816.65116287</v>
      </c>
      <c r="H127" s="527">
        <f t="shared" si="18"/>
        <v>6010184.0971424747</v>
      </c>
      <c r="I127" s="578">
        <f t="shared" si="19"/>
        <v>6010184.0971424747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4"/>
        <v/>
      </c>
      <c r="C128" s="508">
        <f>IF(D93="","-",+C127+1)</f>
        <v>2045</v>
      </c>
      <c r="D128" s="374">
        <f>IF(F127+SUM(E$99:E127)=D$92,F127,D$92-SUM(E$99:E127))</f>
        <v>33861603.232558221</v>
      </c>
      <c r="E128" s="523">
        <f>IF(+J96&lt;F127,J96,D128)</f>
        <v>2264426.8372093025</v>
      </c>
      <c r="F128" s="524">
        <f t="shared" si="16"/>
        <v>31597176.395348918</v>
      </c>
      <c r="G128" s="524">
        <f t="shared" si="17"/>
        <v>32729389.813953571</v>
      </c>
      <c r="H128" s="527">
        <f t="shared" si="18"/>
        <v>5767798.6108830795</v>
      </c>
      <c r="I128" s="578">
        <f t="shared" si="19"/>
        <v>5767798.6108830795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4"/>
        <v/>
      </c>
      <c r="C129" s="508">
        <f>IF(D93="","-",+C128+1)</f>
        <v>2046</v>
      </c>
      <c r="D129" s="374">
        <f>IF(F128+SUM(E$99:E128)=D$92,F128,D$92-SUM(E$99:E128))</f>
        <v>31597176.395348918</v>
      </c>
      <c r="E129" s="523">
        <f>IF(+J96&lt;F128,J96,D129)</f>
        <v>2264426.8372093025</v>
      </c>
      <c r="F129" s="524">
        <f t="shared" si="16"/>
        <v>29332749.558139615</v>
      </c>
      <c r="G129" s="524">
        <f t="shared" si="17"/>
        <v>30464962.976744264</v>
      </c>
      <c r="H129" s="527">
        <f t="shared" si="18"/>
        <v>5525413.1246236823</v>
      </c>
      <c r="I129" s="578">
        <f t="shared" si="19"/>
        <v>5525413.1246236823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4"/>
        <v/>
      </c>
      <c r="C130" s="508">
        <f>IF(D93="","-",+C129+1)</f>
        <v>2047</v>
      </c>
      <c r="D130" s="374">
        <f>IF(F129+SUM(E$99:E129)=D$92,F129,D$92-SUM(E$99:E129))</f>
        <v>29332749.558139615</v>
      </c>
      <c r="E130" s="523">
        <f>IF(+J96&lt;F129,J96,D130)</f>
        <v>2264426.8372093025</v>
      </c>
      <c r="F130" s="524">
        <f t="shared" si="16"/>
        <v>27068322.720930312</v>
      </c>
      <c r="G130" s="524">
        <f t="shared" si="17"/>
        <v>28200536.139534965</v>
      </c>
      <c r="H130" s="527">
        <f t="shared" si="18"/>
        <v>5283027.6383642871</v>
      </c>
      <c r="I130" s="578">
        <f t="shared" si="19"/>
        <v>5283027.6383642871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4"/>
        <v/>
      </c>
      <c r="C131" s="508">
        <f>IF(D93="","-",+C130+1)</f>
        <v>2048</v>
      </c>
      <c r="D131" s="374">
        <f>IF(F130+SUM(E$99:E130)=D$92,F130,D$92-SUM(E$99:E130))</f>
        <v>27068322.720930312</v>
      </c>
      <c r="E131" s="523">
        <f>IF(+J96&lt;F130,J96,D131)</f>
        <v>2264426.8372093025</v>
      </c>
      <c r="F131" s="524">
        <f t="shared" ref="F131:F154" si="20">+D131-E131</f>
        <v>24803895.883721009</v>
      </c>
      <c r="G131" s="524">
        <f t="shared" ref="G131:G154" si="21">+(F131+D131)/2</f>
        <v>25936109.302325659</v>
      </c>
      <c r="H131" s="527">
        <f t="shared" si="18"/>
        <v>5040642.1521048909</v>
      </c>
      <c r="I131" s="578">
        <f t="shared" si="19"/>
        <v>5040642.1521048909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4"/>
        <v/>
      </c>
      <c r="C132" s="508">
        <f>IF(D93="","-",+C131+1)</f>
        <v>2049</v>
      </c>
      <c r="D132" s="374">
        <f>IF(F131+SUM(E$99:E131)=D$92,F131,D$92-SUM(E$99:E131))</f>
        <v>24803895.883721009</v>
      </c>
      <c r="E132" s="523">
        <f>IF(+J96&lt;F131,J96,D132)</f>
        <v>2264426.8372093025</v>
      </c>
      <c r="F132" s="524">
        <f t="shared" si="20"/>
        <v>22539469.046511706</v>
      </c>
      <c r="G132" s="524">
        <f t="shared" si="21"/>
        <v>23671682.465116359</v>
      </c>
      <c r="H132" s="527">
        <f t="shared" si="18"/>
        <v>4798256.6658454947</v>
      </c>
      <c r="I132" s="578">
        <f t="shared" si="19"/>
        <v>4798256.6658454947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4"/>
        <v/>
      </c>
      <c r="C133" s="508">
        <f>IF(D93="","-",+C132+1)</f>
        <v>2050</v>
      </c>
      <c r="D133" s="374">
        <f>IF(F132+SUM(E$99:E132)=D$92,F132,D$92-SUM(E$99:E132))</f>
        <v>22539469.046511706</v>
      </c>
      <c r="E133" s="523">
        <f>IF(+J96&lt;F132,J96,D133)</f>
        <v>2264426.8372093025</v>
      </c>
      <c r="F133" s="524">
        <f t="shared" si="20"/>
        <v>20275042.209302403</v>
      </c>
      <c r="G133" s="524">
        <f t="shared" si="21"/>
        <v>21407255.627907053</v>
      </c>
      <c r="H133" s="527">
        <f t="shared" si="18"/>
        <v>4555871.1795860995</v>
      </c>
      <c r="I133" s="578">
        <f t="shared" si="19"/>
        <v>4555871.1795860995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4"/>
        <v/>
      </c>
      <c r="C134" s="508">
        <f>IF(D93="","-",+C133+1)</f>
        <v>2051</v>
      </c>
      <c r="D134" s="374">
        <f>IF(F133+SUM(E$99:E133)=D$92,F133,D$92-SUM(E$99:E133))</f>
        <v>20275042.209302403</v>
      </c>
      <c r="E134" s="523">
        <f>IF(+J96&lt;F133,J96,D134)</f>
        <v>2264426.8372093025</v>
      </c>
      <c r="F134" s="524">
        <f t="shared" si="20"/>
        <v>18010615.3720931</v>
      </c>
      <c r="G134" s="524">
        <f t="shared" si="21"/>
        <v>19142828.790697753</v>
      </c>
      <c r="H134" s="527">
        <f t="shared" si="18"/>
        <v>4313485.6933267033</v>
      </c>
      <c r="I134" s="578">
        <f t="shared" si="19"/>
        <v>4313485.6933267033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4"/>
        <v/>
      </c>
      <c r="C135" s="508">
        <f>IF(D93="","-",+C134+1)</f>
        <v>2052</v>
      </c>
      <c r="D135" s="374">
        <f>IF(F134+SUM(E$99:E134)=D$92,F134,D$92-SUM(E$99:E134))</f>
        <v>18010615.3720931</v>
      </c>
      <c r="E135" s="523">
        <f>IF(+J96&lt;F134,J96,D135)</f>
        <v>2264426.8372093025</v>
      </c>
      <c r="F135" s="524">
        <f t="shared" si="20"/>
        <v>15746188.534883797</v>
      </c>
      <c r="G135" s="524">
        <f t="shared" si="21"/>
        <v>16878401.953488447</v>
      </c>
      <c r="H135" s="527">
        <f t="shared" si="18"/>
        <v>4071100.2070673071</v>
      </c>
      <c r="I135" s="578">
        <f t="shared" si="19"/>
        <v>4071100.2070673071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4"/>
        <v/>
      </c>
      <c r="C136" s="508">
        <f>IF(D93="","-",+C135+1)</f>
        <v>2053</v>
      </c>
      <c r="D136" s="374">
        <f>IF(F135+SUM(E$99:E135)=D$92,F135,D$92-SUM(E$99:E135))</f>
        <v>15746188.534883797</v>
      </c>
      <c r="E136" s="523">
        <f>IF(+J96&lt;F135,J96,D136)</f>
        <v>2264426.8372093025</v>
      </c>
      <c r="F136" s="524">
        <f t="shared" si="20"/>
        <v>13481761.697674494</v>
      </c>
      <c r="G136" s="524">
        <f t="shared" si="21"/>
        <v>14613975.116279146</v>
      </c>
      <c r="H136" s="527">
        <f t="shared" si="18"/>
        <v>3828714.7208079118</v>
      </c>
      <c r="I136" s="578">
        <f t="shared" si="19"/>
        <v>3828714.7208079118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4"/>
        <v/>
      </c>
      <c r="C137" s="508">
        <f>IF(D93="","-",+C136+1)</f>
        <v>2054</v>
      </c>
      <c r="D137" s="374">
        <f>IF(F136+SUM(E$99:E136)=D$92,F136,D$92-SUM(E$99:E136))</f>
        <v>13481761.697674494</v>
      </c>
      <c r="E137" s="523">
        <f>IF(+J96&lt;F136,J96,D137)</f>
        <v>2264426.8372093025</v>
      </c>
      <c r="F137" s="524">
        <f t="shared" si="20"/>
        <v>11217334.860465191</v>
      </c>
      <c r="G137" s="524">
        <f t="shared" si="21"/>
        <v>12349548.279069843</v>
      </c>
      <c r="H137" s="527">
        <f t="shared" si="18"/>
        <v>3586329.2345485156</v>
      </c>
      <c r="I137" s="578">
        <f t="shared" si="19"/>
        <v>3586329.2345485156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4"/>
        <v/>
      </c>
      <c r="C138" s="508">
        <f>IF(D93="","-",+C137+1)</f>
        <v>2055</v>
      </c>
      <c r="D138" s="374">
        <f>IF(F137+SUM(E$99:E137)=D$92,F137,D$92-SUM(E$99:E137))</f>
        <v>11217334.860465191</v>
      </c>
      <c r="E138" s="523">
        <f>IF(+J96&lt;F137,J96,D138)</f>
        <v>2264426.8372093025</v>
      </c>
      <c r="F138" s="524">
        <f t="shared" si="20"/>
        <v>8952908.0232558884</v>
      </c>
      <c r="G138" s="524">
        <f t="shared" si="21"/>
        <v>10085121.44186054</v>
      </c>
      <c r="H138" s="527">
        <f t="shared" si="18"/>
        <v>3343943.7482891195</v>
      </c>
      <c r="I138" s="578">
        <f t="shared" si="19"/>
        <v>3343943.7482891195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4"/>
        <v/>
      </c>
      <c r="C139" s="508">
        <f>IF(D93="","-",+C138+1)</f>
        <v>2056</v>
      </c>
      <c r="D139" s="374">
        <f>IF(F138+SUM(E$99:E138)=D$92,F138,D$92-SUM(E$99:E138))</f>
        <v>8952908.0232558884</v>
      </c>
      <c r="E139" s="523">
        <f>IF(+J96&lt;F138,J96,D139)</f>
        <v>2264426.8372093025</v>
      </c>
      <c r="F139" s="524">
        <f t="shared" si="20"/>
        <v>6688481.1860465854</v>
      </c>
      <c r="G139" s="524">
        <f t="shared" si="21"/>
        <v>7820694.6046512369</v>
      </c>
      <c r="H139" s="527">
        <f t="shared" si="18"/>
        <v>3101558.2620297237</v>
      </c>
      <c r="I139" s="578">
        <f t="shared" si="19"/>
        <v>3101558.2620297237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4"/>
        <v/>
      </c>
      <c r="C140" s="508">
        <f>IF(D93="","-",+C139+1)</f>
        <v>2057</v>
      </c>
      <c r="D140" s="374">
        <f>IF(F139+SUM(E$99:E139)=D$92,F139,D$92-SUM(E$99:E139))</f>
        <v>6688481.1860465854</v>
      </c>
      <c r="E140" s="523">
        <f>IF(+J96&lt;F139,J96,D140)</f>
        <v>2264426.8372093025</v>
      </c>
      <c r="F140" s="524">
        <f t="shared" si="20"/>
        <v>4424054.3488372825</v>
      </c>
      <c r="G140" s="524">
        <f t="shared" si="21"/>
        <v>5556267.767441934</v>
      </c>
      <c r="H140" s="527">
        <f t="shared" si="18"/>
        <v>2859172.775770328</v>
      </c>
      <c r="I140" s="578">
        <f t="shared" si="19"/>
        <v>2859172.775770328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4"/>
        <v/>
      </c>
      <c r="C141" s="508">
        <f>IF(D93="","-",+C140+1)</f>
        <v>2058</v>
      </c>
      <c r="D141" s="374">
        <f>IF(F140+SUM(E$99:E140)=D$92,F140,D$92-SUM(E$99:E140))</f>
        <v>4424054.3488372825</v>
      </c>
      <c r="E141" s="523">
        <f>IF(+J96&lt;F140,J96,D141)</f>
        <v>2264426.8372093025</v>
      </c>
      <c r="F141" s="524">
        <f t="shared" si="20"/>
        <v>2159627.51162798</v>
      </c>
      <c r="G141" s="524">
        <f t="shared" si="21"/>
        <v>3291840.930232631</v>
      </c>
      <c r="H141" s="527">
        <f t="shared" si="18"/>
        <v>2616787.2895109318</v>
      </c>
      <c r="I141" s="578">
        <f t="shared" si="19"/>
        <v>2616787.2895109318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4"/>
        <v/>
      </c>
      <c r="C142" s="508">
        <f>IF(D93="","-",+C141+1)</f>
        <v>2059</v>
      </c>
      <c r="D142" s="374">
        <f>IF(F141+SUM(E$99:E141)=D$92,F141,D$92-SUM(E$99:E141))</f>
        <v>2159627.51162798</v>
      </c>
      <c r="E142" s="523">
        <f>IF(+J96&lt;F141,J96,D142)</f>
        <v>2159627.51162798</v>
      </c>
      <c r="F142" s="524">
        <f t="shared" si="20"/>
        <v>0</v>
      </c>
      <c r="G142" s="524">
        <f t="shared" si="21"/>
        <v>1079813.75581399</v>
      </c>
      <c r="H142" s="527">
        <f t="shared" si="18"/>
        <v>2275211.3662139457</v>
      </c>
      <c r="I142" s="578">
        <f t="shared" si="19"/>
        <v>2275211.3662139457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4"/>
        <v/>
      </c>
      <c r="C143" s="508">
        <f>IF(D93="","-",+C142+1)</f>
        <v>2060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4"/>
        <v/>
      </c>
      <c r="C144" s="508">
        <f>IF(D93="","-",+C143+1)</f>
        <v>2061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4"/>
        <v/>
      </c>
      <c r="C145" s="508">
        <f>IF(D93="","-",+C144+1)</f>
        <v>2062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4"/>
        <v/>
      </c>
      <c r="C146" s="508">
        <f>IF(D93="","-",+C145+1)</f>
        <v>2063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4"/>
        <v/>
      </c>
      <c r="C147" s="508">
        <f>IF(D93="","-",+C146+1)</f>
        <v>2064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4"/>
        <v/>
      </c>
      <c r="C148" s="508">
        <f>IF(D93="","-",+C147+1)</f>
        <v>2065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4"/>
        <v/>
      </c>
      <c r="C149" s="508">
        <f>IF(D93="","-",+C148+1)</f>
        <v>2066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4"/>
        <v/>
      </c>
      <c r="C150" s="508">
        <f>IF(D93="","-",+C149+1)</f>
        <v>2067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4"/>
        <v/>
      </c>
      <c r="C151" s="508">
        <f>IF(D93="","-",+C150+1)</f>
        <v>2068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4"/>
        <v/>
      </c>
      <c r="C152" s="508">
        <f>IF(D93="","-",+C151+1)</f>
        <v>2069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4"/>
        <v/>
      </c>
      <c r="C153" s="508">
        <f>IF(D93="","-",+C152+1)</f>
        <v>2070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4"/>
        <v/>
      </c>
      <c r="C154" s="528">
        <f>IF(D93="","-",+C153+1)</f>
        <v>2071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97370354</v>
      </c>
      <c r="F155" s="375"/>
      <c r="G155" s="375"/>
      <c r="H155" s="375">
        <f>SUM(H99:H154)</f>
        <v>328208421.6981672</v>
      </c>
      <c r="I155" s="375">
        <f>SUM(I99:I154)</f>
        <v>328208421.6981672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6861563.6128936736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6861563.6128936736</v>
      </c>
      <c r="O6" s="269"/>
      <c r="P6" s="269"/>
    </row>
    <row r="7" spans="1:16" ht="13.5" thickBot="1">
      <c r="C7" s="468" t="s">
        <v>48</v>
      </c>
      <c r="D7" s="625" t="s">
        <v>384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385</v>
      </c>
      <c r="E9" s="479"/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58648889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1430460.7073170731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>
        <v>0</v>
      </c>
      <c r="E17" s="659">
        <v>923012.13953488367</v>
      </c>
      <c r="F17" s="652">
        <v>58611270.860465117</v>
      </c>
      <c r="G17" s="660">
        <v>4553761.5622253697</v>
      </c>
      <c r="H17" s="658">
        <v>4553761.5622253697</v>
      </c>
      <c r="I17" s="512">
        <f t="shared" ref="I17:I72" si="0">H17-G17</f>
        <v>0</v>
      </c>
      <c r="J17" s="512"/>
      <c r="K17" s="513">
        <f>+G17</f>
        <v>4553761.5622253697</v>
      </c>
      <c r="L17" s="514">
        <f t="shared" ref="L17:L72" si="1">IF(K17&lt;&gt;0,+G17-K17,0)</f>
        <v>0</v>
      </c>
      <c r="M17" s="513">
        <f>+H17</f>
        <v>4553761.5622253697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2018</v>
      </c>
      <c r="D18" s="632">
        <v>57159215.177538291</v>
      </c>
      <c r="E18" s="631">
        <v>1452055.6829268292</v>
      </c>
      <c r="F18" s="632">
        <v>55707159.494611464</v>
      </c>
      <c r="G18" s="631">
        <v>7766038.2679887507</v>
      </c>
      <c r="H18" s="640">
        <v>7766038.2679887507</v>
      </c>
      <c r="I18" s="512">
        <f t="shared" si="0"/>
        <v>0</v>
      </c>
      <c r="J18" s="512"/>
      <c r="K18" s="656">
        <f>+G18</f>
        <v>7766038.2679887507</v>
      </c>
      <c r="L18" s="515">
        <f t="shared" si="1"/>
        <v>0</v>
      </c>
      <c r="M18" s="656">
        <f>+H18</f>
        <v>7766038.2679887507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55707159.494611464</v>
      </c>
      <c r="E19" s="631">
        <v>1384518.2093023255</v>
      </c>
      <c r="F19" s="632">
        <v>54322641.285309136</v>
      </c>
      <c r="G19" s="631">
        <v>6861563.6128936736</v>
      </c>
      <c r="H19" s="640">
        <v>6861563.6128936736</v>
      </c>
      <c r="I19" s="512">
        <f t="shared" si="0"/>
        <v>0</v>
      </c>
      <c r="J19" s="512"/>
      <c r="K19" s="656">
        <f>+G19</f>
        <v>6861563.6128936736</v>
      </c>
      <c r="L19" s="515">
        <f t="shared" ref="L19" si="4">IF(K19&lt;&gt;0,+G19-K19,0)</f>
        <v>0</v>
      </c>
      <c r="M19" s="656">
        <f>+H19</f>
        <v>6861563.6128936736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54889302.968235962</v>
      </c>
      <c r="E20" s="523">
        <f>IF(+I14&lt;F19,I14,D20)</f>
        <v>1430460.7073170731</v>
      </c>
      <c r="F20" s="524">
        <f t="shared" ref="F20:F72" si="6">+D20-E20</f>
        <v>53458842.260918885</v>
      </c>
      <c r="G20" s="525">
        <f t="shared" ref="G20:G48" si="7">+I$12*((D20+F20)/2)+E20</f>
        <v>8315665.6515408838</v>
      </c>
      <c r="H20" s="492">
        <f t="shared" ref="H20:H48" si="8">+I$13*((D20+F20)/2)+E20</f>
        <v>8315665.6515408838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53458842.260918885</v>
      </c>
      <c r="E21" s="523">
        <f>IF(+I14&lt;F20,I14,D21)</f>
        <v>1430460.7073170731</v>
      </c>
      <c r="F21" s="524">
        <f t="shared" si="6"/>
        <v>52028381.553601809</v>
      </c>
      <c r="G21" s="525">
        <f t="shared" si="7"/>
        <v>8133862.5368921384</v>
      </c>
      <c r="H21" s="492">
        <f t="shared" si="8"/>
        <v>8133862.5368921384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52028381.553601809</v>
      </c>
      <c r="E22" s="523">
        <f>IF(+I14&lt;F21,I14,D22)</f>
        <v>1430460.7073170731</v>
      </c>
      <c r="F22" s="524">
        <f t="shared" si="6"/>
        <v>50597920.846284732</v>
      </c>
      <c r="G22" s="525">
        <f t="shared" si="7"/>
        <v>7952059.4222433949</v>
      </c>
      <c r="H22" s="492">
        <f t="shared" si="8"/>
        <v>7952059.4222433949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50597920.846284732</v>
      </c>
      <c r="E23" s="523">
        <f>IF(+I14&lt;F22,I14,D23)</f>
        <v>1430460.7073170731</v>
      </c>
      <c r="F23" s="524">
        <f t="shared" si="6"/>
        <v>49167460.138967656</v>
      </c>
      <c r="G23" s="525">
        <f t="shared" si="7"/>
        <v>7770256.3075946495</v>
      </c>
      <c r="H23" s="492">
        <f t="shared" si="8"/>
        <v>7770256.3075946495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49167460.138967656</v>
      </c>
      <c r="E24" s="523">
        <f>IF(+I14&lt;F23,I14,D24)</f>
        <v>1430460.7073170731</v>
      </c>
      <c r="F24" s="524">
        <f t="shared" si="6"/>
        <v>47736999.431650579</v>
      </c>
      <c r="G24" s="525">
        <f t="shared" si="7"/>
        <v>7588453.192945906</v>
      </c>
      <c r="H24" s="492">
        <f t="shared" si="8"/>
        <v>7588453.192945906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47736999.431650579</v>
      </c>
      <c r="E25" s="523">
        <f>IF(+I14&lt;F24,I14,D25)</f>
        <v>1430460.7073170731</v>
      </c>
      <c r="F25" s="524">
        <f t="shared" si="6"/>
        <v>46306538.724333502</v>
      </c>
      <c r="G25" s="525">
        <f t="shared" si="7"/>
        <v>7406650.0782971606</v>
      </c>
      <c r="H25" s="492">
        <f t="shared" si="8"/>
        <v>7406650.0782971606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46306538.724333502</v>
      </c>
      <c r="E26" s="523">
        <f>IF(+I14&lt;F25,I14,D26)</f>
        <v>1430460.7073170731</v>
      </c>
      <c r="F26" s="524">
        <f t="shared" si="6"/>
        <v>44876078.017016426</v>
      </c>
      <c r="G26" s="525">
        <f t="shared" si="7"/>
        <v>7224846.963648417</v>
      </c>
      <c r="H26" s="492">
        <f t="shared" si="8"/>
        <v>7224846.963648417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44876078.017016426</v>
      </c>
      <c r="E27" s="523">
        <f>IF(+I14&lt;F26,I14,D27)</f>
        <v>1430460.7073170731</v>
      </c>
      <c r="F27" s="524">
        <f t="shared" si="6"/>
        <v>43445617.309699349</v>
      </c>
      <c r="G27" s="525">
        <f t="shared" si="7"/>
        <v>7043043.8489996716</v>
      </c>
      <c r="H27" s="492">
        <f t="shared" si="8"/>
        <v>7043043.8489996716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43445617.309699349</v>
      </c>
      <c r="E28" s="523">
        <f>IF(+I14&lt;F27,I14,D28)</f>
        <v>1430460.7073170731</v>
      </c>
      <c r="F28" s="524">
        <f t="shared" si="6"/>
        <v>42015156.602382272</v>
      </c>
      <c r="G28" s="525">
        <f t="shared" si="7"/>
        <v>6861240.7343509281</v>
      </c>
      <c r="H28" s="492">
        <f t="shared" si="8"/>
        <v>6861240.7343509281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42015156.602382272</v>
      </c>
      <c r="E29" s="523">
        <f>IF(+I14&lt;F28,I14,D29)</f>
        <v>1430460.7073170731</v>
      </c>
      <c r="F29" s="524">
        <f t="shared" si="6"/>
        <v>40584695.895065196</v>
      </c>
      <c r="G29" s="525">
        <f t="shared" si="7"/>
        <v>6679437.6197021827</v>
      </c>
      <c r="H29" s="492">
        <f t="shared" si="8"/>
        <v>6679437.6197021827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40584695.895065196</v>
      </c>
      <c r="E30" s="523">
        <f>IF(+I14&lt;F29,I14,D30)</f>
        <v>1430460.7073170731</v>
      </c>
      <c r="F30" s="524">
        <f t="shared" si="6"/>
        <v>39154235.187748119</v>
      </c>
      <c r="G30" s="525">
        <f t="shared" si="7"/>
        <v>6497634.5050534392</v>
      </c>
      <c r="H30" s="492">
        <f t="shared" si="8"/>
        <v>6497634.5050534392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39154235.187748119</v>
      </c>
      <c r="E31" s="523">
        <f>IF(+I14&lt;F30,I14,D31)</f>
        <v>1430460.7073170731</v>
      </c>
      <c r="F31" s="524">
        <f t="shared" si="6"/>
        <v>37723774.480431043</v>
      </c>
      <c r="G31" s="525">
        <f t="shared" si="7"/>
        <v>6315831.3904046938</v>
      </c>
      <c r="H31" s="492">
        <f t="shared" si="8"/>
        <v>6315831.3904046938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37723774.480431043</v>
      </c>
      <c r="E32" s="523">
        <f>IF(+I14&lt;F31,I14,D32)</f>
        <v>1430460.7073170731</v>
      </c>
      <c r="F32" s="524">
        <f t="shared" si="6"/>
        <v>36293313.773113966</v>
      </c>
      <c r="G32" s="525">
        <f t="shared" si="7"/>
        <v>6134028.2757559502</v>
      </c>
      <c r="H32" s="492">
        <f t="shared" si="8"/>
        <v>6134028.2757559502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36293313.773113966</v>
      </c>
      <c r="E33" s="523">
        <f>IF(+I14&lt;F32,I14,D33)</f>
        <v>1430460.7073170731</v>
      </c>
      <c r="F33" s="524">
        <f t="shared" si="6"/>
        <v>34862853.065796889</v>
      </c>
      <c r="G33" s="525">
        <f t="shared" si="7"/>
        <v>5952225.1611072049</v>
      </c>
      <c r="H33" s="492">
        <f t="shared" si="8"/>
        <v>5952225.1611072049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34862853.065796889</v>
      </c>
      <c r="E34" s="523">
        <f>IF(+I14&lt;F33,I14,D34)</f>
        <v>1430460.7073170731</v>
      </c>
      <c r="F34" s="524">
        <f t="shared" si="6"/>
        <v>33432392.358479816</v>
      </c>
      <c r="G34" s="525">
        <f t="shared" si="7"/>
        <v>5770422.0464584613</v>
      </c>
      <c r="H34" s="492">
        <f t="shared" si="8"/>
        <v>5770422.0464584613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33432392.358479816</v>
      </c>
      <c r="E35" s="523">
        <f>IF(+I14&lt;F34,I14,D35)</f>
        <v>1430460.7073170731</v>
      </c>
      <c r="F35" s="524">
        <f t="shared" si="6"/>
        <v>32001931.651162744</v>
      </c>
      <c r="G35" s="525">
        <f t="shared" si="7"/>
        <v>5588618.9318097178</v>
      </c>
      <c r="H35" s="492">
        <f t="shared" si="8"/>
        <v>5588618.9318097178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32001931.651162744</v>
      </c>
      <c r="E36" s="523">
        <f>IF(+I14&lt;F35,I14,D36)</f>
        <v>1430460.7073170731</v>
      </c>
      <c r="F36" s="524">
        <f t="shared" si="6"/>
        <v>30571470.943845671</v>
      </c>
      <c r="G36" s="525">
        <f t="shared" si="7"/>
        <v>5406815.8171609743</v>
      </c>
      <c r="H36" s="492">
        <f t="shared" si="8"/>
        <v>5406815.8171609743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30571470.943845671</v>
      </c>
      <c r="E37" s="523">
        <f>IF(+I14&lt;F36,I14,D37)</f>
        <v>1430460.7073170731</v>
      </c>
      <c r="F37" s="524">
        <f t="shared" si="6"/>
        <v>29141010.236528598</v>
      </c>
      <c r="G37" s="525">
        <f t="shared" si="7"/>
        <v>5225012.7025122298</v>
      </c>
      <c r="H37" s="492">
        <f t="shared" si="8"/>
        <v>5225012.7025122298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29141010.236528598</v>
      </c>
      <c r="E38" s="523">
        <f>IF(+I14&lt;F37,I14,D38)</f>
        <v>1430460.7073170731</v>
      </c>
      <c r="F38" s="524">
        <f t="shared" si="6"/>
        <v>27710549.529211525</v>
      </c>
      <c r="G38" s="525">
        <f t="shared" si="7"/>
        <v>5043209.5878634863</v>
      </c>
      <c r="H38" s="492">
        <f t="shared" si="8"/>
        <v>5043209.5878634863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27710549.529211525</v>
      </c>
      <c r="E39" s="523">
        <f>IF(+I14&lt;F38,I14,D39)</f>
        <v>1430460.7073170731</v>
      </c>
      <c r="F39" s="524">
        <f t="shared" si="6"/>
        <v>26280088.821894452</v>
      </c>
      <c r="G39" s="525">
        <f t="shared" si="7"/>
        <v>4861406.4732147418</v>
      </c>
      <c r="H39" s="492">
        <f t="shared" si="8"/>
        <v>4861406.4732147418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26280088.821894452</v>
      </c>
      <c r="E40" s="523">
        <f>IF(+I14&lt;F39,I14,D40)</f>
        <v>1430460.7073170731</v>
      </c>
      <c r="F40" s="524">
        <f t="shared" si="6"/>
        <v>24849628.114577379</v>
      </c>
      <c r="G40" s="525">
        <f t="shared" si="7"/>
        <v>4679603.3585659983</v>
      </c>
      <c r="H40" s="492">
        <f t="shared" si="8"/>
        <v>4679603.3585659983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24849628.114577379</v>
      </c>
      <c r="E41" s="523">
        <f>IF(+I14&lt;F40,I14,D41)</f>
        <v>1430460.7073170731</v>
      </c>
      <c r="F41" s="524">
        <f t="shared" si="6"/>
        <v>23419167.407260306</v>
      </c>
      <c r="G41" s="525">
        <f t="shared" si="7"/>
        <v>4497800.2439172538</v>
      </c>
      <c r="H41" s="492">
        <f t="shared" si="8"/>
        <v>4497800.2439172538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23419167.407260306</v>
      </c>
      <c r="E42" s="523">
        <f>IF(+I14&lt;F41,I14,D42)</f>
        <v>1430460.7073170731</v>
      </c>
      <c r="F42" s="524">
        <f t="shared" si="6"/>
        <v>21988706.699943233</v>
      </c>
      <c r="G42" s="525">
        <f t="shared" si="7"/>
        <v>4315997.1292685103</v>
      </c>
      <c r="H42" s="492">
        <f t="shared" si="8"/>
        <v>4315997.1292685103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21988706.699943233</v>
      </c>
      <c r="E43" s="523">
        <f>IF(+I14&lt;F42,I14,D43)</f>
        <v>1430460.7073170731</v>
      </c>
      <c r="F43" s="524">
        <f t="shared" si="6"/>
        <v>20558245.99262616</v>
      </c>
      <c r="G43" s="525">
        <f t="shared" si="7"/>
        <v>4134194.0146197658</v>
      </c>
      <c r="H43" s="492">
        <f t="shared" si="8"/>
        <v>4134194.0146197658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20558245.99262616</v>
      </c>
      <c r="E44" s="523">
        <f>IF(+I14&lt;F43,I14,D44)</f>
        <v>1430460.7073170731</v>
      </c>
      <c r="F44" s="524">
        <f t="shared" si="6"/>
        <v>19127785.285309087</v>
      </c>
      <c r="G44" s="525">
        <f t="shared" si="7"/>
        <v>3952390.8999710223</v>
      </c>
      <c r="H44" s="492">
        <f t="shared" si="8"/>
        <v>3952390.8999710223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19127785.285309087</v>
      </c>
      <c r="E45" s="523">
        <f>IF(+I14&lt;F44,I14,D45)</f>
        <v>1430460.7073170731</v>
      </c>
      <c r="F45" s="524">
        <f t="shared" si="6"/>
        <v>17697324.577992015</v>
      </c>
      <c r="G45" s="525">
        <f t="shared" si="7"/>
        <v>3770587.7853222778</v>
      </c>
      <c r="H45" s="492">
        <f t="shared" si="8"/>
        <v>3770587.7853222778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17697324.577992015</v>
      </c>
      <c r="E46" s="523">
        <f>IF(+I14&lt;F45,I14,D46)</f>
        <v>1430460.7073170731</v>
      </c>
      <c r="F46" s="524">
        <f t="shared" si="6"/>
        <v>16266863.870674942</v>
      </c>
      <c r="G46" s="525">
        <f t="shared" si="7"/>
        <v>3588784.6706735343</v>
      </c>
      <c r="H46" s="492">
        <f t="shared" si="8"/>
        <v>3588784.6706735343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16266863.870674942</v>
      </c>
      <c r="E47" s="523">
        <f>IF(+I14&lt;F46,I14,D47)</f>
        <v>1430460.7073170731</v>
      </c>
      <c r="F47" s="524">
        <f t="shared" si="6"/>
        <v>14836403.163357869</v>
      </c>
      <c r="G47" s="525">
        <f t="shared" si="7"/>
        <v>3406981.5560247907</v>
      </c>
      <c r="H47" s="492">
        <f t="shared" si="8"/>
        <v>3406981.5560247907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14836403.163357869</v>
      </c>
      <c r="E48" s="523">
        <f>IF(+I14&lt;F47,I14,D48)</f>
        <v>1430460.7073170731</v>
      </c>
      <c r="F48" s="524">
        <f t="shared" si="6"/>
        <v>13405942.456040796</v>
      </c>
      <c r="G48" s="525">
        <f t="shared" si="7"/>
        <v>3225178.4413760463</v>
      </c>
      <c r="H48" s="492">
        <f t="shared" si="8"/>
        <v>3225178.4413760463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13405942.456040796</v>
      </c>
      <c r="E49" s="523">
        <f>IF(+I14&lt;F48,I14,D49)</f>
        <v>1430460.7073170731</v>
      </c>
      <c r="F49" s="524">
        <f t="shared" si="6"/>
        <v>11975481.748723723</v>
      </c>
      <c r="G49" s="525">
        <f t="shared" ref="G49:G72" si="9">+I$12*((D49+F49)/2)+E49</f>
        <v>3043375.3267273027</v>
      </c>
      <c r="H49" s="492">
        <f t="shared" ref="H49:H72" si="10">+I$13*((D49+F49)/2)+E49</f>
        <v>3043375.3267273027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11975481.748723723</v>
      </c>
      <c r="E50" s="523">
        <f>IF(+I14&lt;F49,I14,D50)</f>
        <v>1430460.7073170731</v>
      </c>
      <c r="F50" s="524">
        <f t="shared" si="6"/>
        <v>10545021.04140665</v>
      </c>
      <c r="G50" s="525">
        <f t="shared" si="9"/>
        <v>2861572.2120785583</v>
      </c>
      <c r="H50" s="492">
        <f t="shared" si="10"/>
        <v>2861572.2120785583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10545021.04140665</v>
      </c>
      <c r="E51" s="523">
        <f>IF(+I14&lt;F50,I14,D51)</f>
        <v>1430460.7073170731</v>
      </c>
      <c r="F51" s="524">
        <f t="shared" si="6"/>
        <v>9114560.3340895772</v>
      </c>
      <c r="G51" s="525">
        <f t="shared" si="9"/>
        <v>2679769.0974298147</v>
      </c>
      <c r="H51" s="492">
        <f t="shared" si="10"/>
        <v>2679769.0974298147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9114560.3340895772</v>
      </c>
      <c r="E52" s="523">
        <f>IF(+I14&lt;F51,I14,D52)</f>
        <v>1430460.7073170731</v>
      </c>
      <c r="F52" s="524">
        <f t="shared" si="6"/>
        <v>7684099.6267725043</v>
      </c>
      <c r="G52" s="525">
        <f t="shared" si="9"/>
        <v>2497965.9827810708</v>
      </c>
      <c r="H52" s="492">
        <f t="shared" si="10"/>
        <v>2497965.9827810708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7684099.6267725043</v>
      </c>
      <c r="E53" s="523">
        <f>IF(+I14&lt;F52,I14,D53)</f>
        <v>1430460.7073170731</v>
      </c>
      <c r="F53" s="524">
        <f t="shared" si="6"/>
        <v>6253638.9194554314</v>
      </c>
      <c r="G53" s="525">
        <f t="shared" si="9"/>
        <v>2316162.8681323268</v>
      </c>
      <c r="H53" s="492">
        <f t="shared" si="10"/>
        <v>2316162.8681323268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6253638.9194554314</v>
      </c>
      <c r="E54" s="523">
        <f>IF(+I14&lt;F53,I14,D54)</f>
        <v>1430460.7073170731</v>
      </c>
      <c r="F54" s="524">
        <f t="shared" si="6"/>
        <v>4823178.2121383585</v>
      </c>
      <c r="G54" s="525">
        <f t="shared" si="9"/>
        <v>2134359.7534835828</v>
      </c>
      <c r="H54" s="492">
        <f t="shared" si="10"/>
        <v>2134359.7534835828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4823178.2121383585</v>
      </c>
      <c r="E55" s="523">
        <f>IF(+I14&lt;F54,I14,D55)</f>
        <v>1430460.7073170731</v>
      </c>
      <c r="F55" s="524">
        <f t="shared" si="6"/>
        <v>3392717.5048212856</v>
      </c>
      <c r="G55" s="525">
        <f t="shared" si="9"/>
        <v>1952556.6388348388</v>
      </c>
      <c r="H55" s="492">
        <f t="shared" si="10"/>
        <v>1952556.6388348388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3392717.5048212856</v>
      </c>
      <c r="E56" s="523">
        <f>IF(+I14&lt;F55,I14,D56)</f>
        <v>1430460.7073170731</v>
      </c>
      <c r="F56" s="524">
        <f t="shared" si="6"/>
        <v>1962256.7975042125</v>
      </c>
      <c r="G56" s="525">
        <f t="shared" si="9"/>
        <v>1770753.524186095</v>
      </c>
      <c r="H56" s="492">
        <f t="shared" si="10"/>
        <v>1770753.524186095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1962256.7975042125</v>
      </c>
      <c r="E57" s="523">
        <f>IF(+I14&lt;F56,I14,D57)</f>
        <v>1430460.7073170731</v>
      </c>
      <c r="F57" s="524">
        <f t="shared" si="6"/>
        <v>531796.09018713934</v>
      </c>
      <c r="G57" s="525">
        <f t="shared" si="9"/>
        <v>1588950.409537351</v>
      </c>
      <c r="H57" s="492">
        <f t="shared" si="10"/>
        <v>1588950.409537351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531796.09018713934</v>
      </c>
      <c r="E58" s="523">
        <f>IF(+I14&lt;F57,I14,D58)</f>
        <v>531796.09018713934</v>
      </c>
      <c r="F58" s="524">
        <f t="shared" si="6"/>
        <v>0</v>
      </c>
      <c r="G58" s="525">
        <f t="shared" si="9"/>
        <v>565590.16263509227</v>
      </c>
      <c r="H58" s="492">
        <f t="shared" si="10"/>
        <v>565590.16263509227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6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58648889.000000015</v>
      </c>
      <c r="F73" s="375"/>
      <c r="G73" s="375">
        <f>SUM(G17:G72)</f>
        <v>207934658.76622927</v>
      </c>
      <c r="H73" s="375">
        <f>SUM(H17:H72)</f>
        <v>207934658.76622927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6861563.6128936736</v>
      </c>
      <c r="N87" s="547">
        <f>IF(J92&lt;D11,0,VLOOKUP(J92,C17:O72,11))</f>
        <v>6861563.6128936736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7318493.0853602551</v>
      </c>
      <c r="N88" s="551">
        <f>IF(J92&lt;D11,0,VLOOKUP(J92,C99:P154,7))</f>
        <v>7318493.0853602551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Messick 500/230 kV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456929.4724665815</v>
      </c>
      <c r="N89" s="556">
        <f>+N88-N87</f>
        <v>456929.4724665815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TP2011033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58649881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488"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484"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1363950.7209302327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942654.85714285716</v>
      </c>
      <c r="F99" s="652">
        <v>58444601.142857142</v>
      </c>
      <c r="G99" s="653">
        <v>29222300.571428571</v>
      </c>
      <c r="H99" s="654">
        <v>4492330.3044337472</v>
      </c>
      <c r="I99" s="655">
        <v>4492330.3044337472</v>
      </c>
      <c r="J99" s="515">
        <f t="shared" ref="J99:J130" si="11">+I99-H99</f>
        <v>0</v>
      </c>
      <c r="K99" s="515"/>
      <c r="L99" s="513">
        <f>+H99</f>
        <v>4492330.3044337472</v>
      </c>
      <c r="M99" s="514">
        <f t="shared" ref="M99:M130" si="12">IF(L99&lt;&gt;0,+H99-L99,0)</f>
        <v>0</v>
      </c>
      <c r="N99" s="513">
        <f>+I99</f>
        <v>4492330.3044337472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57706234.142857142</v>
      </c>
      <c r="E100" s="631">
        <v>1396402.1190476189</v>
      </c>
      <c r="F100" s="632">
        <v>56309832.023809522</v>
      </c>
      <c r="G100" s="632">
        <v>57008033.083333328</v>
      </c>
      <c r="H100" s="634">
        <v>7416711.841213882</v>
      </c>
      <c r="I100" s="635">
        <v>7416711.841213882</v>
      </c>
      <c r="J100" s="515">
        <f t="shared" si="11"/>
        <v>0</v>
      </c>
      <c r="K100" s="515"/>
      <c r="L100" s="656">
        <f>+H100</f>
        <v>7416711.841213882</v>
      </c>
      <c r="M100" s="515">
        <f t="shared" si="12"/>
        <v>0</v>
      </c>
      <c r="N100" s="656">
        <f>+I100</f>
        <v>7416711.841213882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>IU</v>
      </c>
      <c r="C101" s="508">
        <f>IF(D93="","-",+C100+1)</f>
        <v>2019</v>
      </c>
      <c r="D101" s="374">
        <f>IF(F100+SUM(E$99:E100)=D$92,F100,D$92-SUM(E$99:E100))</f>
        <v>56310824.023809522</v>
      </c>
      <c r="E101" s="523">
        <f>IF(+J96&lt;F100,J96,D101)</f>
        <v>1363950.7209302327</v>
      </c>
      <c r="F101" s="524">
        <f t="shared" ref="F101:F130" si="16">+D101-E101</f>
        <v>54946873.302879289</v>
      </c>
      <c r="G101" s="524">
        <f t="shared" ref="G101:G130" si="17">+(F101+D101)/2</f>
        <v>55628848.663344406</v>
      </c>
      <c r="H101" s="527">
        <f t="shared" ref="H101:H154" si="18">+J$94*G101+E101</f>
        <v>7318493.0853602551</v>
      </c>
      <c r="I101" s="578">
        <f t="shared" ref="I101:I154" si="19">+J$95*G101+E101</f>
        <v>7318493.0853602551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54946873.302879289</v>
      </c>
      <c r="E102" s="523">
        <f>IF(+J96&lt;F101,J96,D102)</f>
        <v>1363950.7209302327</v>
      </c>
      <c r="F102" s="524">
        <f t="shared" si="16"/>
        <v>53582922.581949055</v>
      </c>
      <c r="G102" s="524">
        <f t="shared" si="17"/>
        <v>54264897.942414172</v>
      </c>
      <c r="H102" s="527">
        <f t="shared" si="18"/>
        <v>7172495.0547354436</v>
      </c>
      <c r="I102" s="578">
        <f t="shared" si="19"/>
        <v>7172495.0547354436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53582922.581949055</v>
      </c>
      <c r="E103" s="523">
        <f>IF(+J96&lt;F102,J96,D103)</f>
        <v>1363950.7209302327</v>
      </c>
      <c r="F103" s="524">
        <f t="shared" si="16"/>
        <v>52218971.861018822</v>
      </c>
      <c r="G103" s="524">
        <f t="shared" si="17"/>
        <v>52900947.221483938</v>
      </c>
      <c r="H103" s="527">
        <f t="shared" si="18"/>
        <v>7026497.024110632</v>
      </c>
      <c r="I103" s="578">
        <f t="shared" si="19"/>
        <v>7026497.024110632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52218971.861018822</v>
      </c>
      <c r="E104" s="523">
        <f>IF(+J96&lt;F103,J96,D104)</f>
        <v>1363950.7209302327</v>
      </c>
      <c r="F104" s="524">
        <f t="shared" si="16"/>
        <v>50855021.140088588</v>
      </c>
      <c r="G104" s="524">
        <f t="shared" si="17"/>
        <v>51536996.500553705</v>
      </c>
      <c r="H104" s="527">
        <f t="shared" si="18"/>
        <v>6880498.9934858214</v>
      </c>
      <c r="I104" s="578">
        <f t="shared" si="19"/>
        <v>6880498.9934858214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50855021.140088588</v>
      </c>
      <c r="E105" s="523">
        <f>IF(+J96&lt;F104,J96,D105)</f>
        <v>1363950.7209302327</v>
      </c>
      <c r="F105" s="524">
        <f t="shared" si="16"/>
        <v>49491070.419158354</v>
      </c>
      <c r="G105" s="524">
        <f t="shared" si="17"/>
        <v>50173045.779623471</v>
      </c>
      <c r="H105" s="527">
        <f t="shared" si="18"/>
        <v>6734500.9628610099</v>
      </c>
      <c r="I105" s="578">
        <f t="shared" si="19"/>
        <v>6734500.9628610099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49491070.419158354</v>
      </c>
      <c r="E106" s="523">
        <f>IF(+J96&lt;F105,J96,D106)</f>
        <v>1363950.7209302327</v>
      </c>
      <c r="F106" s="524">
        <f t="shared" si="16"/>
        <v>48127119.698228121</v>
      </c>
      <c r="G106" s="524">
        <f t="shared" si="17"/>
        <v>48809095.058693238</v>
      </c>
      <c r="H106" s="527">
        <f t="shared" si="18"/>
        <v>6588502.9322361983</v>
      </c>
      <c r="I106" s="578">
        <f t="shared" si="19"/>
        <v>6588502.9322361983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48127119.698228121</v>
      </c>
      <c r="E107" s="523">
        <f>IF(+J96&lt;F106,J96,D107)</f>
        <v>1363950.7209302327</v>
      </c>
      <c r="F107" s="524">
        <f t="shared" si="16"/>
        <v>46763168.977297887</v>
      </c>
      <c r="G107" s="524">
        <f t="shared" si="17"/>
        <v>47445144.337763004</v>
      </c>
      <c r="H107" s="527">
        <f t="shared" si="18"/>
        <v>6442504.9016113877</v>
      </c>
      <c r="I107" s="578">
        <f t="shared" si="19"/>
        <v>6442504.9016113877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46763168.977297887</v>
      </c>
      <c r="E108" s="523">
        <f>IF(+J96&lt;F107,J96,D108)</f>
        <v>1363950.7209302327</v>
      </c>
      <c r="F108" s="524">
        <f t="shared" si="16"/>
        <v>45399218.256367654</v>
      </c>
      <c r="G108" s="524">
        <f t="shared" si="17"/>
        <v>46081193.61683277</v>
      </c>
      <c r="H108" s="527">
        <f t="shared" si="18"/>
        <v>6296506.8709865762</v>
      </c>
      <c r="I108" s="578">
        <f t="shared" si="19"/>
        <v>6296506.8709865762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45399218.256367654</v>
      </c>
      <c r="E109" s="523">
        <f>IF(+J96&lt;F108,J96,D109)</f>
        <v>1363950.7209302327</v>
      </c>
      <c r="F109" s="524">
        <f t="shared" si="16"/>
        <v>44035267.53543742</v>
      </c>
      <c r="G109" s="524">
        <f t="shared" si="17"/>
        <v>44717242.895902537</v>
      </c>
      <c r="H109" s="527">
        <f t="shared" si="18"/>
        <v>6150508.8403617647</v>
      </c>
      <c r="I109" s="578">
        <f t="shared" si="19"/>
        <v>6150508.8403617647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44035267.53543742</v>
      </c>
      <c r="E110" s="523">
        <f>IF(+J96&lt;F109,J96,D110)</f>
        <v>1363950.7209302327</v>
      </c>
      <c r="F110" s="524">
        <f t="shared" si="16"/>
        <v>42671316.814507186</v>
      </c>
      <c r="G110" s="524">
        <f t="shared" si="17"/>
        <v>43353292.174972303</v>
      </c>
      <c r="H110" s="527">
        <f t="shared" si="18"/>
        <v>6004510.809736954</v>
      </c>
      <c r="I110" s="578">
        <f t="shared" si="19"/>
        <v>6004510.809736954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42671316.814507186</v>
      </c>
      <c r="E111" s="523">
        <f>IF(+J96&lt;F110,J96,D111)</f>
        <v>1363950.7209302327</v>
      </c>
      <c r="F111" s="524">
        <f t="shared" si="16"/>
        <v>41307366.093576953</v>
      </c>
      <c r="G111" s="524">
        <f t="shared" si="17"/>
        <v>41989341.45404207</v>
      </c>
      <c r="H111" s="527">
        <f t="shared" si="18"/>
        <v>5858512.7791121425</v>
      </c>
      <c r="I111" s="578">
        <f t="shared" si="19"/>
        <v>5858512.7791121425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41307366.093576953</v>
      </c>
      <c r="E112" s="523">
        <f>IF(+J96&lt;F111,J96,D112)</f>
        <v>1363950.7209302327</v>
      </c>
      <c r="F112" s="524">
        <f t="shared" si="16"/>
        <v>39943415.372646719</v>
      </c>
      <c r="G112" s="524">
        <f t="shared" si="17"/>
        <v>40625390.733111836</v>
      </c>
      <c r="H112" s="527">
        <f t="shared" si="18"/>
        <v>5712514.748487331</v>
      </c>
      <c r="I112" s="578">
        <f t="shared" si="19"/>
        <v>5712514.748487331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39943415.372646719</v>
      </c>
      <c r="E113" s="523">
        <f>IF(+J96&lt;F112,J96,D113)</f>
        <v>1363950.7209302327</v>
      </c>
      <c r="F113" s="524">
        <f t="shared" si="16"/>
        <v>38579464.651716486</v>
      </c>
      <c r="G113" s="524">
        <f t="shared" si="17"/>
        <v>39261440.012181602</v>
      </c>
      <c r="H113" s="527">
        <f t="shared" si="18"/>
        <v>5566516.7178625204</v>
      </c>
      <c r="I113" s="578">
        <f t="shared" si="19"/>
        <v>5566516.7178625204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38579464.651716486</v>
      </c>
      <c r="E114" s="523">
        <f>IF(+J96&lt;F113,J96,D114)</f>
        <v>1363950.7209302327</v>
      </c>
      <c r="F114" s="524">
        <f t="shared" si="16"/>
        <v>37215513.930786252</v>
      </c>
      <c r="G114" s="524">
        <f t="shared" si="17"/>
        <v>37897489.291251369</v>
      </c>
      <c r="H114" s="527">
        <f t="shared" si="18"/>
        <v>5420518.6872377088</v>
      </c>
      <c r="I114" s="578">
        <f t="shared" si="19"/>
        <v>5420518.6872377088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37215513.930786252</v>
      </c>
      <c r="E115" s="523">
        <f>IF(+J96&lt;F114,J96,D115)</f>
        <v>1363950.7209302327</v>
      </c>
      <c r="F115" s="524">
        <f t="shared" si="16"/>
        <v>35851563.209856018</v>
      </c>
      <c r="G115" s="524">
        <f t="shared" si="17"/>
        <v>36533538.570321135</v>
      </c>
      <c r="H115" s="527">
        <f t="shared" si="18"/>
        <v>5274520.6566128973</v>
      </c>
      <c r="I115" s="578">
        <f t="shared" si="19"/>
        <v>5274520.6566128973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35851563.209856018</v>
      </c>
      <c r="E116" s="523">
        <f>IF(+J96&lt;F115,J96,D116)</f>
        <v>1363950.7209302327</v>
      </c>
      <c r="F116" s="524">
        <f t="shared" si="16"/>
        <v>34487612.488925785</v>
      </c>
      <c r="G116" s="524">
        <f t="shared" si="17"/>
        <v>35169587.849390902</v>
      </c>
      <c r="H116" s="527">
        <f t="shared" si="18"/>
        <v>5128522.6259880867</v>
      </c>
      <c r="I116" s="578">
        <f t="shared" si="19"/>
        <v>5128522.6259880867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34487612.488925785</v>
      </c>
      <c r="E117" s="523">
        <f>IF(+J96&lt;F116,J96,D117)</f>
        <v>1363950.7209302327</v>
      </c>
      <c r="F117" s="524">
        <f t="shared" si="16"/>
        <v>33123661.767995551</v>
      </c>
      <c r="G117" s="524">
        <f t="shared" si="17"/>
        <v>33805637.128460668</v>
      </c>
      <c r="H117" s="527">
        <f t="shared" si="18"/>
        <v>4982524.5953632751</v>
      </c>
      <c r="I117" s="578">
        <f t="shared" si="19"/>
        <v>4982524.5953632751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33123661.767995551</v>
      </c>
      <c r="E118" s="523">
        <f>IF(+J96&lt;F117,J96,D118)</f>
        <v>1363950.7209302327</v>
      </c>
      <c r="F118" s="524">
        <f t="shared" si="16"/>
        <v>31759711.047065318</v>
      </c>
      <c r="G118" s="524">
        <f t="shared" si="17"/>
        <v>32441686.407530434</v>
      </c>
      <c r="H118" s="527">
        <f t="shared" si="18"/>
        <v>4836526.5647384636</v>
      </c>
      <c r="I118" s="578">
        <f t="shared" si="19"/>
        <v>4836526.5647384636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31759711.047065318</v>
      </c>
      <c r="E119" s="523">
        <f>IF(+J96&lt;F118,J96,D119)</f>
        <v>1363950.7209302327</v>
      </c>
      <c r="F119" s="524">
        <f t="shared" si="16"/>
        <v>30395760.326135084</v>
      </c>
      <c r="G119" s="524">
        <f t="shared" si="17"/>
        <v>31077735.686600201</v>
      </c>
      <c r="H119" s="527">
        <f t="shared" si="18"/>
        <v>4690528.534113653</v>
      </c>
      <c r="I119" s="578">
        <f t="shared" si="19"/>
        <v>4690528.534113653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30395760.326135084</v>
      </c>
      <c r="E120" s="523">
        <f>IF(+J96&lt;F119,J96,D120)</f>
        <v>1363950.7209302327</v>
      </c>
      <c r="F120" s="524">
        <f t="shared" si="16"/>
        <v>29031809.60520485</v>
      </c>
      <c r="G120" s="524">
        <f t="shared" si="17"/>
        <v>29713784.965669967</v>
      </c>
      <c r="H120" s="527">
        <f t="shared" si="18"/>
        <v>4544530.5034888405</v>
      </c>
      <c r="I120" s="578">
        <f t="shared" si="19"/>
        <v>4544530.5034888405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29031809.60520485</v>
      </c>
      <c r="E121" s="523">
        <f>IF(+J96&lt;F120,J96,D121)</f>
        <v>1363950.7209302327</v>
      </c>
      <c r="F121" s="524">
        <f t="shared" si="16"/>
        <v>27667858.884274617</v>
      </c>
      <c r="G121" s="524">
        <f t="shared" si="17"/>
        <v>28349834.244739734</v>
      </c>
      <c r="H121" s="527">
        <f t="shared" si="18"/>
        <v>4398532.4728640299</v>
      </c>
      <c r="I121" s="578">
        <f t="shared" si="19"/>
        <v>4398532.4728640299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27667858.884274617</v>
      </c>
      <c r="E122" s="523">
        <f>IF(+J96&lt;F121,J96,D122)</f>
        <v>1363950.7209302327</v>
      </c>
      <c r="F122" s="524">
        <f t="shared" si="16"/>
        <v>26303908.163344383</v>
      </c>
      <c r="G122" s="524">
        <f t="shared" si="17"/>
        <v>26985883.5238095</v>
      </c>
      <c r="H122" s="527">
        <f t="shared" si="18"/>
        <v>4252534.4422392193</v>
      </c>
      <c r="I122" s="578">
        <f t="shared" si="19"/>
        <v>4252534.4422392193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26303908.163344383</v>
      </c>
      <c r="E123" s="523">
        <f>IF(+J96&lt;F122,J96,D123)</f>
        <v>1363950.7209302327</v>
      </c>
      <c r="F123" s="524">
        <f t="shared" si="16"/>
        <v>24939957.44241415</v>
      </c>
      <c r="G123" s="524">
        <f t="shared" si="17"/>
        <v>25621932.802879266</v>
      </c>
      <c r="H123" s="527">
        <f t="shared" si="18"/>
        <v>4106536.4116144073</v>
      </c>
      <c r="I123" s="578">
        <f t="shared" si="19"/>
        <v>4106536.4116144073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24939957.44241415</v>
      </c>
      <c r="E124" s="523">
        <f>IF(+J96&lt;F123,J96,D124)</f>
        <v>1363950.7209302327</v>
      </c>
      <c r="F124" s="524">
        <f t="shared" si="16"/>
        <v>23576006.721483916</v>
      </c>
      <c r="G124" s="524">
        <f t="shared" si="17"/>
        <v>24257982.081949033</v>
      </c>
      <c r="H124" s="527">
        <f t="shared" si="18"/>
        <v>3960538.3809895962</v>
      </c>
      <c r="I124" s="578">
        <f t="shared" si="19"/>
        <v>3960538.3809895962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23576006.721483916</v>
      </c>
      <c r="E125" s="523">
        <f>IF(+J96&lt;F124,J96,D125)</f>
        <v>1363950.7209302327</v>
      </c>
      <c r="F125" s="524">
        <f t="shared" si="16"/>
        <v>22212056.000553682</v>
      </c>
      <c r="G125" s="524">
        <f t="shared" si="17"/>
        <v>22894031.361018799</v>
      </c>
      <c r="H125" s="527">
        <f t="shared" si="18"/>
        <v>3814540.3503647852</v>
      </c>
      <c r="I125" s="578">
        <f t="shared" si="19"/>
        <v>3814540.3503647852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22212056.000553682</v>
      </c>
      <c r="E126" s="523">
        <f>IF(+J96&lt;F125,J96,D126)</f>
        <v>1363950.7209302327</v>
      </c>
      <c r="F126" s="524">
        <f t="shared" si="16"/>
        <v>20848105.279623449</v>
      </c>
      <c r="G126" s="524">
        <f t="shared" si="17"/>
        <v>21530080.640088566</v>
      </c>
      <c r="H126" s="527">
        <f t="shared" si="18"/>
        <v>3668542.3197399736</v>
      </c>
      <c r="I126" s="578">
        <f t="shared" si="19"/>
        <v>3668542.3197399736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20848105.279623449</v>
      </c>
      <c r="E127" s="523">
        <f>IF(+J96&lt;F126,J96,D127)</f>
        <v>1363950.7209302327</v>
      </c>
      <c r="F127" s="524">
        <f t="shared" si="16"/>
        <v>19484154.558693215</v>
      </c>
      <c r="G127" s="524">
        <f t="shared" si="17"/>
        <v>20166129.919158332</v>
      </c>
      <c r="H127" s="527">
        <f t="shared" si="18"/>
        <v>3522544.2891151626</v>
      </c>
      <c r="I127" s="578">
        <f t="shared" si="19"/>
        <v>3522544.2891151626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19484154.558693215</v>
      </c>
      <c r="E128" s="523">
        <f>IF(+J96&lt;F127,J96,D128)</f>
        <v>1363950.7209302327</v>
      </c>
      <c r="F128" s="524">
        <f t="shared" si="16"/>
        <v>18120203.837762982</v>
      </c>
      <c r="G128" s="524">
        <f t="shared" si="17"/>
        <v>18802179.198228098</v>
      </c>
      <c r="H128" s="527">
        <f t="shared" si="18"/>
        <v>3376546.258490351</v>
      </c>
      <c r="I128" s="578">
        <f t="shared" si="19"/>
        <v>3376546.258490351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18120203.837762982</v>
      </c>
      <c r="E129" s="523">
        <f>IF(+J96&lt;F128,J96,D129)</f>
        <v>1363950.7209302327</v>
      </c>
      <c r="F129" s="524">
        <f t="shared" si="16"/>
        <v>16756253.116832748</v>
      </c>
      <c r="G129" s="524">
        <f t="shared" si="17"/>
        <v>17438228.477297865</v>
      </c>
      <c r="H129" s="527">
        <f t="shared" si="18"/>
        <v>3230548.22786554</v>
      </c>
      <c r="I129" s="578">
        <f t="shared" si="19"/>
        <v>3230548.22786554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16756253.116832748</v>
      </c>
      <c r="E130" s="523">
        <f>IF(+J96&lt;F129,J96,D130)</f>
        <v>1363950.7209302327</v>
      </c>
      <c r="F130" s="524">
        <f t="shared" si="16"/>
        <v>15392302.395902514</v>
      </c>
      <c r="G130" s="524">
        <f t="shared" si="17"/>
        <v>16074277.756367631</v>
      </c>
      <c r="H130" s="527">
        <f t="shared" si="18"/>
        <v>3084550.1972407289</v>
      </c>
      <c r="I130" s="578">
        <f t="shared" si="19"/>
        <v>3084550.1972407289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15392302.395902514</v>
      </c>
      <c r="E131" s="523">
        <f>IF(+J96&lt;F130,J96,D131)</f>
        <v>1363950.7209302327</v>
      </c>
      <c r="F131" s="524">
        <f t="shared" ref="F131:F154" si="20">+D131-E131</f>
        <v>14028351.674972281</v>
      </c>
      <c r="G131" s="524">
        <f t="shared" ref="G131:G154" si="21">+(F131+D131)/2</f>
        <v>14710327.035437398</v>
      </c>
      <c r="H131" s="527">
        <f t="shared" si="18"/>
        <v>2938552.1666159173</v>
      </c>
      <c r="I131" s="578">
        <f t="shared" si="19"/>
        <v>2938552.1666159173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14028351.674972281</v>
      </c>
      <c r="E132" s="523">
        <f>IF(+J96&lt;F131,J96,D132)</f>
        <v>1363950.7209302327</v>
      </c>
      <c r="F132" s="524">
        <f t="shared" si="20"/>
        <v>12664400.954042047</v>
      </c>
      <c r="G132" s="524">
        <f t="shared" si="21"/>
        <v>13346376.314507164</v>
      </c>
      <c r="H132" s="527">
        <f t="shared" si="18"/>
        <v>2792554.1359911063</v>
      </c>
      <c r="I132" s="578">
        <f t="shared" si="19"/>
        <v>2792554.1359911063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12664400.954042047</v>
      </c>
      <c r="E133" s="523">
        <f>IF(+J96&lt;F132,J96,D133)</f>
        <v>1363950.7209302327</v>
      </c>
      <c r="F133" s="524">
        <f t="shared" si="20"/>
        <v>11300450.233111814</v>
      </c>
      <c r="G133" s="524">
        <f t="shared" si="21"/>
        <v>11982425.59357693</v>
      </c>
      <c r="H133" s="527">
        <f t="shared" si="18"/>
        <v>2646556.1053662952</v>
      </c>
      <c r="I133" s="578">
        <f t="shared" si="19"/>
        <v>2646556.1053662952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11300450.233111814</v>
      </c>
      <c r="E134" s="523">
        <f>IF(+J96&lt;F133,J96,D134)</f>
        <v>1363950.7209302327</v>
      </c>
      <c r="F134" s="524">
        <f t="shared" si="20"/>
        <v>9936499.5121815801</v>
      </c>
      <c r="G134" s="524">
        <f t="shared" si="21"/>
        <v>10618474.872646697</v>
      </c>
      <c r="H134" s="527">
        <f t="shared" si="18"/>
        <v>2500558.0747414837</v>
      </c>
      <c r="I134" s="578">
        <f t="shared" si="19"/>
        <v>2500558.0747414837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9936499.5121815801</v>
      </c>
      <c r="E135" s="523">
        <f>IF(+J96&lt;F134,J96,D135)</f>
        <v>1363950.7209302327</v>
      </c>
      <c r="F135" s="524">
        <f t="shared" si="20"/>
        <v>8572548.7912513465</v>
      </c>
      <c r="G135" s="524">
        <f t="shared" si="21"/>
        <v>9254524.1517164633</v>
      </c>
      <c r="H135" s="527">
        <f t="shared" si="18"/>
        <v>2354560.0441166726</v>
      </c>
      <c r="I135" s="578">
        <f t="shared" si="19"/>
        <v>2354560.0441166726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8572548.7912513465</v>
      </c>
      <c r="E136" s="523">
        <f>IF(+J96&lt;F135,J96,D136)</f>
        <v>1363950.7209302327</v>
      </c>
      <c r="F136" s="524">
        <f t="shared" si="20"/>
        <v>7208598.0703211138</v>
      </c>
      <c r="G136" s="524">
        <f t="shared" si="21"/>
        <v>7890573.4307862297</v>
      </c>
      <c r="H136" s="527">
        <f t="shared" si="18"/>
        <v>2208562.0134918615</v>
      </c>
      <c r="I136" s="578">
        <f t="shared" si="19"/>
        <v>2208562.0134918615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7208598.0703211138</v>
      </c>
      <c r="E137" s="523">
        <f>IF(+J96&lt;F136,J96,D137)</f>
        <v>1363950.7209302327</v>
      </c>
      <c r="F137" s="524">
        <f t="shared" si="20"/>
        <v>5844647.3493908811</v>
      </c>
      <c r="G137" s="524">
        <f t="shared" si="21"/>
        <v>6526622.7098559979</v>
      </c>
      <c r="H137" s="527">
        <f t="shared" si="18"/>
        <v>2062563.9828670505</v>
      </c>
      <c r="I137" s="578">
        <f t="shared" si="19"/>
        <v>2062563.9828670505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5844647.3493908811</v>
      </c>
      <c r="E138" s="523">
        <f>IF(+J96&lt;F137,J96,D138)</f>
        <v>1363950.7209302327</v>
      </c>
      <c r="F138" s="524">
        <f t="shared" si="20"/>
        <v>4480696.6284606485</v>
      </c>
      <c r="G138" s="524">
        <f t="shared" si="21"/>
        <v>5162671.9889257643</v>
      </c>
      <c r="H138" s="527">
        <f t="shared" si="18"/>
        <v>1916565.9522422389</v>
      </c>
      <c r="I138" s="578">
        <f t="shared" si="19"/>
        <v>1916565.9522422389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4480696.6284606485</v>
      </c>
      <c r="E139" s="523">
        <f>IF(+J96&lt;F138,J96,D139)</f>
        <v>1363950.7209302327</v>
      </c>
      <c r="F139" s="524">
        <f t="shared" si="20"/>
        <v>3116745.9075304158</v>
      </c>
      <c r="G139" s="524">
        <f t="shared" si="21"/>
        <v>3798721.2679955321</v>
      </c>
      <c r="H139" s="527">
        <f t="shared" si="18"/>
        <v>1770567.9216174278</v>
      </c>
      <c r="I139" s="578">
        <f t="shared" si="19"/>
        <v>1770567.9216174278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3116745.9075304158</v>
      </c>
      <c r="E140" s="523">
        <f>IF(+J96&lt;F139,J96,D140)</f>
        <v>1363950.7209302327</v>
      </c>
      <c r="F140" s="524">
        <f t="shared" si="20"/>
        <v>1752795.1866001831</v>
      </c>
      <c r="G140" s="524">
        <f t="shared" si="21"/>
        <v>2434770.5470652995</v>
      </c>
      <c r="H140" s="527">
        <f t="shared" si="18"/>
        <v>1624569.8909926168</v>
      </c>
      <c r="I140" s="578">
        <f t="shared" si="19"/>
        <v>1624569.8909926168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1752795.1866001831</v>
      </c>
      <c r="E141" s="523">
        <f>IF(+J96&lt;F140,J96,D141)</f>
        <v>1363950.7209302327</v>
      </c>
      <c r="F141" s="524">
        <f t="shared" si="20"/>
        <v>388844.46566995047</v>
      </c>
      <c r="G141" s="524">
        <f t="shared" si="21"/>
        <v>1070819.8261350668</v>
      </c>
      <c r="H141" s="527">
        <f t="shared" si="18"/>
        <v>1478571.8603678057</v>
      </c>
      <c r="I141" s="578">
        <f t="shared" si="19"/>
        <v>1478571.8603678057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388844.46566995047</v>
      </c>
      <c r="E142" s="523">
        <f>IF(+J96&lt;F141,J96,D142)</f>
        <v>388844.46566995047</v>
      </c>
      <c r="F142" s="524">
        <f t="shared" si="20"/>
        <v>0</v>
      </c>
      <c r="G142" s="524">
        <f t="shared" si="21"/>
        <v>194422.23283497524</v>
      </c>
      <c r="H142" s="527">
        <f t="shared" si="18"/>
        <v>409655.52773253422</v>
      </c>
      <c r="I142" s="578">
        <f t="shared" si="19"/>
        <v>409655.52773253422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58649881</v>
      </c>
      <c r="F155" s="375"/>
      <c r="G155" s="375"/>
      <c r="H155" s="375">
        <f>SUM(H99:H154)</f>
        <v>192658529.06080535</v>
      </c>
      <c r="I155" s="375">
        <f>SUM(I99:I154)</f>
        <v>192658529.06080535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139910.64053298702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139910.64053298702</v>
      </c>
      <c r="O6" s="269"/>
      <c r="P6" s="269"/>
    </row>
    <row r="7" spans="1:16" ht="13.5" thickBot="1">
      <c r="C7" s="468" t="s">
        <v>48</v>
      </c>
      <c r="D7" s="625" t="s">
        <v>386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411</v>
      </c>
      <c r="E9" s="638" t="s">
        <v>412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1247292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30421.756097560974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>
        <v>0</v>
      </c>
      <c r="E17" s="659">
        <v>13779.069767441859</v>
      </c>
      <c r="F17" s="652">
        <v>1171220.9302325582</v>
      </c>
      <c r="G17" s="660">
        <v>86331.834002984833</v>
      </c>
      <c r="H17" s="658">
        <v>86331.834002984833</v>
      </c>
      <c r="I17" s="512">
        <f t="shared" ref="I17:I72" si="0">H17-G17</f>
        <v>0</v>
      </c>
      <c r="J17" s="512"/>
      <c r="K17" s="513">
        <f>+G17</f>
        <v>86331.834002984833</v>
      </c>
      <c r="L17" s="514">
        <f t="shared" ref="L17:L72" si="1">IF(K17&lt;&gt;0,+G17-K17,0)</f>
        <v>0</v>
      </c>
      <c r="M17" s="513">
        <f>+H17</f>
        <v>86331.834002984833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2018</v>
      </c>
      <c r="D18" s="632">
        <v>1171220.9302325582</v>
      </c>
      <c r="E18" s="631">
        <v>28902.439024390245</v>
      </c>
      <c r="F18" s="632">
        <v>1142318.491208168</v>
      </c>
      <c r="G18" s="631">
        <v>158326.70430501748</v>
      </c>
      <c r="H18" s="640">
        <v>158326.70430501748</v>
      </c>
      <c r="I18" s="512">
        <f t="shared" si="0"/>
        <v>0</v>
      </c>
      <c r="J18" s="512"/>
      <c r="K18" s="519">
        <f>+G18</f>
        <v>158326.70430501748</v>
      </c>
      <c r="L18" s="520">
        <f t="shared" si="1"/>
        <v>0</v>
      </c>
      <c r="M18" s="519">
        <f>+G18</f>
        <v>158326.70430501748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1142318.491208168</v>
      </c>
      <c r="E19" s="631">
        <v>27558.139534883721</v>
      </c>
      <c r="F19" s="632">
        <v>1114760.3516732843</v>
      </c>
      <c r="G19" s="631">
        <v>139910.64053298702</v>
      </c>
      <c r="H19" s="640">
        <v>139910.64053298702</v>
      </c>
      <c r="I19" s="512">
        <f t="shared" si="0"/>
        <v>0</v>
      </c>
      <c r="J19" s="512"/>
      <c r="K19" s="519">
        <f>+G19</f>
        <v>139910.64053298702</v>
      </c>
      <c r="L19" s="520">
        <f t="shared" ref="L19" si="4">IF(K19&lt;&gt;0,+G19-K19,0)</f>
        <v>0</v>
      </c>
      <c r="M19" s="519">
        <f>+G19</f>
        <v>139910.64053298702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1177052.3516732841</v>
      </c>
      <c r="E20" s="523">
        <f>IF(+I14&lt;F19,I14,D20)</f>
        <v>30421.756097560974</v>
      </c>
      <c r="F20" s="524">
        <f t="shared" ref="F20:F72" si="6">+D20-E20</f>
        <v>1146630.5955757231</v>
      </c>
      <c r="G20" s="525">
        <f t="shared" ref="G20:G48" si="7">+I$12*((D20+F20)/2)+E20</f>
        <v>178084.9512853483</v>
      </c>
      <c r="H20" s="492">
        <f t="shared" ref="H20:H48" si="8">+I$13*((D20+F20)/2)+E20</f>
        <v>178084.9512853483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1146630.5955757231</v>
      </c>
      <c r="E21" s="523">
        <f>IF(+I14&lt;F20,I14,D21)</f>
        <v>30421.756097560974</v>
      </c>
      <c r="F21" s="524">
        <f t="shared" si="6"/>
        <v>1116208.8394781621</v>
      </c>
      <c r="G21" s="525">
        <f t="shared" si="7"/>
        <v>174218.52560631349</v>
      </c>
      <c r="H21" s="492">
        <f t="shared" si="8"/>
        <v>174218.52560631349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1116208.8394781621</v>
      </c>
      <c r="E22" s="523">
        <f>IF(+I14&lt;F21,I14,D22)</f>
        <v>30421.756097560974</v>
      </c>
      <c r="F22" s="524">
        <f t="shared" si="6"/>
        <v>1085787.0833806011</v>
      </c>
      <c r="G22" s="525">
        <f t="shared" si="7"/>
        <v>170352.09992727873</v>
      </c>
      <c r="H22" s="492">
        <f t="shared" si="8"/>
        <v>170352.09992727873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1085787.0833806011</v>
      </c>
      <c r="E23" s="523">
        <f>IF(+I14&lt;F22,I14,D23)</f>
        <v>30421.756097560974</v>
      </c>
      <c r="F23" s="524">
        <f t="shared" si="6"/>
        <v>1055365.3272830402</v>
      </c>
      <c r="G23" s="525">
        <f t="shared" si="7"/>
        <v>166485.67424824391</v>
      </c>
      <c r="H23" s="492">
        <f t="shared" si="8"/>
        <v>166485.67424824391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1055365.3272830402</v>
      </c>
      <c r="E24" s="523">
        <f>IF(+I14&lt;F23,I14,D24)</f>
        <v>30421.756097560974</v>
      </c>
      <c r="F24" s="524">
        <f t="shared" si="6"/>
        <v>1024943.5711854792</v>
      </c>
      <c r="G24" s="525">
        <f t="shared" si="7"/>
        <v>162619.24856920913</v>
      </c>
      <c r="H24" s="492">
        <f t="shared" si="8"/>
        <v>162619.24856920913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1024943.5711854792</v>
      </c>
      <c r="E25" s="523">
        <f>IF(+I14&lt;F24,I14,D25)</f>
        <v>30421.756097560974</v>
      </c>
      <c r="F25" s="524">
        <f t="shared" si="6"/>
        <v>994521.81508791819</v>
      </c>
      <c r="G25" s="525">
        <f t="shared" si="7"/>
        <v>158752.82289017431</v>
      </c>
      <c r="H25" s="492">
        <f t="shared" si="8"/>
        <v>158752.82289017431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994521.81508791819</v>
      </c>
      <c r="E26" s="523">
        <f>IF(+I14&lt;F25,I14,D26)</f>
        <v>30421.756097560974</v>
      </c>
      <c r="F26" s="524">
        <f t="shared" si="6"/>
        <v>964100.05899035721</v>
      </c>
      <c r="G26" s="525">
        <f t="shared" si="7"/>
        <v>154886.39721113953</v>
      </c>
      <c r="H26" s="492">
        <f t="shared" si="8"/>
        <v>154886.39721113953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964100.05899035721</v>
      </c>
      <c r="E27" s="523">
        <f>IF(+I14&lt;F26,I14,D27)</f>
        <v>30421.756097560974</v>
      </c>
      <c r="F27" s="524">
        <f t="shared" si="6"/>
        <v>933678.30289279623</v>
      </c>
      <c r="G27" s="525">
        <f t="shared" si="7"/>
        <v>151019.97153210474</v>
      </c>
      <c r="H27" s="492">
        <f t="shared" si="8"/>
        <v>151019.97153210474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933678.30289279623</v>
      </c>
      <c r="E28" s="523">
        <f>IF(+I14&lt;F27,I14,D28)</f>
        <v>30421.756097560974</v>
      </c>
      <c r="F28" s="524">
        <f t="shared" si="6"/>
        <v>903256.54679523525</v>
      </c>
      <c r="G28" s="525">
        <f t="shared" si="7"/>
        <v>147153.54585306995</v>
      </c>
      <c r="H28" s="492">
        <f t="shared" si="8"/>
        <v>147153.54585306995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903256.54679523525</v>
      </c>
      <c r="E29" s="523">
        <f>IF(+I14&lt;F28,I14,D29)</f>
        <v>30421.756097560974</v>
      </c>
      <c r="F29" s="524">
        <f t="shared" si="6"/>
        <v>872834.79069767427</v>
      </c>
      <c r="G29" s="525">
        <f t="shared" si="7"/>
        <v>143287.12017403514</v>
      </c>
      <c r="H29" s="492">
        <f t="shared" si="8"/>
        <v>143287.12017403514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872834.79069767427</v>
      </c>
      <c r="E30" s="523">
        <f>IF(+I14&lt;F29,I14,D30)</f>
        <v>30421.756097560974</v>
      </c>
      <c r="F30" s="524">
        <f t="shared" si="6"/>
        <v>842413.03460011329</v>
      </c>
      <c r="G30" s="525">
        <f t="shared" si="7"/>
        <v>139420.69449500035</v>
      </c>
      <c r="H30" s="492">
        <f t="shared" si="8"/>
        <v>139420.69449500035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842413.03460011329</v>
      </c>
      <c r="E31" s="523">
        <f>IF(+I14&lt;F30,I14,D31)</f>
        <v>30421.756097560974</v>
      </c>
      <c r="F31" s="524">
        <f t="shared" si="6"/>
        <v>811991.2785025523</v>
      </c>
      <c r="G31" s="525">
        <f t="shared" si="7"/>
        <v>135554.26881596557</v>
      </c>
      <c r="H31" s="492">
        <f t="shared" si="8"/>
        <v>135554.26881596557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811991.2785025523</v>
      </c>
      <c r="E32" s="523">
        <f>IF(+I14&lt;F31,I14,D32)</f>
        <v>30421.756097560974</v>
      </c>
      <c r="F32" s="524">
        <f t="shared" si="6"/>
        <v>781569.52240499132</v>
      </c>
      <c r="G32" s="525">
        <f t="shared" si="7"/>
        <v>131687.84313693078</v>
      </c>
      <c r="H32" s="492">
        <f t="shared" si="8"/>
        <v>131687.84313693078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781569.52240499132</v>
      </c>
      <c r="E33" s="523">
        <f>IF(+I14&lt;F32,I14,D33)</f>
        <v>30421.756097560974</v>
      </c>
      <c r="F33" s="524">
        <f t="shared" si="6"/>
        <v>751147.76630743034</v>
      </c>
      <c r="G33" s="525">
        <f t="shared" si="7"/>
        <v>127821.41745789596</v>
      </c>
      <c r="H33" s="492">
        <f t="shared" si="8"/>
        <v>127821.41745789596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751147.76630743034</v>
      </c>
      <c r="E34" s="523">
        <f>IF(+I14&lt;F33,I14,D34)</f>
        <v>30421.756097560974</v>
      </c>
      <c r="F34" s="524">
        <f t="shared" si="6"/>
        <v>720726.01020986936</v>
      </c>
      <c r="G34" s="525">
        <f t="shared" si="7"/>
        <v>123954.99177886118</v>
      </c>
      <c r="H34" s="492">
        <f t="shared" si="8"/>
        <v>123954.99177886118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720726.01020986936</v>
      </c>
      <c r="E35" s="523">
        <f>IF(+I14&lt;F34,I14,D35)</f>
        <v>30421.756097560974</v>
      </c>
      <c r="F35" s="524">
        <f t="shared" si="6"/>
        <v>690304.25411230838</v>
      </c>
      <c r="G35" s="525">
        <f t="shared" si="7"/>
        <v>120088.56609982639</v>
      </c>
      <c r="H35" s="492">
        <f t="shared" si="8"/>
        <v>120088.56609982639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690304.25411230838</v>
      </c>
      <c r="E36" s="523">
        <f>IF(+I14&lt;F35,I14,D36)</f>
        <v>30421.756097560974</v>
      </c>
      <c r="F36" s="524">
        <f t="shared" si="6"/>
        <v>659882.4980147474</v>
      </c>
      <c r="G36" s="525">
        <f t="shared" si="7"/>
        <v>116222.14042079161</v>
      </c>
      <c r="H36" s="492">
        <f t="shared" si="8"/>
        <v>116222.14042079161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659882.4980147474</v>
      </c>
      <c r="E37" s="523">
        <f>IF(+I14&lt;F36,I14,D37)</f>
        <v>30421.756097560974</v>
      </c>
      <c r="F37" s="524">
        <f t="shared" si="6"/>
        <v>629460.74191718642</v>
      </c>
      <c r="G37" s="525">
        <f t="shared" si="7"/>
        <v>112355.71474175679</v>
      </c>
      <c r="H37" s="492">
        <f t="shared" si="8"/>
        <v>112355.71474175679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629460.74191718642</v>
      </c>
      <c r="E38" s="523">
        <f>IF(+I14&lt;F37,I14,D38)</f>
        <v>30421.756097560974</v>
      </c>
      <c r="F38" s="524">
        <f t="shared" si="6"/>
        <v>599038.98581962544</v>
      </c>
      <c r="G38" s="525">
        <f t="shared" si="7"/>
        <v>108489.289062722</v>
      </c>
      <c r="H38" s="492">
        <f t="shared" si="8"/>
        <v>108489.289062722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599038.98581962544</v>
      </c>
      <c r="E39" s="523">
        <f>IF(+I14&lt;F38,I14,D39)</f>
        <v>30421.756097560974</v>
      </c>
      <c r="F39" s="524">
        <f t="shared" si="6"/>
        <v>568617.22972206445</v>
      </c>
      <c r="G39" s="525">
        <f t="shared" si="7"/>
        <v>104622.86338368722</v>
      </c>
      <c r="H39" s="492">
        <f t="shared" si="8"/>
        <v>104622.86338368722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568617.22972206445</v>
      </c>
      <c r="E40" s="523">
        <f>IF(+I14&lt;F39,I14,D40)</f>
        <v>30421.756097560974</v>
      </c>
      <c r="F40" s="524">
        <f t="shared" si="6"/>
        <v>538195.47362450347</v>
      </c>
      <c r="G40" s="525">
        <f t="shared" si="7"/>
        <v>100756.43770465243</v>
      </c>
      <c r="H40" s="492">
        <f t="shared" si="8"/>
        <v>100756.43770465243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538195.47362450347</v>
      </c>
      <c r="E41" s="523">
        <f>IF(+I14&lt;F40,I14,D41)</f>
        <v>30421.756097560974</v>
      </c>
      <c r="F41" s="524">
        <f t="shared" si="6"/>
        <v>507773.71752694249</v>
      </c>
      <c r="G41" s="525">
        <f t="shared" si="7"/>
        <v>96890.012025617645</v>
      </c>
      <c r="H41" s="492">
        <f t="shared" si="8"/>
        <v>96890.012025617645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507773.71752694249</v>
      </c>
      <c r="E42" s="523">
        <f>IF(+I14&lt;F41,I14,D42)</f>
        <v>30421.756097560974</v>
      </c>
      <c r="F42" s="524">
        <f t="shared" si="6"/>
        <v>477351.96142938151</v>
      </c>
      <c r="G42" s="525">
        <f t="shared" si="7"/>
        <v>93023.58634658283</v>
      </c>
      <c r="H42" s="492">
        <f t="shared" si="8"/>
        <v>93023.58634658283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477351.96142938151</v>
      </c>
      <c r="E43" s="523">
        <f>IF(+I14&lt;F42,I14,D43)</f>
        <v>30421.756097560974</v>
      </c>
      <c r="F43" s="524">
        <f t="shared" si="6"/>
        <v>446930.20533182053</v>
      </c>
      <c r="G43" s="525">
        <f t="shared" si="7"/>
        <v>89157.160667548043</v>
      </c>
      <c r="H43" s="492">
        <f t="shared" si="8"/>
        <v>89157.160667548043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446930.20533182053</v>
      </c>
      <c r="E44" s="523">
        <f>IF(+I14&lt;F43,I14,D44)</f>
        <v>30421.756097560974</v>
      </c>
      <c r="F44" s="524">
        <f t="shared" si="6"/>
        <v>416508.44923425955</v>
      </c>
      <c r="G44" s="525">
        <f t="shared" si="7"/>
        <v>85290.734988513257</v>
      </c>
      <c r="H44" s="492">
        <f t="shared" si="8"/>
        <v>85290.734988513257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416508.44923425955</v>
      </c>
      <c r="E45" s="523">
        <f>IF(+I14&lt;F44,I14,D45)</f>
        <v>30421.756097560974</v>
      </c>
      <c r="F45" s="524">
        <f t="shared" si="6"/>
        <v>386086.69313669857</v>
      </c>
      <c r="G45" s="525">
        <f t="shared" si="7"/>
        <v>81424.309309478456</v>
      </c>
      <c r="H45" s="492">
        <f t="shared" si="8"/>
        <v>81424.309309478456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386086.69313669857</v>
      </c>
      <c r="E46" s="523">
        <f>IF(+I14&lt;F45,I14,D46)</f>
        <v>30421.756097560974</v>
      </c>
      <c r="F46" s="524">
        <f t="shared" si="6"/>
        <v>355664.93703913759</v>
      </c>
      <c r="G46" s="525">
        <f t="shared" si="7"/>
        <v>77557.883630443655</v>
      </c>
      <c r="H46" s="492">
        <f t="shared" si="8"/>
        <v>77557.883630443655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355664.93703913759</v>
      </c>
      <c r="E47" s="523">
        <f>IF(+I14&lt;F46,I14,D47)</f>
        <v>30421.756097560974</v>
      </c>
      <c r="F47" s="524">
        <f t="shared" si="6"/>
        <v>325243.1809415766</v>
      </c>
      <c r="G47" s="525">
        <f t="shared" si="7"/>
        <v>73691.457951408869</v>
      </c>
      <c r="H47" s="492">
        <f t="shared" si="8"/>
        <v>73691.457951408869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325243.1809415766</v>
      </c>
      <c r="E48" s="523">
        <f>IF(+I14&lt;F47,I14,D48)</f>
        <v>30421.756097560974</v>
      </c>
      <c r="F48" s="524">
        <f t="shared" si="6"/>
        <v>294821.42484401562</v>
      </c>
      <c r="G48" s="525">
        <f t="shared" si="7"/>
        <v>69825.032272374083</v>
      </c>
      <c r="H48" s="492">
        <f t="shared" si="8"/>
        <v>69825.032272374083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294821.42484401562</v>
      </c>
      <c r="E49" s="523">
        <f>IF(+I14&lt;F48,I14,D49)</f>
        <v>30421.756097560974</v>
      </c>
      <c r="F49" s="524">
        <f t="shared" si="6"/>
        <v>264399.66874645464</v>
      </c>
      <c r="G49" s="525">
        <f t="shared" ref="G49:G72" si="9">+I$12*((D49+F49)/2)+E49</f>
        <v>65958.606593339282</v>
      </c>
      <c r="H49" s="492">
        <f t="shared" ref="H49:H72" si="10">+I$13*((D49+F49)/2)+E49</f>
        <v>65958.606593339282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264399.66874645464</v>
      </c>
      <c r="E50" s="523">
        <f>IF(+I14&lt;F49,I14,D50)</f>
        <v>30421.756097560974</v>
      </c>
      <c r="F50" s="524">
        <f t="shared" si="6"/>
        <v>233977.91264889366</v>
      </c>
      <c r="G50" s="525">
        <f t="shared" si="9"/>
        <v>62092.180914304496</v>
      </c>
      <c r="H50" s="492">
        <f t="shared" si="10"/>
        <v>62092.180914304496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233977.91264889366</v>
      </c>
      <c r="E51" s="523">
        <f>IF(+I14&lt;F50,I14,D51)</f>
        <v>30421.756097560974</v>
      </c>
      <c r="F51" s="524">
        <f t="shared" si="6"/>
        <v>203556.15655133268</v>
      </c>
      <c r="G51" s="525">
        <f t="shared" si="9"/>
        <v>58225.755235269695</v>
      </c>
      <c r="H51" s="492">
        <f t="shared" si="10"/>
        <v>58225.755235269695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203556.15655133268</v>
      </c>
      <c r="E52" s="523">
        <f>IF(+I14&lt;F51,I14,D52)</f>
        <v>30421.756097560974</v>
      </c>
      <c r="F52" s="524">
        <f t="shared" si="6"/>
        <v>173134.4004537717</v>
      </c>
      <c r="G52" s="525">
        <f t="shared" si="9"/>
        <v>54359.329556234909</v>
      </c>
      <c r="H52" s="492">
        <f t="shared" si="10"/>
        <v>54359.329556234909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173134.4004537717</v>
      </c>
      <c r="E53" s="523">
        <f>IF(+I14&lt;F52,I14,D53)</f>
        <v>30421.756097560974</v>
      </c>
      <c r="F53" s="524">
        <f t="shared" si="6"/>
        <v>142712.64435621072</v>
      </c>
      <c r="G53" s="525">
        <f t="shared" si="9"/>
        <v>50492.903877200108</v>
      </c>
      <c r="H53" s="492">
        <f t="shared" si="10"/>
        <v>50492.903877200108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142712.64435621072</v>
      </c>
      <c r="E54" s="523">
        <f>IF(+I14&lt;F53,I14,D54)</f>
        <v>30421.756097560974</v>
      </c>
      <c r="F54" s="524">
        <f t="shared" si="6"/>
        <v>112290.88825864973</v>
      </c>
      <c r="G54" s="525">
        <f t="shared" si="9"/>
        <v>46626.478198165321</v>
      </c>
      <c r="H54" s="492">
        <f t="shared" si="10"/>
        <v>46626.478198165321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112290.88825864973</v>
      </c>
      <c r="E55" s="523">
        <f>IF(+I14&lt;F54,I14,D55)</f>
        <v>30421.756097560974</v>
      </c>
      <c r="F55" s="524">
        <f t="shared" si="6"/>
        <v>81869.132161088753</v>
      </c>
      <c r="G55" s="525">
        <f t="shared" si="9"/>
        <v>42760.052519130528</v>
      </c>
      <c r="H55" s="492">
        <f t="shared" si="10"/>
        <v>42760.052519130528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81869.132161088753</v>
      </c>
      <c r="E56" s="523">
        <f>IF(+I14&lt;F55,I14,D56)</f>
        <v>30421.756097560974</v>
      </c>
      <c r="F56" s="524">
        <f t="shared" si="6"/>
        <v>51447.376063527779</v>
      </c>
      <c r="G56" s="525">
        <f t="shared" si="9"/>
        <v>38893.626840095734</v>
      </c>
      <c r="H56" s="492">
        <f t="shared" si="10"/>
        <v>38893.626840095734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51447.376063527779</v>
      </c>
      <c r="E57" s="523">
        <f>IF(+I14&lt;F56,I14,D57)</f>
        <v>30421.756097560974</v>
      </c>
      <c r="F57" s="524">
        <f t="shared" si="6"/>
        <v>21025.619965966805</v>
      </c>
      <c r="G57" s="525">
        <f t="shared" si="9"/>
        <v>35027.201161060941</v>
      </c>
      <c r="H57" s="492">
        <f t="shared" si="10"/>
        <v>35027.201161060941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21025.619965966805</v>
      </c>
      <c r="E58" s="523">
        <f>IF(+I14&lt;F57,I14,D58)</f>
        <v>21025.619965966805</v>
      </c>
      <c r="F58" s="524">
        <f t="shared" si="6"/>
        <v>0</v>
      </c>
      <c r="G58" s="525">
        <f t="shared" si="9"/>
        <v>22361.736077958092</v>
      </c>
      <c r="H58" s="492">
        <f t="shared" si="10"/>
        <v>22361.736077958092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6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1247291.9999999998</v>
      </c>
      <c r="F73" s="375"/>
      <c r="G73" s="375">
        <f>SUM(G17:G72)</f>
        <v>4456061.8114007227</v>
      </c>
      <c r="H73" s="375">
        <f>SUM(H17:H72)</f>
        <v>4456061.8114007227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139910.64053298702</v>
      </c>
      <c r="N87" s="547">
        <f>IF(J92&lt;D11,0,VLOOKUP(J92,C17:O72,11))</f>
        <v>139910.64053298702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156200.90813870312</v>
      </c>
      <c r="N88" s="551">
        <f>IF(J92&lt;D11,0,VLOOKUP(J92,C99:P154,7))</f>
        <v>156200.90813870312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16290.267605716101</v>
      </c>
      <c r="N89" s="556">
        <f>+N88-N87</f>
        <v>16290.267605716101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TP2015106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1247292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29006.79069767442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14811.392857142857</v>
      </c>
      <c r="F99" s="652">
        <v>1229345.607142857</v>
      </c>
      <c r="G99" s="653">
        <v>614672.80357142852</v>
      </c>
      <c r="H99" s="654">
        <v>89476.594305664243</v>
      </c>
      <c r="I99" s="655">
        <v>89476.594305664243</v>
      </c>
      <c r="J99" s="515">
        <f t="shared" ref="J99:J130" si="11">+I99-H99</f>
        <v>0</v>
      </c>
      <c r="K99" s="515"/>
      <c r="L99" s="513">
        <f>+H99</f>
        <v>89476.594305664243</v>
      </c>
      <c r="M99" s="514">
        <f t="shared" ref="M99:M130" si="12">IF(L99&lt;&gt;0,+H99-L99,0)</f>
        <v>0</v>
      </c>
      <c r="N99" s="513">
        <f>+I99</f>
        <v>89476.594305664243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1232480.607142857</v>
      </c>
      <c r="E100" s="631">
        <v>29697.428571428572</v>
      </c>
      <c r="F100" s="632">
        <v>1202783.1785714284</v>
      </c>
      <c r="G100" s="632">
        <v>1217631.8928571427</v>
      </c>
      <c r="H100" s="634">
        <v>158284.94029757322</v>
      </c>
      <c r="I100" s="635">
        <v>158284.94029757322</v>
      </c>
      <c r="J100" s="515">
        <f t="shared" si="11"/>
        <v>0</v>
      </c>
      <c r="K100" s="515"/>
      <c r="L100" s="656">
        <f>+H100</f>
        <v>158284.94029757322</v>
      </c>
      <c r="M100" s="515">
        <f t="shared" si="12"/>
        <v>0</v>
      </c>
      <c r="N100" s="656">
        <f>+I100</f>
        <v>158284.94029757322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/>
      </c>
      <c r="C101" s="508">
        <f>IF(D93="","-",+C100+1)</f>
        <v>2019</v>
      </c>
      <c r="D101" s="374">
        <f>IF(F100+SUM(E$99:E100)=D$92,F100,D$92-SUM(E$99:E100))</f>
        <v>1202783.1785714284</v>
      </c>
      <c r="E101" s="523">
        <f>IF(+J96&lt;F100,J96,D101)</f>
        <v>29006.79069767442</v>
      </c>
      <c r="F101" s="524">
        <f t="shared" ref="F101:F130" si="16">+D101-E101</f>
        <v>1173776.3878737539</v>
      </c>
      <c r="G101" s="524">
        <f t="shared" ref="G101:G130" si="17">+(F101+D101)/2</f>
        <v>1188279.783222591</v>
      </c>
      <c r="H101" s="527">
        <f t="shared" ref="H101:H154" si="18">+J$94*G101+E101</f>
        <v>156200.90813870312</v>
      </c>
      <c r="I101" s="578">
        <f t="shared" ref="I101:I154" si="19">+J$95*G101+E101</f>
        <v>156200.90813870312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1173776.3878737539</v>
      </c>
      <c r="E102" s="523">
        <f>IF(+J96&lt;F101,J96,D102)</f>
        <v>29006.79069767442</v>
      </c>
      <c r="F102" s="524">
        <f t="shared" si="16"/>
        <v>1144769.5971760794</v>
      </c>
      <c r="G102" s="524">
        <f t="shared" si="17"/>
        <v>1159272.9925249168</v>
      </c>
      <c r="H102" s="527">
        <f t="shared" si="18"/>
        <v>153096.00540899287</v>
      </c>
      <c r="I102" s="578">
        <f t="shared" si="19"/>
        <v>153096.00540899287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1144769.5971760794</v>
      </c>
      <c r="E103" s="523">
        <f>IF(+J96&lt;F102,J96,D103)</f>
        <v>29006.79069767442</v>
      </c>
      <c r="F103" s="524">
        <f t="shared" si="16"/>
        <v>1115762.8064784049</v>
      </c>
      <c r="G103" s="524">
        <f t="shared" si="17"/>
        <v>1130266.201827242</v>
      </c>
      <c r="H103" s="527">
        <f t="shared" si="18"/>
        <v>149991.1026792826</v>
      </c>
      <c r="I103" s="578">
        <f t="shared" si="19"/>
        <v>149991.1026792826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1115762.8064784049</v>
      </c>
      <c r="E104" s="523">
        <f>IF(+J96&lt;F103,J96,D104)</f>
        <v>29006.79069767442</v>
      </c>
      <c r="F104" s="524">
        <f t="shared" si="16"/>
        <v>1086756.0157807304</v>
      </c>
      <c r="G104" s="524">
        <f t="shared" si="17"/>
        <v>1101259.4111295678</v>
      </c>
      <c r="H104" s="527">
        <f t="shared" si="18"/>
        <v>146886.19994957236</v>
      </c>
      <c r="I104" s="578">
        <f t="shared" si="19"/>
        <v>146886.19994957236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1086756.0157807304</v>
      </c>
      <c r="E105" s="523">
        <f>IF(+J96&lt;F104,J96,D105)</f>
        <v>29006.79069767442</v>
      </c>
      <c r="F105" s="524">
        <f t="shared" si="16"/>
        <v>1057749.2250830559</v>
      </c>
      <c r="G105" s="524">
        <f t="shared" si="17"/>
        <v>1072252.620431893</v>
      </c>
      <c r="H105" s="527">
        <f t="shared" si="18"/>
        <v>143781.29721986206</v>
      </c>
      <c r="I105" s="578">
        <f t="shared" si="19"/>
        <v>143781.29721986206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1057749.2250830559</v>
      </c>
      <c r="E106" s="523">
        <f>IF(+J96&lt;F105,J96,D106)</f>
        <v>29006.79069767442</v>
      </c>
      <c r="F106" s="524">
        <f t="shared" si="16"/>
        <v>1028742.4343853815</v>
      </c>
      <c r="G106" s="524">
        <f t="shared" si="17"/>
        <v>1043245.8297342188</v>
      </c>
      <c r="H106" s="527">
        <f t="shared" si="18"/>
        <v>140676.39449015181</v>
      </c>
      <c r="I106" s="578">
        <f t="shared" si="19"/>
        <v>140676.39449015181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1028742.4343853815</v>
      </c>
      <c r="E107" s="523">
        <f>IF(+J96&lt;F106,J96,D107)</f>
        <v>29006.79069767442</v>
      </c>
      <c r="F107" s="524">
        <f t="shared" si="16"/>
        <v>999735.64368770714</v>
      </c>
      <c r="G107" s="524">
        <f t="shared" si="17"/>
        <v>1014239.0390365443</v>
      </c>
      <c r="H107" s="527">
        <f t="shared" si="18"/>
        <v>137571.49176044154</v>
      </c>
      <c r="I107" s="578">
        <f t="shared" si="19"/>
        <v>137571.49176044154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999735.64368770714</v>
      </c>
      <c r="E108" s="523">
        <f>IF(+J96&lt;F107,J96,D108)</f>
        <v>29006.79069767442</v>
      </c>
      <c r="F108" s="524">
        <f t="shared" si="16"/>
        <v>970728.85299003276</v>
      </c>
      <c r="G108" s="524">
        <f t="shared" si="17"/>
        <v>985232.24833887001</v>
      </c>
      <c r="H108" s="527">
        <f t="shared" si="18"/>
        <v>134466.58903073129</v>
      </c>
      <c r="I108" s="578">
        <f t="shared" si="19"/>
        <v>134466.58903073129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970728.85299003276</v>
      </c>
      <c r="E109" s="523">
        <f>IF(+J96&lt;F108,J96,D109)</f>
        <v>29006.79069767442</v>
      </c>
      <c r="F109" s="524">
        <f t="shared" si="16"/>
        <v>941722.06229235837</v>
      </c>
      <c r="G109" s="524">
        <f t="shared" si="17"/>
        <v>956225.45764119551</v>
      </c>
      <c r="H109" s="527">
        <f t="shared" si="18"/>
        <v>131361.68630102102</v>
      </c>
      <c r="I109" s="578">
        <f t="shared" si="19"/>
        <v>131361.68630102102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941722.06229235837</v>
      </c>
      <c r="E110" s="523">
        <f>IF(+J96&lt;F109,J96,D110)</f>
        <v>29006.79069767442</v>
      </c>
      <c r="F110" s="524">
        <f t="shared" si="16"/>
        <v>912715.27159468399</v>
      </c>
      <c r="G110" s="524">
        <f t="shared" si="17"/>
        <v>927218.66694352124</v>
      </c>
      <c r="H110" s="527">
        <f t="shared" si="18"/>
        <v>128256.78357131078</v>
      </c>
      <c r="I110" s="578">
        <f t="shared" si="19"/>
        <v>128256.78357131078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912715.27159468399</v>
      </c>
      <c r="E111" s="523">
        <f>IF(+J96&lt;F110,J96,D111)</f>
        <v>29006.79069767442</v>
      </c>
      <c r="F111" s="524">
        <f t="shared" si="16"/>
        <v>883708.48089700961</v>
      </c>
      <c r="G111" s="524">
        <f t="shared" si="17"/>
        <v>898211.87624584674</v>
      </c>
      <c r="H111" s="527">
        <f t="shared" si="18"/>
        <v>125151.8808416005</v>
      </c>
      <c r="I111" s="578">
        <f t="shared" si="19"/>
        <v>125151.8808416005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883708.48089700961</v>
      </c>
      <c r="E112" s="523">
        <f>IF(+J96&lt;F111,J96,D112)</f>
        <v>29006.79069767442</v>
      </c>
      <c r="F112" s="524">
        <f t="shared" si="16"/>
        <v>854701.69019933522</v>
      </c>
      <c r="G112" s="524">
        <f t="shared" si="17"/>
        <v>869205.08554817247</v>
      </c>
      <c r="H112" s="527">
        <f t="shared" si="18"/>
        <v>122046.97811189026</v>
      </c>
      <c r="I112" s="578">
        <f t="shared" si="19"/>
        <v>122046.97811189026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854701.69019933522</v>
      </c>
      <c r="E113" s="523">
        <f>IF(+J96&lt;F112,J96,D113)</f>
        <v>29006.79069767442</v>
      </c>
      <c r="F113" s="524">
        <f t="shared" si="16"/>
        <v>825694.89950166084</v>
      </c>
      <c r="G113" s="524">
        <f t="shared" si="17"/>
        <v>840198.29485049797</v>
      </c>
      <c r="H113" s="527">
        <f t="shared" si="18"/>
        <v>118942.07538218002</v>
      </c>
      <c r="I113" s="578">
        <f t="shared" si="19"/>
        <v>118942.07538218002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825694.89950166084</v>
      </c>
      <c r="E114" s="523">
        <f>IF(+J96&lt;F113,J96,D114)</f>
        <v>29006.79069767442</v>
      </c>
      <c r="F114" s="524">
        <f t="shared" si="16"/>
        <v>796688.10880398646</v>
      </c>
      <c r="G114" s="524">
        <f t="shared" si="17"/>
        <v>811191.50415282371</v>
      </c>
      <c r="H114" s="527">
        <f t="shared" si="18"/>
        <v>115837.17265246977</v>
      </c>
      <c r="I114" s="578">
        <f t="shared" si="19"/>
        <v>115837.17265246977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796688.10880398646</v>
      </c>
      <c r="E115" s="523">
        <f>IF(+J96&lt;F114,J96,D115)</f>
        <v>29006.79069767442</v>
      </c>
      <c r="F115" s="524">
        <f t="shared" si="16"/>
        <v>767681.31810631207</v>
      </c>
      <c r="G115" s="524">
        <f t="shared" si="17"/>
        <v>782184.71345514921</v>
      </c>
      <c r="H115" s="527">
        <f t="shared" si="18"/>
        <v>112732.2699227595</v>
      </c>
      <c r="I115" s="578">
        <f t="shared" si="19"/>
        <v>112732.2699227595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767681.31810631207</v>
      </c>
      <c r="E116" s="523">
        <f>IF(+J96&lt;F115,J96,D116)</f>
        <v>29006.79069767442</v>
      </c>
      <c r="F116" s="524">
        <f t="shared" si="16"/>
        <v>738674.52740863769</v>
      </c>
      <c r="G116" s="524">
        <f t="shared" si="17"/>
        <v>753177.92275747494</v>
      </c>
      <c r="H116" s="527">
        <f t="shared" si="18"/>
        <v>109627.36719304926</v>
      </c>
      <c r="I116" s="578">
        <f t="shared" si="19"/>
        <v>109627.36719304926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738674.52740863769</v>
      </c>
      <c r="E117" s="523">
        <f>IF(+J96&lt;F116,J96,D117)</f>
        <v>29006.79069767442</v>
      </c>
      <c r="F117" s="524">
        <f t="shared" si="16"/>
        <v>709667.73671096331</v>
      </c>
      <c r="G117" s="524">
        <f t="shared" si="17"/>
        <v>724171.13205980044</v>
      </c>
      <c r="H117" s="527">
        <f t="shared" si="18"/>
        <v>106522.46446333898</v>
      </c>
      <c r="I117" s="578">
        <f t="shared" si="19"/>
        <v>106522.46446333898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709667.73671096331</v>
      </c>
      <c r="E118" s="523">
        <f>IF(+J96&lt;F117,J96,D118)</f>
        <v>29006.79069767442</v>
      </c>
      <c r="F118" s="524">
        <f t="shared" si="16"/>
        <v>680660.94601328892</v>
      </c>
      <c r="G118" s="524">
        <f t="shared" si="17"/>
        <v>695164.34136212617</v>
      </c>
      <c r="H118" s="527">
        <f t="shared" si="18"/>
        <v>103417.56173362874</v>
      </c>
      <c r="I118" s="578">
        <f t="shared" si="19"/>
        <v>103417.56173362874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680660.94601328892</v>
      </c>
      <c r="E119" s="523">
        <f>IF(+J96&lt;F118,J96,D119)</f>
        <v>29006.79069767442</v>
      </c>
      <c r="F119" s="524">
        <f t="shared" si="16"/>
        <v>651654.15531561454</v>
      </c>
      <c r="G119" s="524">
        <f t="shared" si="17"/>
        <v>666157.55066445167</v>
      </c>
      <c r="H119" s="527">
        <f t="shared" si="18"/>
        <v>100312.65900391847</v>
      </c>
      <c r="I119" s="578">
        <f t="shared" si="19"/>
        <v>100312.65900391847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651654.15531561454</v>
      </c>
      <c r="E120" s="523">
        <f>IF(+J96&lt;F119,J96,D120)</f>
        <v>29006.79069767442</v>
      </c>
      <c r="F120" s="524">
        <f t="shared" si="16"/>
        <v>622647.36461794015</v>
      </c>
      <c r="G120" s="524">
        <f t="shared" si="17"/>
        <v>637150.7599667774</v>
      </c>
      <c r="H120" s="527">
        <f t="shared" si="18"/>
        <v>97207.756274208223</v>
      </c>
      <c r="I120" s="578">
        <f t="shared" si="19"/>
        <v>97207.756274208223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622647.36461794015</v>
      </c>
      <c r="E121" s="523">
        <f>IF(+J96&lt;F120,J96,D121)</f>
        <v>29006.79069767442</v>
      </c>
      <c r="F121" s="524">
        <f t="shared" si="16"/>
        <v>593640.57392026577</v>
      </c>
      <c r="G121" s="524">
        <f t="shared" si="17"/>
        <v>608143.9692691029</v>
      </c>
      <c r="H121" s="527">
        <f t="shared" si="18"/>
        <v>94102.85354449795</v>
      </c>
      <c r="I121" s="578">
        <f t="shared" si="19"/>
        <v>94102.85354449795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593640.57392026577</v>
      </c>
      <c r="E122" s="523">
        <f>IF(+J96&lt;F121,J96,D122)</f>
        <v>29006.79069767442</v>
      </c>
      <c r="F122" s="524">
        <f t="shared" si="16"/>
        <v>564633.78322259139</v>
      </c>
      <c r="G122" s="524">
        <f t="shared" si="17"/>
        <v>579137.17857142864</v>
      </c>
      <c r="H122" s="527">
        <f t="shared" si="18"/>
        <v>90997.950814787706</v>
      </c>
      <c r="I122" s="578">
        <f t="shared" si="19"/>
        <v>90997.950814787706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564633.78322259139</v>
      </c>
      <c r="E123" s="523">
        <f>IF(+J96&lt;F122,J96,D123)</f>
        <v>29006.79069767442</v>
      </c>
      <c r="F123" s="524">
        <f t="shared" si="16"/>
        <v>535626.992524917</v>
      </c>
      <c r="G123" s="524">
        <f t="shared" si="17"/>
        <v>550130.38787375414</v>
      </c>
      <c r="H123" s="527">
        <f t="shared" si="18"/>
        <v>87893.048085077433</v>
      </c>
      <c r="I123" s="578">
        <f t="shared" si="19"/>
        <v>87893.048085077433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535626.992524917</v>
      </c>
      <c r="E124" s="523">
        <f>IF(+J96&lt;F123,J96,D124)</f>
        <v>29006.79069767442</v>
      </c>
      <c r="F124" s="524">
        <f t="shared" si="16"/>
        <v>506620.20182724256</v>
      </c>
      <c r="G124" s="524">
        <f t="shared" si="17"/>
        <v>521123.59717607975</v>
      </c>
      <c r="H124" s="527">
        <f t="shared" si="18"/>
        <v>84788.145355367189</v>
      </c>
      <c r="I124" s="578">
        <f t="shared" si="19"/>
        <v>84788.145355367189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506620.20182724256</v>
      </c>
      <c r="E125" s="523">
        <f>IF(+J96&lt;F124,J96,D125)</f>
        <v>29006.79069767442</v>
      </c>
      <c r="F125" s="524">
        <f t="shared" si="16"/>
        <v>477613.41112956812</v>
      </c>
      <c r="G125" s="524">
        <f t="shared" si="17"/>
        <v>492116.80647840537</v>
      </c>
      <c r="H125" s="527">
        <f t="shared" si="18"/>
        <v>81683.242625656931</v>
      </c>
      <c r="I125" s="578">
        <f t="shared" si="19"/>
        <v>81683.242625656931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477613.41112956812</v>
      </c>
      <c r="E126" s="523">
        <f>IF(+J96&lt;F125,J96,D126)</f>
        <v>29006.79069767442</v>
      </c>
      <c r="F126" s="524">
        <f t="shared" si="16"/>
        <v>448606.62043189368</v>
      </c>
      <c r="G126" s="524">
        <f t="shared" si="17"/>
        <v>463110.01578073087</v>
      </c>
      <c r="H126" s="527">
        <f t="shared" si="18"/>
        <v>78578.339895946658</v>
      </c>
      <c r="I126" s="578">
        <f t="shared" si="19"/>
        <v>78578.339895946658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448606.62043189368</v>
      </c>
      <c r="E127" s="523">
        <f>IF(+J96&lt;F126,J96,D127)</f>
        <v>29006.79069767442</v>
      </c>
      <c r="F127" s="524">
        <f t="shared" si="16"/>
        <v>419599.82973421924</v>
      </c>
      <c r="G127" s="524">
        <f t="shared" si="17"/>
        <v>434103.22508305649</v>
      </c>
      <c r="H127" s="527">
        <f t="shared" si="18"/>
        <v>75473.437166236399</v>
      </c>
      <c r="I127" s="578">
        <f t="shared" si="19"/>
        <v>75473.437166236399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419599.82973421924</v>
      </c>
      <c r="E128" s="523">
        <f>IF(+J96&lt;F127,J96,D128)</f>
        <v>29006.79069767442</v>
      </c>
      <c r="F128" s="524">
        <f t="shared" si="16"/>
        <v>390593.0390365448</v>
      </c>
      <c r="G128" s="524">
        <f t="shared" si="17"/>
        <v>405096.43438538199</v>
      </c>
      <c r="H128" s="527">
        <f t="shared" si="18"/>
        <v>72368.534436526126</v>
      </c>
      <c r="I128" s="578">
        <f t="shared" si="19"/>
        <v>72368.534436526126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390593.0390365448</v>
      </c>
      <c r="E129" s="523">
        <f>IF(+J96&lt;F128,J96,D129)</f>
        <v>29006.79069767442</v>
      </c>
      <c r="F129" s="524">
        <f t="shared" si="16"/>
        <v>361586.24833887035</v>
      </c>
      <c r="G129" s="524">
        <f t="shared" si="17"/>
        <v>376089.6436877076</v>
      </c>
      <c r="H129" s="527">
        <f t="shared" si="18"/>
        <v>69263.631706815882</v>
      </c>
      <c r="I129" s="578">
        <f t="shared" si="19"/>
        <v>69263.631706815882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361586.24833887035</v>
      </c>
      <c r="E130" s="523">
        <f>IF(+J96&lt;F129,J96,D130)</f>
        <v>29006.79069767442</v>
      </c>
      <c r="F130" s="524">
        <f t="shared" si="16"/>
        <v>332579.45764119591</v>
      </c>
      <c r="G130" s="524">
        <f t="shared" si="17"/>
        <v>347082.85299003311</v>
      </c>
      <c r="H130" s="527">
        <f t="shared" si="18"/>
        <v>66158.728977105609</v>
      </c>
      <c r="I130" s="578">
        <f t="shared" si="19"/>
        <v>66158.728977105609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332579.45764119591</v>
      </c>
      <c r="E131" s="523">
        <f>IF(+J96&lt;F130,J96,D131)</f>
        <v>29006.79069767442</v>
      </c>
      <c r="F131" s="524">
        <f t="shared" ref="F131:F154" si="20">+D131-E131</f>
        <v>303572.66694352147</v>
      </c>
      <c r="G131" s="524">
        <f t="shared" ref="G131:G154" si="21">+(F131+D131)/2</f>
        <v>318076.06229235872</v>
      </c>
      <c r="H131" s="527">
        <f t="shared" si="18"/>
        <v>63053.826247395351</v>
      </c>
      <c r="I131" s="578">
        <f t="shared" si="19"/>
        <v>63053.826247395351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303572.66694352147</v>
      </c>
      <c r="E132" s="523">
        <f>IF(+J96&lt;F131,J96,D132)</f>
        <v>29006.79069767442</v>
      </c>
      <c r="F132" s="524">
        <f t="shared" si="20"/>
        <v>274565.87624584703</v>
      </c>
      <c r="G132" s="524">
        <f t="shared" si="21"/>
        <v>289069.27159468422</v>
      </c>
      <c r="H132" s="527">
        <f t="shared" si="18"/>
        <v>59948.923517685078</v>
      </c>
      <c r="I132" s="578">
        <f t="shared" si="19"/>
        <v>59948.923517685078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274565.87624584703</v>
      </c>
      <c r="E133" s="523">
        <f>IF(+J96&lt;F132,J96,D133)</f>
        <v>29006.79069767442</v>
      </c>
      <c r="F133" s="524">
        <f t="shared" si="20"/>
        <v>245559.08554817262</v>
      </c>
      <c r="G133" s="524">
        <f t="shared" si="21"/>
        <v>260062.48089700984</v>
      </c>
      <c r="H133" s="527">
        <f t="shared" si="18"/>
        <v>56844.020787974827</v>
      </c>
      <c r="I133" s="578">
        <f t="shared" si="19"/>
        <v>56844.020787974827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245559.08554817262</v>
      </c>
      <c r="E134" s="523">
        <f>IF(+J96&lt;F133,J96,D134)</f>
        <v>29006.79069767442</v>
      </c>
      <c r="F134" s="524">
        <f t="shared" si="20"/>
        <v>216552.29485049821</v>
      </c>
      <c r="G134" s="524">
        <f t="shared" si="21"/>
        <v>231055.6901993354</v>
      </c>
      <c r="H134" s="527">
        <f t="shared" si="18"/>
        <v>53739.118058264561</v>
      </c>
      <c r="I134" s="578">
        <f t="shared" si="19"/>
        <v>53739.118058264561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216552.29485049821</v>
      </c>
      <c r="E135" s="523">
        <f>IF(+J96&lt;F134,J96,D135)</f>
        <v>29006.79069767442</v>
      </c>
      <c r="F135" s="524">
        <f t="shared" si="20"/>
        <v>187545.50415282379</v>
      </c>
      <c r="G135" s="524">
        <f t="shared" si="21"/>
        <v>202048.89950166101</v>
      </c>
      <c r="H135" s="527">
        <f t="shared" si="18"/>
        <v>50634.215328554303</v>
      </c>
      <c r="I135" s="578">
        <f t="shared" si="19"/>
        <v>50634.215328554303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187545.50415282379</v>
      </c>
      <c r="E136" s="523">
        <f>IF(+J96&lt;F135,J96,D136)</f>
        <v>29006.79069767442</v>
      </c>
      <c r="F136" s="524">
        <f t="shared" si="20"/>
        <v>158538.71345514938</v>
      </c>
      <c r="G136" s="524">
        <f t="shared" si="21"/>
        <v>173042.10880398657</v>
      </c>
      <c r="H136" s="527">
        <f t="shared" si="18"/>
        <v>47529.312598844044</v>
      </c>
      <c r="I136" s="578">
        <f t="shared" si="19"/>
        <v>47529.312598844044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158538.71345514938</v>
      </c>
      <c r="E137" s="523">
        <f>IF(+J96&lt;F136,J96,D137)</f>
        <v>29006.79069767442</v>
      </c>
      <c r="F137" s="524">
        <f t="shared" si="20"/>
        <v>129531.92275747497</v>
      </c>
      <c r="G137" s="524">
        <f t="shared" si="21"/>
        <v>144035.31810631219</v>
      </c>
      <c r="H137" s="527">
        <f t="shared" si="18"/>
        <v>44424.409869133786</v>
      </c>
      <c r="I137" s="578">
        <f t="shared" si="19"/>
        <v>44424.409869133786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129531.92275747497</v>
      </c>
      <c r="E138" s="523">
        <f>IF(+J96&lt;F137,J96,D138)</f>
        <v>29006.79069767442</v>
      </c>
      <c r="F138" s="524">
        <f t="shared" si="20"/>
        <v>100525.13205980055</v>
      </c>
      <c r="G138" s="524">
        <f t="shared" si="21"/>
        <v>115028.52740863776</v>
      </c>
      <c r="H138" s="527">
        <f t="shared" si="18"/>
        <v>41319.507139423527</v>
      </c>
      <c r="I138" s="578">
        <f t="shared" si="19"/>
        <v>41319.507139423527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100525.13205980055</v>
      </c>
      <c r="E139" s="523">
        <f>IF(+J96&lt;F138,J96,D139)</f>
        <v>29006.79069767442</v>
      </c>
      <c r="F139" s="524">
        <f t="shared" si="20"/>
        <v>71518.341362126142</v>
      </c>
      <c r="G139" s="524">
        <f t="shared" si="21"/>
        <v>86021.736710963349</v>
      </c>
      <c r="H139" s="527">
        <f t="shared" si="18"/>
        <v>38214.604409713269</v>
      </c>
      <c r="I139" s="578">
        <f t="shared" si="19"/>
        <v>38214.604409713269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71518.341362126142</v>
      </c>
      <c r="E140" s="523">
        <f>IF(+J96&lt;F139,J96,D140)</f>
        <v>29006.79069767442</v>
      </c>
      <c r="F140" s="524">
        <f t="shared" si="20"/>
        <v>42511.550664451723</v>
      </c>
      <c r="G140" s="524">
        <f t="shared" si="21"/>
        <v>57014.946013288936</v>
      </c>
      <c r="H140" s="527">
        <f t="shared" si="18"/>
        <v>35109.701680003011</v>
      </c>
      <c r="I140" s="578">
        <f t="shared" si="19"/>
        <v>35109.701680003011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42511.550664451723</v>
      </c>
      <c r="E141" s="523">
        <f>IF(+J96&lt;F140,J96,D141)</f>
        <v>29006.79069767442</v>
      </c>
      <c r="F141" s="524">
        <f t="shared" si="20"/>
        <v>13504.759966777303</v>
      </c>
      <c r="G141" s="524">
        <f t="shared" si="21"/>
        <v>28008.155315614513</v>
      </c>
      <c r="H141" s="527">
        <f t="shared" si="18"/>
        <v>32004.798950292748</v>
      </c>
      <c r="I141" s="578">
        <f t="shared" si="19"/>
        <v>32004.798950292748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13504.759966777303</v>
      </c>
      <c r="E142" s="523">
        <f>IF(+J96&lt;F141,J96,D142)</f>
        <v>13504.759966777303</v>
      </c>
      <c r="F142" s="524">
        <f t="shared" si="20"/>
        <v>0</v>
      </c>
      <c r="G142" s="524">
        <f t="shared" si="21"/>
        <v>6752.3799833886515</v>
      </c>
      <c r="H142" s="527">
        <f t="shared" si="18"/>
        <v>14227.538410658901</v>
      </c>
      <c r="I142" s="578">
        <f t="shared" si="19"/>
        <v>14227.538410658901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1247292</v>
      </c>
      <c r="F155" s="375"/>
      <c r="G155" s="375"/>
      <c r="H155" s="375">
        <f>SUM(H99:H154)</f>
        <v>4120206.0683383122</v>
      </c>
      <c r="I155" s="375">
        <f>SUM(I99:I154)</f>
        <v>4120206.0683383122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656695.01889722759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656695.01889722759</v>
      </c>
      <c r="O6" s="269"/>
      <c r="P6" s="269"/>
    </row>
    <row r="7" spans="1:16" ht="13.5" thickBot="1">
      <c r="C7" s="468" t="s">
        <v>48</v>
      </c>
      <c r="D7" s="625" t="s">
        <v>387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413</v>
      </c>
      <c r="E9" s="638" t="s">
        <v>414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4649536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113403.31707317074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>
        <v>0</v>
      </c>
      <c r="E17" s="659">
        <v>0</v>
      </c>
      <c r="F17" s="652">
        <v>5508000</v>
      </c>
      <c r="G17" s="660">
        <v>341200.03757960664</v>
      </c>
      <c r="H17" s="658">
        <v>341200.03757960664</v>
      </c>
      <c r="I17" s="512">
        <f t="shared" ref="I17:I72" si="0">H17-G17</f>
        <v>0</v>
      </c>
      <c r="J17" s="512"/>
      <c r="K17" s="513">
        <f>+G17</f>
        <v>341200.03757960664</v>
      </c>
      <c r="L17" s="514">
        <f t="shared" ref="L17:L72" si="1">IF(K17&lt;&gt;0,+G17-K17,0)</f>
        <v>0</v>
      </c>
      <c r="M17" s="513">
        <f>+H17</f>
        <v>341200.03757960664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2018</v>
      </c>
      <c r="D18" s="632">
        <v>5508000</v>
      </c>
      <c r="E18" s="631">
        <v>134341.46341463414</v>
      </c>
      <c r="F18" s="632">
        <v>5373658.5365853654</v>
      </c>
      <c r="G18" s="631">
        <v>743084.34805292333</v>
      </c>
      <c r="H18" s="640">
        <v>743084.34805292333</v>
      </c>
      <c r="I18" s="512">
        <f t="shared" si="0"/>
        <v>0</v>
      </c>
      <c r="J18" s="512"/>
      <c r="K18" s="519">
        <f>+G18</f>
        <v>743084.34805292333</v>
      </c>
      <c r="L18" s="520">
        <f t="shared" si="1"/>
        <v>0</v>
      </c>
      <c r="M18" s="519">
        <f>+H18</f>
        <v>743084.34805292333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5373658.5365853654</v>
      </c>
      <c r="E19" s="631">
        <v>128093.02325581395</v>
      </c>
      <c r="F19" s="632">
        <v>5245565.5133295516</v>
      </c>
      <c r="G19" s="631">
        <v>656695.01889722759</v>
      </c>
      <c r="H19" s="640">
        <v>656695.01889722759</v>
      </c>
      <c r="I19" s="512">
        <f t="shared" si="0"/>
        <v>0</v>
      </c>
      <c r="J19" s="512"/>
      <c r="K19" s="519">
        <f>+G19</f>
        <v>656695.01889722759</v>
      </c>
      <c r="L19" s="520">
        <f t="shared" ref="L19" si="4">IF(K19&lt;&gt;0,+G19-K19,0)</f>
        <v>0</v>
      </c>
      <c r="M19" s="519">
        <f>+H19</f>
        <v>656695.01889722759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4387101.5133295516</v>
      </c>
      <c r="E20" s="523">
        <f>IF(+I14&lt;F19,I14,D20)</f>
        <v>113403.31707317074</v>
      </c>
      <c r="F20" s="524">
        <f t="shared" ref="F20:F72" si="6">+D20-E20</f>
        <v>4273698.1962563805</v>
      </c>
      <c r="G20" s="525">
        <f t="shared" ref="G20:G48" si="7">+I$12*((D20+F20)/2)+E20</f>
        <v>663771.58461714792</v>
      </c>
      <c r="H20" s="492">
        <f t="shared" ref="H20:H48" si="8">+I$13*((D20+F20)/2)+E20</f>
        <v>663771.58461714792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4273698.1962563805</v>
      </c>
      <c r="E21" s="523">
        <f>IF(+I14&lt;F20,I14,D21)</f>
        <v>113403.31707317074</v>
      </c>
      <c r="F21" s="524">
        <f t="shared" si="6"/>
        <v>4160294.87918321</v>
      </c>
      <c r="G21" s="525">
        <f t="shared" si="7"/>
        <v>649358.69221825758</v>
      </c>
      <c r="H21" s="492">
        <f t="shared" si="8"/>
        <v>649358.69221825758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4160294.87918321</v>
      </c>
      <c r="E22" s="523">
        <f>IF(+I14&lt;F21,I14,D22)</f>
        <v>113403.31707317074</v>
      </c>
      <c r="F22" s="524">
        <f t="shared" si="6"/>
        <v>4046891.5621100394</v>
      </c>
      <c r="G22" s="525">
        <f t="shared" si="7"/>
        <v>634945.79981936724</v>
      </c>
      <c r="H22" s="492">
        <f t="shared" si="8"/>
        <v>634945.79981936724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4046891.5621100394</v>
      </c>
      <c r="E23" s="523">
        <f>IF(+I14&lt;F22,I14,D23)</f>
        <v>113403.31707317074</v>
      </c>
      <c r="F23" s="524">
        <f t="shared" si="6"/>
        <v>3933488.2450368688</v>
      </c>
      <c r="G23" s="525">
        <f t="shared" si="7"/>
        <v>620532.90742047713</v>
      </c>
      <c r="H23" s="492">
        <f t="shared" si="8"/>
        <v>620532.90742047713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3933488.2450368688</v>
      </c>
      <c r="E24" s="523">
        <f>IF(+I14&lt;F23,I14,D24)</f>
        <v>113403.31707317074</v>
      </c>
      <c r="F24" s="524">
        <f t="shared" si="6"/>
        <v>3820084.9279636983</v>
      </c>
      <c r="G24" s="525">
        <f t="shared" si="7"/>
        <v>606120.01502158679</v>
      </c>
      <c r="H24" s="492">
        <f t="shared" si="8"/>
        <v>606120.01502158679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3820084.9279636983</v>
      </c>
      <c r="E25" s="523">
        <f>IF(+I14&lt;F24,I14,D25)</f>
        <v>113403.31707317074</v>
      </c>
      <c r="F25" s="524">
        <f t="shared" si="6"/>
        <v>3706681.6108905277</v>
      </c>
      <c r="G25" s="525">
        <f t="shared" si="7"/>
        <v>591707.12262269645</v>
      </c>
      <c r="H25" s="492">
        <f t="shared" si="8"/>
        <v>591707.12262269645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3706681.6108905277</v>
      </c>
      <c r="E26" s="523">
        <f>IF(+I14&lt;F25,I14,D26)</f>
        <v>113403.31707317074</v>
      </c>
      <c r="F26" s="524">
        <f t="shared" si="6"/>
        <v>3593278.2938173572</v>
      </c>
      <c r="G26" s="525">
        <f t="shared" si="7"/>
        <v>577294.23022380611</v>
      </c>
      <c r="H26" s="492">
        <f t="shared" si="8"/>
        <v>577294.23022380611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3593278.2938173572</v>
      </c>
      <c r="E27" s="523">
        <f>IF(+I14&lt;F26,I14,D27)</f>
        <v>113403.31707317074</v>
      </c>
      <c r="F27" s="524">
        <f t="shared" si="6"/>
        <v>3479874.9767441866</v>
      </c>
      <c r="G27" s="525">
        <f t="shared" si="7"/>
        <v>562881.33782491588</v>
      </c>
      <c r="H27" s="492">
        <f t="shared" si="8"/>
        <v>562881.33782491588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3479874.9767441866</v>
      </c>
      <c r="E28" s="523">
        <f>IF(+I14&lt;F27,I14,D28)</f>
        <v>113403.31707317074</v>
      </c>
      <c r="F28" s="524">
        <f t="shared" si="6"/>
        <v>3366471.659671016</v>
      </c>
      <c r="G28" s="525">
        <f t="shared" si="7"/>
        <v>548468.44542602543</v>
      </c>
      <c r="H28" s="492">
        <f t="shared" si="8"/>
        <v>548468.44542602543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3366471.659671016</v>
      </c>
      <c r="E29" s="523">
        <f>IF(+I14&lt;F28,I14,D29)</f>
        <v>113403.31707317074</v>
      </c>
      <c r="F29" s="524">
        <f t="shared" si="6"/>
        <v>3253068.3425978455</v>
      </c>
      <c r="G29" s="525">
        <f t="shared" si="7"/>
        <v>534055.55302713532</v>
      </c>
      <c r="H29" s="492">
        <f t="shared" si="8"/>
        <v>534055.55302713532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3253068.3425978455</v>
      </c>
      <c r="E30" s="523">
        <f>IF(+I14&lt;F29,I14,D30)</f>
        <v>113403.31707317074</v>
      </c>
      <c r="F30" s="524">
        <f t="shared" si="6"/>
        <v>3139665.0255246749</v>
      </c>
      <c r="G30" s="525">
        <f t="shared" si="7"/>
        <v>519642.66062824486</v>
      </c>
      <c r="H30" s="492">
        <f t="shared" si="8"/>
        <v>519642.66062824486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3139665.0255246749</v>
      </c>
      <c r="E31" s="523">
        <f>IF(+I14&lt;F30,I14,D31)</f>
        <v>113403.31707317074</v>
      </c>
      <c r="F31" s="524">
        <f t="shared" si="6"/>
        <v>3026261.7084515044</v>
      </c>
      <c r="G31" s="525">
        <f t="shared" si="7"/>
        <v>505229.76822935464</v>
      </c>
      <c r="H31" s="492">
        <f t="shared" si="8"/>
        <v>505229.76822935464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3026261.7084515044</v>
      </c>
      <c r="E32" s="523">
        <f>IF(+I14&lt;F31,I14,D32)</f>
        <v>113403.31707317074</v>
      </c>
      <c r="F32" s="524">
        <f t="shared" si="6"/>
        <v>2912858.3913783338</v>
      </c>
      <c r="G32" s="525">
        <f t="shared" si="7"/>
        <v>490816.8758304643</v>
      </c>
      <c r="H32" s="492">
        <f t="shared" si="8"/>
        <v>490816.8758304643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2912858.3913783338</v>
      </c>
      <c r="E33" s="523">
        <f>IF(+I14&lt;F32,I14,D33)</f>
        <v>113403.31707317074</v>
      </c>
      <c r="F33" s="524">
        <f t="shared" si="6"/>
        <v>2799455.0743051632</v>
      </c>
      <c r="G33" s="525">
        <f t="shared" si="7"/>
        <v>476403.98343157402</v>
      </c>
      <c r="H33" s="492">
        <f t="shared" si="8"/>
        <v>476403.98343157402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2799455.0743051632</v>
      </c>
      <c r="E34" s="523">
        <f>IF(+I14&lt;F33,I14,D34)</f>
        <v>113403.31707317074</v>
      </c>
      <c r="F34" s="524">
        <f t="shared" si="6"/>
        <v>2686051.7572319927</v>
      </c>
      <c r="G34" s="525">
        <f t="shared" si="7"/>
        <v>461991.09103268367</v>
      </c>
      <c r="H34" s="492">
        <f t="shared" si="8"/>
        <v>461991.09103268367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2686051.7572319927</v>
      </c>
      <c r="E35" s="523">
        <f>IF(+I14&lt;F34,I14,D35)</f>
        <v>113403.31707317074</v>
      </c>
      <c r="F35" s="524">
        <f t="shared" si="6"/>
        <v>2572648.4401588221</v>
      </c>
      <c r="G35" s="525">
        <f t="shared" si="7"/>
        <v>447578.19863379345</v>
      </c>
      <c r="H35" s="492">
        <f t="shared" si="8"/>
        <v>447578.19863379345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2572648.4401588221</v>
      </c>
      <c r="E36" s="523">
        <f>IF(+I14&lt;F35,I14,D36)</f>
        <v>113403.31707317074</v>
      </c>
      <c r="F36" s="524">
        <f t="shared" si="6"/>
        <v>2459245.1230856515</v>
      </c>
      <c r="G36" s="525">
        <f t="shared" si="7"/>
        <v>433165.30623490305</v>
      </c>
      <c r="H36" s="492">
        <f t="shared" si="8"/>
        <v>433165.30623490305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2459245.1230856515</v>
      </c>
      <c r="E37" s="523">
        <f>IF(+I14&lt;F36,I14,D37)</f>
        <v>113403.31707317074</v>
      </c>
      <c r="F37" s="524">
        <f t="shared" si="6"/>
        <v>2345841.806012481</v>
      </c>
      <c r="G37" s="525">
        <f t="shared" si="7"/>
        <v>418752.41383601283</v>
      </c>
      <c r="H37" s="492">
        <f t="shared" si="8"/>
        <v>418752.41383601283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2345841.806012481</v>
      </c>
      <c r="E38" s="523">
        <f>IF(+I14&lt;F37,I14,D38)</f>
        <v>113403.31707317074</v>
      </c>
      <c r="F38" s="524">
        <f t="shared" si="6"/>
        <v>2232438.4889393104</v>
      </c>
      <c r="G38" s="525">
        <f t="shared" si="7"/>
        <v>404339.52143712243</v>
      </c>
      <c r="H38" s="492">
        <f t="shared" si="8"/>
        <v>404339.52143712243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2232438.4889393104</v>
      </c>
      <c r="E39" s="523">
        <f>IF(+I14&lt;F38,I14,D39)</f>
        <v>113403.31707317074</v>
      </c>
      <c r="F39" s="524">
        <f t="shared" si="6"/>
        <v>2119035.1718661399</v>
      </c>
      <c r="G39" s="525">
        <f t="shared" si="7"/>
        <v>389926.6290382322</v>
      </c>
      <c r="H39" s="492">
        <f t="shared" si="8"/>
        <v>389926.6290382322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2119035.1718661399</v>
      </c>
      <c r="E40" s="523">
        <f>IF(+I14&lt;F39,I14,D40)</f>
        <v>113403.31707317074</v>
      </c>
      <c r="F40" s="524">
        <f t="shared" si="6"/>
        <v>2005631.8547929691</v>
      </c>
      <c r="G40" s="525">
        <f t="shared" si="7"/>
        <v>375513.73663934181</v>
      </c>
      <c r="H40" s="492">
        <f t="shared" si="8"/>
        <v>375513.73663934181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2005631.8547929691</v>
      </c>
      <c r="E41" s="523">
        <f>IF(+I14&lt;F40,I14,D41)</f>
        <v>113403.31707317074</v>
      </c>
      <c r="F41" s="524">
        <f t="shared" si="6"/>
        <v>1892228.5377197983</v>
      </c>
      <c r="G41" s="525">
        <f t="shared" si="7"/>
        <v>361100.84424045152</v>
      </c>
      <c r="H41" s="492">
        <f t="shared" si="8"/>
        <v>361100.84424045152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1892228.5377197983</v>
      </c>
      <c r="E42" s="523">
        <f>IF(+I14&lt;F41,I14,D42)</f>
        <v>113403.31707317074</v>
      </c>
      <c r="F42" s="524">
        <f t="shared" si="6"/>
        <v>1778825.2206466275</v>
      </c>
      <c r="G42" s="525">
        <f t="shared" si="7"/>
        <v>346687.95184156118</v>
      </c>
      <c r="H42" s="492">
        <f t="shared" si="8"/>
        <v>346687.95184156118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1778825.2206466275</v>
      </c>
      <c r="E43" s="523">
        <f>IF(+I14&lt;F42,I14,D43)</f>
        <v>113403.31707317074</v>
      </c>
      <c r="F43" s="524">
        <f t="shared" si="6"/>
        <v>1665421.9035734567</v>
      </c>
      <c r="G43" s="525">
        <f t="shared" si="7"/>
        <v>332275.0594426709</v>
      </c>
      <c r="H43" s="492">
        <f t="shared" si="8"/>
        <v>332275.0594426709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1665421.9035734567</v>
      </c>
      <c r="E44" s="523">
        <f>IF(+I14&lt;F43,I14,D44)</f>
        <v>113403.31707317074</v>
      </c>
      <c r="F44" s="524">
        <f t="shared" si="6"/>
        <v>1552018.5865002859</v>
      </c>
      <c r="G44" s="525">
        <f t="shared" si="7"/>
        <v>317862.1670437805</v>
      </c>
      <c r="H44" s="492">
        <f t="shared" si="8"/>
        <v>317862.1670437805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1552018.5865002859</v>
      </c>
      <c r="E45" s="523">
        <f>IF(+I14&lt;F44,I14,D45)</f>
        <v>113403.31707317074</v>
      </c>
      <c r="F45" s="524">
        <f t="shared" si="6"/>
        <v>1438615.2694271151</v>
      </c>
      <c r="G45" s="525">
        <f t="shared" si="7"/>
        <v>303449.27464489022</v>
      </c>
      <c r="H45" s="492">
        <f t="shared" si="8"/>
        <v>303449.27464489022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1438615.2694271151</v>
      </c>
      <c r="E46" s="523">
        <f>IF(+I14&lt;F45,I14,D46)</f>
        <v>113403.31707317074</v>
      </c>
      <c r="F46" s="524">
        <f t="shared" si="6"/>
        <v>1325211.9523539443</v>
      </c>
      <c r="G46" s="525">
        <f t="shared" si="7"/>
        <v>289036.38224599988</v>
      </c>
      <c r="H46" s="492">
        <f t="shared" si="8"/>
        <v>289036.38224599988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1325211.9523539443</v>
      </c>
      <c r="E47" s="523">
        <f>IF(+I14&lt;F46,I14,D47)</f>
        <v>113403.31707317074</v>
      </c>
      <c r="F47" s="524">
        <f t="shared" si="6"/>
        <v>1211808.6352807735</v>
      </c>
      <c r="G47" s="525">
        <f t="shared" si="7"/>
        <v>274623.48984710954</v>
      </c>
      <c r="H47" s="492">
        <f t="shared" si="8"/>
        <v>274623.48984710954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1211808.6352807735</v>
      </c>
      <c r="E48" s="523">
        <f>IF(+I14&lt;F47,I14,D48)</f>
        <v>113403.31707317074</v>
      </c>
      <c r="F48" s="524">
        <f t="shared" si="6"/>
        <v>1098405.3182076027</v>
      </c>
      <c r="G48" s="525">
        <f t="shared" si="7"/>
        <v>260210.59744821917</v>
      </c>
      <c r="H48" s="492">
        <f t="shared" si="8"/>
        <v>260210.59744821917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1098405.3182076027</v>
      </c>
      <c r="E49" s="523">
        <f>IF(+I14&lt;F48,I14,D49)</f>
        <v>113403.31707317074</v>
      </c>
      <c r="F49" s="524">
        <f t="shared" si="6"/>
        <v>985002.00113443192</v>
      </c>
      <c r="G49" s="525">
        <f t="shared" ref="G49:G72" si="9">+I$12*((D49+F49)/2)+E49</f>
        <v>245797.70504932886</v>
      </c>
      <c r="H49" s="492">
        <f t="shared" ref="H49:H72" si="10">+I$13*((D49+F49)/2)+E49</f>
        <v>245797.70504932886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985002.00113443192</v>
      </c>
      <c r="E50" s="523">
        <f>IF(+I14&lt;F49,I14,D50)</f>
        <v>113403.31707317074</v>
      </c>
      <c r="F50" s="524">
        <f t="shared" si="6"/>
        <v>871598.68406126113</v>
      </c>
      <c r="G50" s="525">
        <f t="shared" si="9"/>
        <v>231384.81265043851</v>
      </c>
      <c r="H50" s="492">
        <f t="shared" si="10"/>
        <v>231384.81265043851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871598.68406126113</v>
      </c>
      <c r="E51" s="523">
        <f>IF(+I14&lt;F50,I14,D51)</f>
        <v>113403.31707317074</v>
      </c>
      <c r="F51" s="524">
        <f t="shared" si="6"/>
        <v>758195.36698809033</v>
      </c>
      <c r="G51" s="525">
        <f t="shared" si="9"/>
        <v>216971.92025154817</v>
      </c>
      <c r="H51" s="492">
        <f t="shared" si="10"/>
        <v>216971.92025154817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758195.36698809033</v>
      </c>
      <c r="E52" s="523">
        <f>IF(+I14&lt;F51,I14,D52)</f>
        <v>113403.31707317074</v>
      </c>
      <c r="F52" s="524">
        <f t="shared" si="6"/>
        <v>644792.04991491954</v>
      </c>
      <c r="G52" s="525">
        <f t="shared" si="9"/>
        <v>202559.02785265783</v>
      </c>
      <c r="H52" s="492">
        <f t="shared" si="10"/>
        <v>202559.02785265783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644792.04991491954</v>
      </c>
      <c r="E53" s="523">
        <f>IF(+I14&lt;F52,I14,D53)</f>
        <v>113403.31707317074</v>
      </c>
      <c r="F53" s="524">
        <f t="shared" si="6"/>
        <v>531388.73284174874</v>
      </c>
      <c r="G53" s="525">
        <f t="shared" si="9"/>
        <v>188146.13545376749</v>
      </c>
      <c r="H53" s="492">
        <f t="shared" si="10"/>
        <v>188146.13545376749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531388.73284174874</v>
      </c>
      <c r="E54" s="523">
        <f>IF(+I14&lt;F53,I14,D54)</f>
        <v>113403.31707317074</v>
      </c>
      <c r="F54" s="524">
        <f t="shared" si="6"/>
        <v>417985.41576857801</v>
      </c>
      <c r="G54" s="525">
        <f t="shared" si="9"/>
        <v>173733.24305487718</v>
      </c>
      <c r="H54" s="492">
        <f t="shared" si="10"/>
        <v>173733.24305487718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417985.41576857801</v>
      </c>
      <c r="E55" s="523">
        <f>IF(+I14&lt;F54,I14,D55)</f>
        <v>113403.31707317074</v>
      </c>
      <c r="F55" s="524">
        <f t="shared" si="6"/>
        <v>304582.09869540727</v>
      </c>
      <c r="G55" s="525">
        <f t="shared" si="9"/>
        <v>159320.35065598687</v>
      </c>
      <c r="H55" s="492">
        <f t="shared" si="10"/>
        <v>159320.35065598687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304582.09869540727</v>
      </c>
      <c r="E56" s="523">
        <f>IF(+I14&lt;F55,I14,D56)</f>
        <v>113403.31707317074</v>
      </c>
      <c r="F56" s="524">
        <f t="shared" si="6"/>
        <v>191178.78162223654</v>
      </c>
      <c r="G56" s="525">
        <f t="shared" si="9"/>
        <v>144907.45825709653</v>
      </c>
      <c r="H56" s="492">
        <f t="shared" si="10"/>
        <v>144907.45825709653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191178.78162223654</v>
      </c>
      <c r="E57" s="523">
        <f>IF(+I14&lt;F56,I14,D57)</f>
        <v>113403.31707317074</v>
      </c>
      <c r="F57" s="524">
        <f t="shared" si="6"/>
        <v>77775.4645490658</v>
      </c>
      <c r="G57" s="525">
        <f t="shared" si="9"/>
        <v>130494.5658582062</v>
      </c>
      <c r="H57" s="492">
        <f t="shared" si="10"/>
        <v>130494.5658582062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77775.4645490658</v>
      </c>
      <c r="E58" s="523">
        <f>IF(+I14&lt;F57,I14,D58)</f>
        <v>77775.4645490658</v>
      </c>
      <c r="F58" s="524">
        <f t="shared" si="6"/>
        <v>0</v>
      </c>
      <c r="G58" s="525">
        <f t="shared" si="9"/>
        <v>82717.865841860956</v>
      </c>
      <c r="H58" s="492">
        <f t="shared" si="10"/>
        <v>82717.865841860956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6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4649536</v>
      </c>
      <c r="F73" s="375"/>
      <c r="G73" s="375">
        <f>SUM(G17:G72)</f>
        <v>16914754.129403353</v>
      </c>
      <c r="H73" s="375">
        <f>SUM(H17:H72)</f>
        <v>16914754.129403353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656695.01889722759</v>
      </c>
      <c r="N87" s="547">
        <f>IF(J92&lt;D11,0,VLOOKUP(J92,C17:O72,11))</f>
        <v>656695.01889722759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588082.07919327903</v>
      </c>
      <c r="N88" s="551">
        <f>IF(J92&lt;D11,0,VLOOKUP(J92,C99:P154,7))</f>
        <v>588082.07919327903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-68612.939703948563</v>
      </c>
      <c r="N89" s="556">
        <f>+N88-N87</f>
        <v>-68612.939703948563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TP2014138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4648771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108110.95348837209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0</v>
      </c>
      <c r="F99" s="652">
        <v>3816677</v>
      </c>
      <c r="G99" s="653">
        <v>1908338.5</v>
      </c>
      <c r="H99" s="654">
        <v>231808.65934946379</v>
      </c>
      <c r="I99" s="655">
        <v>231808.65934946379</v>
      </c>
      <c r="J99" s="515">
        <f t="shared" ref="J99:J130" si="11">+I99-H99</f>
        <v>0</v>
      </c>
      <c r="K99" s="515"/>
      <c r="L99" s="513">
        <f>+H99</f>
        <v>231808.65934946379</v>
      </c>
      <c r="M99" s="514">
        <f t="shared" ref="M99:M130" si="12">IF(L99&lt;&gt;0,+H99-L99,0)</f>
        <v>0</v>
      </c>
      <c r="N99" s="513">
        <f>+I99</f>
        <v>231808.65934946379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4649536</v>
      </c>
      <c r="E100" s="631">
        <v>110703.23809523809</v>
      </c>
      <c r="F100" s="632">
        <v>4538832.7619047621</v>
      </c>
      <c r="G100" s="632">
        <v>4594184.3809523806</v>
      </c>
      <c r="H100" s="634">
        <v>595870.17682545946</v>
      </c>
      <c r="I100" s="635">
        <v>595870.17682545946</v>
      </c>
      <c r="J100" s="515">
        <f t="shared" si="11"/>
        <v>0</v>
      </c>
      <c r="K100" s="515"/>
      <c r="L100" s="656">
        <f>+H100</f>
        <v>595870.17682545946</v>
      </c>
      <c r="M100" s="515">
        <f t="shared" si="12"/>
        <v>0</v>
      </c>
      <c r="N100" s="656">
        <f>+I100</f>
        <v>595870.17682545946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>IU</v>
      </c>
      <c r="C101" s="508">
        <f>IF(D93="","-",+C100+1)</f>
        <v>2019</v>
      </c>
      <c r="D101" s="374">
        <f>IF(F100+SUM(E$99:E100)=D$92,F100,D$92-SUM(E$99:E100))</f>
        <v>4538067.7619047621</v>
      </c>
      <c r="E101" s="523">
        <f>IF(+J96&lt;F100,J96,D101)</f>
        <v>108110.95348837209</v>
      </c>
      <c r="F101" s="524">
        <f t="shared" ref="F101:F130" si="16">+D101-E101</f>
        <v>4429956.8084163899</v>
      </c>
      <c r="G101" s="524">
        <f t="shared" ref="G101:G130" si="17">+(F101+D101)/2</f>
        <v>4484012.285160576</v>
      </c>
      <c r="H101" s="527">
        <f t="shared" ref="H101:H154" si="18">+J$94*G101+E101</f>
        <v>588082.07919327903</v>
      </c>
      <c r="I101" s="578">
        <f t="shared" ref="I101:I154" si="19">+J$95*G101+E101</f>
        <v>588082.07919327903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4429956.8084163899</v>
      </c>
      <c r="E102" s="523">
        <f>IF(+J96&lt;F101,J96,D102)</f>
        <v>108110.95348837209</v>
      </c>
      <c r="F102" s="524">
        <f t="shared" si="16"/>
        <v>4321845.8549280176</v>
      </c>
      <c r="G102" s="524">
        <f t="shared" si="17"/>
        <v>4375901.3316722037</v>
      </c>
      <c r="H102" s="527">
        <f t="shared" si="18"/>
        <v>576509.82364470023</v>
      </c>
      <c r="I102" s="578">
        <f t="shared" si="19"/>
        <v>576509.82364470023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4321845.8549280176</v>
      </c>
      <c r="E103" s="523">
        <f>IF(+J96&lt;F102,J96,D103)</f>
        <v>108110.95348837209</v>
      </c>
      <c r="F103" s="524">
        <f t="shared" si="16"/>
        <v>4213734.9014396453</v>
      </c>
      <c r="G103" s="524">
        <f t="shared" si="17"/>
        <v>4267790.3781838315</v>
      </c>
      <c r="H103" s="527">
        <f t="shared" si="18"/>
        <v>564937.56809612154</v>
      </c>
      <c r="I103" s="578">
        <f t="shared" si="19"/>
        <v>564937.56809612154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4213734.9014396453</v>
      </c>
      <c r="E104" s="523">
        <f>IF(+J96&lt;F103,J96,D104)</f>
        <v>108110.95348837209</v>
      </c>
      <c r="F104" s="524">
        <f t="shared" si="16"/>
        <v>4105623.9479512731</v>
      </c>
      <c r="G104" s="524">
        <f t="shared" si="17"/>
        <v>4159679.4246954592</v>
      </c>
      <c r="H104" s="527">
        <f t="shared" si="18"/>
        <v>553365.31254754274</v>
      </c>
      <c r="I104" s="578">
        <f t="shared" si="19"/>
        <v>553365.31254754274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4105623.9479512731</v>
      </c>
      <c r="E105" s="523">
        <f>IF(+J96&lt;F104,J96,D105)</f>
        <v>108110.95348837209</v>
      </c>
      <c r="F105" s="524">
        <f t="shared" si="16"/>
        <v>3997512.9944629008</v>
      </c>
      <c r="G105" s="524">
        <f t="shared" si="17"/>
        <v>4051568.4712070869</v>
      </c>
      <c r="H105" s="527">
        <f t="shared" si="18"/>
        <v>541793.05699896393</v>
      </c>
      <c r="I105" s="578">
        <f t="shared" si="19"/>
        <v>541793.05699896393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3997512.9944629008</v>
      </c>
      <c r="E106" s="523">
        <f>IF(+J96&lt;F105,J96,D106)</f>
        <v>108110.95348837209</v>
      </c>
      <c r="F106" s="524">
        <f t="shared" si="16"/>
        <v>3889402.0409745285</v>
      </c>
      <c r="G106" s="524">
        <f t="shared" si="17"/>
        <v>3943457.5177187147</v>
      </c>
      <c r="H106" s="527">
        <f t="shared" si="18"/>
        <v>530220.80145038525</v>
      </c>
      <c r="I106" s="578">
        <f t="shared" si="19"/>
        <v>530220.80145038525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3889402.0409745285</v>
      </c>
      <c r="E107" s="523">
        <f>IF(+J96&lt;F106,J96,D107)</f>
        <v>108110.95348837209</v>
      </c>
      <c r="F107" s="524">
        <f t="shared" si="16"/>
        <v>3781291.0874861563</v>
      </c>
      <c r="G107" s="524">
        <f t="shared" si="17"/>
        <v>3835346.5642303424</v>
      </c>
      <c r="H107" s="527">
        <f t="shared" si="18"/>
        <v>518648.54590180638</v>
      </c>
      <c r="I107" s="578">
        <f t="shared" si="19"/>
        <v>518648.54590180638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3781291.0874861563</v>
      </c>
      <c r="E108" s="523">
        <f>IF(+J96&lt;F107,J96,D108)</f>
        <v>108110.95348837209</v>
      </c>
      <c r="F108" s="524">
        <f t="shared" si="16"/>
        <v>3673180.133997784</v>
      </c>
      <c r="G108" s="524">
        <f t="shared" si="17"/>
        <v>3727235.6107419701</v>
      </c>
      <c r="H108" s="527">
        <f t="shared" si="18"/>
        <v>507076.29035322764</v>
      </c>
      <c r="I108" s="578">
        <f t="shared" si="19"/>
        <v>507076.29035322764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3673180.133997784</v>
      </c>
      <c r="E109" s="523">
        <f>IF(+J96&lt;F108,J96,D109)</f>
        <v>108110.95348837209</v>
      </c>
      <c r="F109" s="524">
        <f t="shared" si="16"/>
        <v>3565069.1805094117</v>
      </c>
      <c r="G109" s="524">
        <f t="shared" si="17"/>
        <v>3619124.6572535979</v>
      </c>
      <c r="H109" s="527">
        <f t="shared" si="18"/>
        <v>495504.03480464884</v>
      </c>
      <c r="I109" s="578">
        <f t="shared" si="19"/>
        <v>495504.03480464884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3565069.1805094117</v>
      </c>
      <c r="E110" s="523">
        <f>IF(+J96&lt;F109,J96,D110)</f>
        <v>108110.95348837209</v>
      </c>
      <c r="F110" s="524">
        <f t="shared" si="16"/>
        <v>3456958.2270210395</v>
      </c>
      <c r="G110" s="524">
        <f t="shared" si="17"/>
        <v>3511013.7037652256</v>
      </c>
      <c r="H110" s="527">
        <f t="shared" si="18"/>
        <v>483931.77925607003</v>
      </c>
      <c r="I110" s="578">
        <f t="shared" si="19"/>
        <v>483931.77925607003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3456958.2270210395</v>
      </c>
      <c r="E111" s="523">
        <f>IF(+J96&lt;F110,J96,D111)</f>
        <v>108110.95348837209</v>
      </c>
      <c r="F111" s="524">
        <f t="shared" si="16"/>
        <v>3348847.2735326672</v>
      </c>
      <c r="G111" s="524">
        <f t="shared" si="17"/>
        <v>3402902.7502768533</v>
      </c>
      <c r="H111" s="527">
        <f t="shared" si="18"/>
        <v>472359.52370749129</v>
      </c>
      <c r="I111" s="578">
        <f t="shared" si="19"/>
        <v>472359.52370749129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3348847.2735326672</v>
      </c>
      <c r="E112" s="523">
        <f>IF(+J96&lt;F111,J96,D112)</f>
        <v>108110.95348837209</v>
      </c>
      <c r="F112" s="524">
        <f t="shared" si="16"/>
        <v>3240736.3200442949</v>
      </c>
      <c r="G112" s="524">
        <f t="shared" si="17"/>
        <v>3294791.7967884811</v>
      </c>
      <c r="H112" s="527">
        <f t="shared" si="18"/>
        <v>460787.26815891248</v>
      </c>
      <c r="I112" s="578">
        <f t="shared" si="19"/>
        <v>460787.26815891248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3240736.3200442949</v>
      </c>
      <c r="E113" s="523">
        <f>IF(+J96&lt;F112,J96,D113)</f>
        <v>108110.95348837209</v>
      </c>
      <c r="F113" s="524">
        <f t="shared" si="16"/>
        <v>3132625.3665559227</v>
      </c>
      <c r="G113" s="524">
        <f t="shared" si="17"/>
        <v>3186680.8433001088</v>
      </c>
      <c r="H113" s="527">
        <f t="shared" si="18"/>
        <v>449215.01261033374</v>
      </c>
      <c r="I113" s="578">
        <f t="shared" si="19"/>
        <v>449215.01261033374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3132625.3665559227</v>
      </c>
      <c r="E114" s="523">
        <f>IF(+J96&lt;F113,J96,D114)</f>
        <v>108110.95348837209</v>
      </c>
      <c r="F114" s="524">
        <f t="shared" si="16"/>
        <v>3024514.4130675504</v>
      </c>
      <c r="G114" s="524">
        <f t="shared" si="17"/>
        <v>3078569.8898117365</v>
      </c>
      <c r="H114" s="527">
        <f t="shared" si="18"/>
        <v>437642.75706175494</v>
      </c>
      <c r="I114" s="578">
        <f t="shared" si="19"/>
        <v>437642.75706175494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3024514.4130675504</v>
      </c>
      <c r="E115" s="523">
        <f>IF(+J96&lt;F114,J96,D115)</f>
        <v>108110.95348837209</v>
      </c>
      <c r="F115" s="524">
        <f t="shared" si="16"/>
        <v>2916403.4595791781</v>
      </c>
      <c r="G115" s="524">
        <f t="shared" si="17"/>
        <v>2970458.9363233643</v>
      </c>
      <c r="H115" s="527">
        <f t="shared" si="18"/>
        <v>426070.50151317619</v>
      </c>
      <c r="I115" s="578">
        <f t="shared" si="19"/>
        <v>426070.50151317619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2916403.4595791781</v>
      </c>
      <c r="E116" s="523">
        <f>IF(+J96&lt;F115,J96,D116)</f>
        <v>108110.95348837209</v>
      </c>
      <c r="F116" s="524">
        <f t="shared" si="16"/>
        <v>2808292.5060908059</v>
      </c>
      <c r="G116" s="524">
        <f t="shared" si="17"/>
        <v>2862347.982834992</v>
      </c>
      <c r="H116" s="527">
        <f t="shared" si="18"/>
        <v>414498.24596459739</v>
      </c>
      <c r="I116" s="578">
        <f t="shared" si="19"/>
        <v>414498.24596459739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2808292.5060908059</v>
      </c>
      <c r="E117" s="523">
        <f>IF(+J96&lt;F116,J96,D117)</f>
        <v>108110.95348837209</v>
      </c>
      <c r="F117" s="524">
        <f t="shared" si="16"/>
        <v>2700181.5526024336</v>
      </c>
      <c r="G117" s="524">
        <f t="shared" si="17"/>
        <v>2754237.0293466197</v>
      </c>
      <c r="H117" s="527">
        <f t="shared" si="18"/>
        <v>402925.99041601864</v>
      </c>
      <c r="I117" s="578">
        <f t="shared" si="19"/>
        <v>402925.99041601864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2700181.5526024336</v>
      </c>
      <c r="E118" s="523">
        <f>IF(+J96&lt;F117,J96,D118)</f>
        <v>108110.95348837209</v>
      </c>
      <c r="F118" s="524">
        <f t="shared" si="16"/>
        <v>2592070.5991140613</v>
      </c>
      <c r="G118" s="524">
        <f t="shared" si="17"/>
        <v>2646126.0758582475</v>
      </c>
      <c r="H118" s="527">
        <f t="shared" si="18"/>
        <v>391353.73486743984</v>
      </c>
      <c r="I118" s="578">
        <f t="shared" si="19"/>
        <v>391353.73486743984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2592070.5991140613</v>
      </c>
      <c r="E119" s="523">
        <f>IF(+J96&lt;F118,J96,D119)</f>
        <v>108110.95348837209</v>
      </c>
      <c r="F119" s="524">
        <f t="shared" si="16"/>
        <v>2483959.6456256891</v>
      </c>
      <c r="G119" s="524">
        <f t="shared" si="17"/>
        <v>2538015.1223698752</v>
      </c>
      <c r="H119" s="527">
        <f t="shared" si="18"/>
        <v>379781.47931886109</v>
      </c>
      <c r="I119" s="578">
        <f t="shared" si="19"/>
        <v>379781.47931886109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2483959.6456256891</v>
      </c>
      <c r="E120" s="523">
        <f>IF(+J96&lt;F119,J96,D120)</f>
        <v>108110.95348837209</v>
      </c>
      <c r="F120" s="524">
        <f t="shared" si="16"/>
        <v>2375848.6921373168</v>
      </c>
      <c r="G120" s="524">
        <f t="shared" si="17"/>
        <v>2429904.1688815029</v>
      </c>
      <c r="H120" s="527">
        <f t="shared" si="18"/>
        <v>368209.22377028229</v>
      </c>
      <c r="I120" s="578">
        <f t="shared" si="19"/>
        <v>368209.22377028229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2375848.6921373168</v>
      </c>
      <c r="E121" s="523">
        <f>IF(+J96&lt;F120,J96,D121)</f>
        <v>108110.95348837209</v>
      </c>
      <c r="F121" s="524">
        <f t="shared" si="16"/>
        <v>2267737.7386489445</v>
      </c>
      <c r="G121" s="524">
        <f t="shared" si="17"/>
        <v>2321793.2153931307</v>
      </c>
      <c r="H121" s="527">
        <f t="shared" si="18"/>
        <v>356636.96822170354</v>
      </c>
      <c r="I121" s="578">
        <f t="shared" si="19"/>
        <v>356636.96822170354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2267737.7386489445</v>
      </c>
      <c r="E122" s="523">
        <f>IF(+J96&lt;F121,J96,D122)</f>
        <v>108110.95348837209</v>
      </c>
      <c r="F122" s="524">
        <f t="shared" si="16"/>
        <v>2159626.7851605723</v>
      </c>
      <c r="G122" s="524">
        <f t="shared" si="17"/>
        <v>2213682.2619047584</v>
      </c>
      <c r="H122" s="527">
        <f t="shared" si="18"/>
        <v>345064.71267312474</v>
      </c>
      <c r="I122" s="578">
        <f t="shared" si="19"/>
        <v>345064.71267312474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2159626.7851605723</v>
      </c>
      <c r="E123" s="523">
        <f>IF(+J96&lt;F122,J96,D123)</f>
        <v>108110.95348837209</v>
      </c>
      <c r="F123" s="524">
        <f t="shared" si="16"/>
        <v>2051515.8316722002</v>
      </c>
      <c r="G123" s="524">
        <f t="shared" si="17"/>
        <v>2105571.3084163861</v>
      </c>
      <c r="H123" s="527">
        <f t="shared" si="18"/>
        <v>333492.45712454594</v>
      </c>
      <c r="I123" s="578">
        <f t="shared" si="19"/>
        <v>333492.45712454594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2051515.8316722002</v>
      </c>
      <c r="E124" s="523">
        <f>IF(+J96&lt;F123,J96,D124)</f>
        <v>108110.95348837209</v>
      </c>
      <c r="F124" s="524">
        <f t="shared" si="16"/>
        <v>1943404.8781838282</v>
      </c>
      <c r="G124" s="524">
        <f t="shared" si="17"/>
        <v>1997460.3549280143</v>
      </c>
      <c r="H124" s="527">
        <f t="shared" si="18"/>
        <v>321920.20157596725</v>
      </c>
      <c r="I124" s="578">
        <f t="shared" si="19"/>
        <v>321920.20157596725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1943404.8781838282</v>
      </c>
      <c r="E125" s="523">
        <f>IF(+J96&lt;F124,J96,D125)</f>
        <v>108110.95348837209</v>
      </c>
      <c r="F125" s="524">
        <f t="shared" si="16"/>
        <v>1835293.9246954562</v>
      </c>
      <c r="G125" s="524">
        <f t="shared" si="17"/>
        <v>1889349.4014396421</v>
      </c>
      <c r="H125" s="527">
        <f t="shared" si="18"/>
        <v>310347.94602738845</v>
      </c>
      <c r="I125" s="578">
        <f t="shared" si="19"/>
        <v>310347.94602738845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1835293.9246954562</v>
      </c>
      <c r="E126" s="523">
        <f>IF(+J96&lt;F125,J96,D126)</f>
        <v>108110.95348837209</v>
      </c>
      <c r="F126" s="524">
        <f t="shared" si="16"/>
        <v>1727182.9712070841</v>
      </c>
      <c r="G126" s="524">
        <f t="shared" si="17"/>
        <v>1781238.4479512703</v>
      </c>
      <c r="H126" s="527">
        <f t="shared" si="18"/>
        <v>298775.69047880976</v>
      </c>
      <c r="I126" s="578">
        <f t="shared" si="19"/>
        <v>298775.69047880976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1727182.9712070841</v>
      </c>
      <c r="E127" s="523">
        <f>IF(+J96&lt;F126,J96,D127)</f>
        <v>108110.95348837209</v>
      </c>
      <c r="F127" s="524">
        <f t="shared" si="16"/>
        <v>1619072.0177187121</v>
      </c>
      <c r="G127" s="524">
        <f t="shared" si="17"/>
        <v>1673127.494462898</v>
      </c>
      <c r="H127" s="527">
        <f t="shared" si="18"/>
        <v>287203.43493023096</v>
      </c>
      <c r="I127" s="578">
        <f t="shared" si="19"/>
        <v>287203.43493023096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1619072.0177187121</v>
      </c>
      <c r="E128" s="523">
        <f>IF(+J96&lt;F127,J96,D128)</f>
        <v>108110.95348837209</v>
      </c>
      <c r="F128" s="524">
        <f t="shared" si="16"/>
        <v>1510961.0642303401</v>
      </c>
      <c r="G128" s="524">
        <f t="shared" si="17"/>
        <v>1565016.5409745262</v>
      </c>
      <c r="H128" s="527">
        <f t="shared" si="18"/>
        <v>275631.17938165227</v>
      </c>
      <c r="I128" s="578">
        <f t="shared" si="19"/>
        <v>275631.17938165227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1510961.0642303401</v>
      </c>
      <c r="E129" s="523">
        <f>IF(+J96&lt;F128,J96,D129)</f>
        <v>108110.95348837209</v>
      </c>
      <c r="F129" s="524">
        <f t="shared" si="16"/>
        <v>1402850.110741968</v>
      </c>
      <c r="G129" s="524">
        <f t="shared" si="17"/>
        <v>1456905.5874861539</v>
      </c>
      <c r="H129" s="527">
        <f t="shared" si="18"/>
        <v>264058.92383307347</v>
      </c>
      <c r="I129" s="578">
        <f t="shared" si="19"/>
        <v>264058.92383307347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1402850.110741968</v>
      </c>
      <c r="E130" s="523">
        <f>IF(+J96&lt;F129,J96,D130)</f>
        <v>108110.95348837209</v>
      </c>
      <c r="F130" s="524">
        <f t="shared" si="16"/>
        <v>1294739.157253596</v>
      </c>
      <c r="G130" s="524">
        <f t="shared" si="17"/>
        <v>1348794.6339977821</v>
      </c>
      <c r="H130" s="527">
        <f t="shared" si="18"/>
        <v>252486.66828449472</v>
      </c>
      <c r="I130" s="578">
        <f t="shared" si="19"/>
        <v>252486.66828449472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1294739.157253596</v>
      </c>
      <c r="E131" s="523">
        <f>IF(+J96&lt;F130,J96,D131)</f>
        <v>108110.95348837209</v>
      </c>
      <c r="F131" s="524">
        <f t="shared" ref="F131:F154" si="20">+D131-E131</f>
        <v>1186628.203765224</v>
      </c>
      <c r="G131" s="524">
        <f t="shared" ref="G131:G154" si="21">+(F131+D131)/2</f>
        <v>1240683.6805094099</v>
      </c>
      <c r="H131" s="527">
        <f t="shared" si="18"/>
        <v>240914.41273591595</v>
      </c>
      <c r="I131" s="578">
        <f t="shared" si="19"/>
        <v>240914.41273591595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1186628.203765224</v>
      </c>
      <c r="E132" s="523">
        <f>IF(+J96&lt;F131,J96,D132)</f>
        <v>108110.95348837209</v>
      </c>
      <c r="F132" s="524">
        <f t="shared" si="20"/>
        <v>1078517.2502768519</v>
      </c>
      <c r="G132" s="524">
        <f t="shared" si="21"/>
        <v>1132572.7270210381</v>
      </c>
      <c r="H132" s="527">
        <f t="shared" si="18"/>
        <v>229342.15718733723</v>
      </c>
      <c r="I132" s="578">
        <f t="shared" si="19"/>
        <v>229342.15718733723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1078517.2502768519</v>
      </c>
      <c r="E133" s="523">
        <f>IF(+J96&lt;F132,J96,D133)</f>
        <v>108110.95348837209</v>
      </c>
      <c r="F133" s="524">
        <f t="shared" si="20"/>
        <v>970406.2967884799</v>
      </c>
      <c r="G133" s="524">
        <f t="shared" si="21"/>
        <v>1024461.7735326659</v>
      </c>
      <c r="H133" s="527">
        <f t="shared" si="18"/>
        <v>217769.90163875849</v>
      </c>
      <c r="I133" s="578">
        <f t="shared" si="19"/>
        <v>217769.90163875849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970406.2967884799</v>
      </c>
      <c r="E134" s="523">
        <f>IF(+J96&lt;F133,J96,D134)</f>
        <v>108110.95348837209</v>
      </c>
      <c r="F134" s="524">
        <f t="shared" si="20"/>
        <v>862295.34330010787</v>
      </c>
      <c r="G134" s="524">
        <f t="shared" si="21"/>
        <v>916350.82004429388</v>
      </c>
      <c r="H134" s="527">
        <f t="shared" si="18"/>
        <v>206197.64609017971</v>
      </c>
      <c r="I134" s="578">
        <f t="shared" si="19"/>
        <v>206197.64609017971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862295.34330010787</v>
      </c>
      <c r="E135" s="523">
        <f>IF(+J96&lt;F134,J96,D135)</f>
        <v>108110.95348837209</v>
      </c>
      <c r="F135" s="524">
        <f t="shared" si="20"/>
        <v>754184.38981173583</v>
      </c>
      <c r="G135" s="524">
        <f t="shared" si="21"/>
        <v>808239.86655592185</v>
      </c>
      <c r="H135" s="527">
        <f t="shared" si="18"/>
        <v>194625.39054160097</v>
      </c>
      <c r="I135" s="578">
        <f t="shared" si="19"/>
        <v>194625.39054160097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754184.38981173583</v>
      </c>
      <c r="E136" s="523">
        <f>IF(+J96&lt;F135,J96,D136)</f>
        <v>108110.95348837209</v>
      </c>
      <c r="F136" s="524">
        <f t="shared" si="20"/>
        <v>646073.4363233638</v>
      </c>
      <c r="G136" s="524">
        <f t="shared" si="21"/>
        <v>700128.91306754982</v>
      </c>
      <c r="H136" s="527">
        <f t="shared" si="18"/>
        <v>183053.13499302219</v>
      </c>
      <c r="I136" s="578">
        <f t="shared" si="19"/>
        <v>183053.13499302219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646073.4363233638</v>
      </c>
      <c r="E137" s="523">
        <f>IF(+J96&lt;F136,J96,D137)</f>
        <v>108110.95348837209</v>
      </c>
      <c r="F137" s="524">
        <f t="shared" si="20"/>
        <v>537962.48283499177</v>
      </c>
      <c r="G137" s="524">
        <f t="shared" si="21"/>
        <v>592017.95957917778</v>
      </c>
      <c r="H137" s="527">
        <f t="shared" si="18"/>
        <v>171480.87944444345</v>
      </c>
      <c r="I137" s="578">
        <f t="shared" si="19"/>
        <v>171480.87944444345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537962.48283499177</v>
      </c>
      <c r="E138" s="523">
        <f>IF(+J96&lt;F137,J96,D138)</f>
        <v>108110.95348837209</v>
      </c>
      <c r="F138" s="524">
        <f t="shared" si="20"/>
        <v>429851.52934661967</v>
      </c>
      <c r="G138" s="524">
        <f t="shared" si="21"/>
        <v>483907.00609080575</v>
      </c>
      <c r="H138" s="527">
        <f t="shared" si="18"/>
        <v>159908.6238958647</v>
      </c>
      <c r="I138" s="578">
        <f t="shared" si="19"/>
        <v>159908.6238958647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429851.52934661967</v>
      </c>
      <c r="E139" s="523">
        <f>IF(+J96&lt;F138,J96,D139)</f>
        <v>108110.95348837209</v>
      </c>
      <c r="F139" s="524">
        <f t="shared" si="20"/>
        <v>321740.57585824758</v>
      </c>
      <c r="G139" s="524">
        <f t="shared" si="21"/>
        <v>375796.0526024336</v>
      </c>
      <c r="H139" s="527">
        <f t="shared" si="18"/>
        <v>148336.36834728596</v>
      </c>
      <c r="I139" s="578">
        <f t="shared" si="19"/>
        <v>148336.36834728596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321740.57585824758</v>
      </c>
      <c r="E140" s="523">
        <f>IF(+J96&lt;F139,J96,D140)</f>
        <v>108110.95348837209</v>
      </c>
      <c r="F140" s="524">
        <f t="shared" si="20"/>
        <v>213629.62236987549</v>
      </c>
      <c r="G140" s="524">
        <f t="shared" si="21"/>
        <v>267685.09911406157</v>
      </c>
      <c r="H140" s="527">
        <f t="shared" si="18"/>
        <v>136764.11279870718</v>
      </c>
      <c r="I140" s="578">
        <f t="shared" si="19"/>
        <v>136764.11279870718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213629.62236987549</v>
      </c>
      <c r="E141" s="523">
        <f>IF(+J96&lt;F140,J96,D141)</f>
        <v>108110.95348837209</v>
      </c>
      <c r="F141" s="524">
        <f t="shared" si="20"/>
        <v>105518.6688815034</v>
      </c>
      <c r="G141" s="524">
        <f t="shared" si="21"/>
        <v>159574.14562568945</v>
      </c>
      <c r="H141" s="527">
        <f t="shared" si="18"/>
        <v>125191.85725012844</v>
      </c>
      <c r="I141" s="578">
        <f t="shared" si="19"/>
        <v>125191.85725012844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105518.6688815034</v>
      </c>
      <c r="E142" s="523">
        <f>IF(+J96&lt;F141,J96,D142)</f>
        <v>105518.6688815034</v>
      </c>
      <c r="F142" s="524">
        <f t="shared" si="20"/>
        <v>0</v>
      </c>
      <c r="G142" s="524">
        <f t="shared" si="21"/>
        <v>52759.3344407517</v>
      </c>
      <c r="H142" s="527">
        <f t="shared" si="18"/>
        <v>111166.05687523689</v>
      </c>
      <c r="I142" s="578">
        <f t="shared" si="19"/>
        <v>111166.05687523689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4648771</v>
      </c>
      <c r="F155" s="375"/>
      <c r="G155" s="375"/>
      <c r="H155" s="375">
        <f>SUM(H99:H154)</f>
        <v>15560960.590140007</v>
      </c>
      <c r="I155" s="375">
        <f>SUM(I99:I154)</f>
        <v>15560960.590140007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1892111.4651232755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1892111.4651232755</v>
      </c>
      <c r="O6" s="269"/>
      <c r="P6" s="269"/>
    </row>
    <row r="7" spans="1:16" ht="13.5" thickBot="1">
      <c r="C7" s="468" t="s">
        <v>48</v>
      </c>
      <c r="D7" s="625" t="s">
        <v>388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415</v>
      </c>
      <c r="E9" s="638" t="s">
        <v>416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17159057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418513.58536585368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 t="s">
        <v>442</v>
      </c>
      <c r="E17" s="659" t="s">
        <v>442</v>
      </c>
      <c r="F17" s="652">
        <v>12938000</v>
      </c>
      <c r="G17" s="660">
        <v>801461</v>
      </c>
      <c r="H17" s="658">
        <v>801461</v>
      </c>
      <c r="I17" s="512">
        <f t="shared" ref="I17:I72" si="0">H17-G17</f>
        <v>0</v>
      </c>
      <c r="J17" s="512"/>
      <c r="K17" s="513">
        <f>+G17</f>
        <v>801461</v>
      </c>
      <c r="L17" s="514">
        <f t="shared" ref="L17:L72" si="1">IF(K17&lt;&gt;0,+G17-K17,0)</f>
        <v>0</v>
      </c>
      <c r="M17" s="513">
        <f>+H17</f>
        <v>801461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2018</v>
      </c>
      <c r="D18" s="632">
        <v>15870000</v>
      </c>
      <c r="E18" s="631">
        <v>387073.1707317073</v>
      </c>
      <c r="F18" s="632">
        <v>15482926.829268293</v>
      </c>
      <c r="G18" s="631">
        <v>2141021.8960784124</v>
      </c>
      <c r="H18" s="640">
        <v>2141021.8960784124</v>
      </c>
      <c r="I18" s="512">
        <f t="shared" si="0"/>
        <v>0</v>
      </c>
      <c r="J18" s="512"/>
      <c r="K18" s="519">
        <f>+G18</f>
        <v>2141021.8960784124</v>
      </c>
      <c r="L18" s="520">
        <f t="shared" si="1"/>
        <v>0</v>
      </c>
      <c r="M18" s="519">
        <f>+H18</f>
        <v>2141021.8960784124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15482926.829268293</v>
      </c>
      <c r="E19" s="631">
        <v>369069.76744186046</v>
      </c>
      <c r="F19" s="632">
        <v>15113857.061826432</v>
      </c>
      <c r="G19" s="631">
        <v>1892111.4651232755</v>
      </c>
      <c r="H19" s="640">
        <v>1892111.4651232755</v>
      </c>
      <c r="I19" s="512">
        <f t="shared" si="0"/>
        <v>0</v>
      </c>
      <c r="J19" s="512"/>
      <c r="K19" s="519">
        <f>+G19</f>
        <v>1892111.4651232755</v>
      </c>
      <c r="L19" s="520">
        <f t="shared" ref="L19" si="4">IF(K19&lt;&gt;0,+G19-K19,0)</f>
        <v>0</v>
      </c>
      <c r="M19" s="519">
        <f>+H19</f>
        <v>1892111.4651232755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16402914.061826432</v>
      </c>
      <c r="E20" s="523">
        <f>IF(+I14&lt;F19,I14,D20)</f>
        <v>418513.58536585368</v>
      </c>
      <c r="F20" s="524">
        <f t="shared" ref="F20:F72" si="6">+D20-E20</f>
        <v>15984400.476460578</v>
      </c>
      <c r="G20" s="525">
        <f t="shared" ref="G20:G48" si="7">+I$12*((D20+F20)/2)+E20</f>
        <v>2476631.8643407049</v>
      </c>
      <c r="H20" s="492">
        <f t="shared" ref="H20:H48" si="8">+I$13*((D20+F20)/2)+E20</f>
        <v>2476631.8643407049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15984400.476460578</v>
      </c>
      <c r="E21" s="523">
        <f>IF(+I14&lt;F20,I14,D21)</f>
        <v>418513.58536585368</v>
      </c>
      <c r="F21" s="524">
        <f t="shared" si="6"/>
        <v>15565886.891094724</v>
      </c>
      <c r="G21" s="525">
        <f t="shared" si="7"/>
        <v>2423441.2573193964</v>
      </c>
      <c r="H21" s="492">
        <f t="shared" si="8"/>
        <v>2423441.2573193964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15565886.891094724</v>
      </c>
      <c r="E22" s="523">
        <f>IF(+I14&lt;F21,I14,D22)</f>
        <v>418513.58536585368</v>
      </c>
      <c r="F22" s="524">
        <f t="shared" si="6"/>
        <v>15147373.30572887</v>
      </c>
      <c r="G22" s="525">
        <f t="shared" si="7"/>
        <v>2370250.6502980879</v>
      </c>
      <c r="H22" s="492">
        <f t="shared" si="8"/>
        <v>2370250.6502980879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15147373.30572887</v>
      </c>
      <c r="E23" s="523">
        <f>IF(+I14&lt;F22,I14,D23)</f>
        <v>418513.58536585368</v>
      </c>
      <c r="F23" s="524">
        <f t="shared" si="6"/>
        <v>14728859.720363015</v>
      </c>
      <c r="G23" s="525">
        <f t="shared" si="7"/>
        <v>2317060.0432767798</v>
      </c>
      <c r="H23" s="492">
        <f t="shared" si="8"/>
        <v>2317060.0432767798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14728859.720363015</v>
      </c>
      <c r="E24" s="523">
        <f>IF(+I14&lt;F23,I14,D24)</f>
        <v>418513.58536585368</v>
      </c>
      <c r="F24" s="524">
        <f t="shared" si="6"/>
        <v>14310346.134997161</v>
      </c>
      <c r="G24" s="525">
        <f t="shared" si="7"/>
        <v>2263869.4362554713</v>
      </c>
      <c r="H24" s="492">
        <f t="shared" si="8"/>
        <v>2263869.4362554713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14310346.134997161</v>
      </c>
      <c r="E25" s="523">
        <f>IF(+I14&lt;F24,I14,D25)</f>
        <v>418513.58536585368</v>
      </c>
      <c r="F25" s="524">
        <f t="shared" si="6"/>
        <v>13891832.549631307</v>
      </c>
      <c r="G25" s="525">
        <f t="shared" si="7"/>
        <v>2210678.8292341628</v>
      </c>
      <c r="H25" s="492">
        <f t="shared" si="8"/>
        <v>2210678.8292341628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13891832.549631307</v>
      </c>
      <c r="E26" s="523">
        <f>IF(+I14&lt;F25,I14,D26)</f>
        <v>418513.58536585368</v>
      </c>
      <c r="F26" s="524">
        <f t="shared" si="6"/>
        <v>13473318.964265453</v>
      </c>
      <c r="G26" s="525">
        <f t="shared" si="7"/>
        <v>2157488.2222128543</v>
      </c>
      <c r="H26" s="492">
        <f t="shared" si="8"/>
        <v>2157488.2222128543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13473318.964265453</v>
      </c>
      <c r="E27" s="523">
        <f>IF(+I14&lt;F26,I14,D27)</f>
        <v>418513.58536585368</v>
      </c>
      <c r="F27" s="524">
        <f t="shared" si="6"/>
        <v>13054805.378899598</v>
      </c>
      <c r="G27" s="525">
        <f t="shared" si="7"/>
        <v>2104297.6151915458</v>
      </c>
      <c r="H27" s="492">
        <f t="shared" si="8"/>
        <v>2104297.6151915458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13054805.378899598</v>
      </c>
      <c r="E28" s="523">
        <f>IF(+I14&lt;F27,I14,D28)</f>
        <v>418513.58536585368</v>
      </c>
      <c r="F28" s="524">
        <f t="shared" si="6"/>
        <v>12636291.793533744</v>
      </c>
      <c r="G28" s="525">
        <f t="shared" si="7"/>
        <v>2051107.0081702378</v>
      </c>
      <c r="H28" s="492">
        <f t="shared" si="8"/>
        <v>2051107.0081702378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12636291.793533744</v>
      </c>
      <c r="E29" s="523">
        <f>IF(+I14&lt;F28,I14,D29)</f>
        <v>418513.58536585368</v>
      </c>
      <c r="F29" s="524">
        <f t="shared" si="6"/>
        <v>12217778.20816789</v>
      </c>
      <c r="G29" s="525">
        <f t="shared" si="7"/>
        <v>1997916.4011489293</v>
      </c>
      <c r="H29" s="492">
        <f t="shared" si="8"/>
        <v>1997916.4011489293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12217778.20816789</v>
      </c>
      <c r="E30" s="523">
        <f>IF(+I14&lt;F29,I14,D30)</f>
        <v>418513.58536585368</v>
      </c>
      <c r="F30" s="524">
        <f t="shared" si="6"/>
        <v>11799264.622802036</v>
      </c>
      <c r="G30" s="525">
        <f t="shared" si="7"/>
        <v>1944725.794127621</v>
      </c>
      <c r="H30" s="492">
        <f t="shared" si="8"/>
        <v>1944725.794127621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11799264.622802036</v>
      </c>
      <c r="E31" s="523">
        <f>IF(+I14&lt;F30,I14,D31)</f>
        <v>418513.58536585368</v>
      </c>
      <c r="F31" s="524">
        <f t="shared" si="6"/>
        <v>11380751.037436182</v>
      </c>
      <c r="G31" s="525">
        <f t="shared" si="7"/>
        <v>1891535.1871063125</v>
      </c>
      <c r="H31" s="492">
        <f t="shared" si="8"/>
        <v>1891535.1871063125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11380751.037436182</v>
      </c>
      <c r="E32" s="523">
        <f>IF(+I14&lt;F31,I14,D32)</f>
        <v>418513.58536585368</v>
      </c>
      <c r="F32" s="524">
        <f t="shared" si="6"/>
        <v>10962237.452070327</v>
      </c>
      <c r="G32" s="525">
        <f t="shared" si="7"/>
        <v>1838344.5800850042</v>
      </c>
      <c r="H32" s="492">
        <f t="shared" si="8"/>
        <v>1838344.5800850042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10962237.452070327</v>
      </c>
      <c r="E33" s="523">
        <f>IF(+I14&lt;F32,I14,D33)</f>
        <v>418513.58536585368</v>
      </c>
      <c r="F33" s="524">
        <f t="shared" si="6"/>
        <v>10543723.866704473</v>
      </c>
      <c r="G33" s="525">
        <f t="shared" si="7"/>
        <v>1785153.9730636957</v>
      </c>
      <c r="H33" s="492">
        <f t="shared" si="8"/>
        <v>1785153.9730636957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10543723.866704473</v>
      </c>
      <c r="E34" s="523">
        <f>IF(+I14&lt;F33,I14,D34)</f>
        <v>418513.58536585368</v>
      </c>
      <c r="F34" s="524">
        <f t="shared" si="6"/>
        <v>10125210.281338619</v>
      </c>
      <c r="G34" s="525">
        <f t="shared" si="7"/>
        <v>1731963.3660423874</v>
      </c>
      <c r="H34" s="492">
        <f t="shared" si="8"/>
        <v>1731963.3660423874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10125210.281338619</v>
      </c>
      <c r="E35" s="523">
        <f>IF(+I14&lt;F34,I14,D35)</f>
        <v>418513.58536585368</v>
      </c>
      <c r="F35" s="524">
        <f t="shared" si="6"/>
        <v>9706696.6959727649</v>
      </c>
      <c r="G35" s="525">
        <f t="shared" si="7"/>
        <v>1678772.7590210789</v>
      </c>
      <c r="H35" s="492">
        <f t="shared" si="8"/>
        <v>1678772.7590210789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9706696.6959727649</v>
      </c>
      <c r="E36" s="523">
        <f>IF(+I14&lt;F35,I14,D36)</f>
        <v>418513.58536585368</v>
      </c>
      <c r="F36" s="524">
        <f t="shared" si="6"/>
        <v>9288183.1106069107</v>
      </c>
      <c r="G36" s="525">
        <f t="shared" si="7"/>
        <v>1625582.1519997704</v>
      </c>
      <c r="H36" s="492">
        <f t="shared" si="8"/>
        <v>1625582.1519997704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9288183.1106069107</v>
      </c>
      <c r="E37" s="523">
        <f>IF(+I14&lt;F36,I14,D37)</f>
        <v>418513.58536585368</v>
      </c>
      <c r="F37" s="524">
        <f t="shared" si="6"/>
        <v>8869669.5252410565</v>
      </c>
      <c r="G37" s="525">
        <f t="shared" si="7"/>
        <v>1572391.5449784622</v>
      </c>
      <c r="H37" s="492">
        <f t="shared" si="8"/>
        <v>1572391.5449784622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8869669.5252410565</v>
      </c>
      <c r="E38" s="523">
        <f>IF(+I14&lt;F37,I14,D38)</f>
        <v>418513.58536585368</v>
      </c>
      <c r="F38" s="524">
        <f t="shared" si="6"/>
        <v>8451155.9398752023</v>
      </c>
      <c r="G38" s="525">
        <f t="shared" si="7"/>
        <v>1519200.9379571537</v>
      </c>
      <c r="H38" s="492">
        <f t="shared" si="8"/>
        <v>1519200.9379571537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8451155.9398752023</v>
      </c>
      <c r="E39" s="523">
        <f>IF(+I14&lt;F38,I14,D39)</f>
        <v>418513.58536585368</v>
      </c>
      <c r="F39" s="524">
        <f t="shared" si="6"/>
        <v>8032642.354509349</v>
      </c>
      <c r="G39" s="525">
        <f t="shared" si="7"/>
        <v>1466010.3309358454</v>
      </c>
      <c r="H39" s="492">
        <f t="shared" si="8"/>
        <v>1466010.3309358454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8032642.354509349</v>
      </c>
      <c r="E40" s="523">
        <f>IF(+I14&lt;F39,I14,D40)</f>
        <v>418513.58536585368</v>
      </c>
      <c r="F40" s="524">
        <f t="shared" si="6"/>
        <v>7614128.7691434957</v>
      </c>
      <c r="G40" s="525">
        <f t="shared" si="7"/>
        <v>1412819.7239145371</v>
      </c>
      <c r="H40" s="492">
        <f t="shared" si="8"/>
        <v>1412819.7239145371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7614128.7691434957</v>
      </c>
      <c r="E41" s="523">
        <f>IF(+I14&lt;F40,I14,D41)</f>
        <v>418513.58536585368</v>
      </c>
      <c r="F41" s="524">
        <f t="shared" si="6"/>
        <v>7195615.1837776424</v>
      </c>
      <c r="G41" s="525">
        <f t="shared" si="7"/>
        <v>1359629.1168932286</v>
      </c>
      <c r="H41" s="492">
        <f t="shared" si="8"/>
        <v>1359629.1168932286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7195615.1837776424</v>
      </c>
      <c r="E42" s="523">
        <f>IF(+I14&lt;F41,I14,D42)</f>
        <v>418513.58536585368</v>
      </c>
      <c r="F42" s="524">
        <f t="shared" si="6"/>
        <v>6777101.5984117892</v>
      </c>
      <c r="G42" s="525">
        <f t="shared" si="7"/>
        <v>1306438.5098719206</v>
      </c>
      <c r="H42" s="492">
        <f t="shared" si="8"/>
        <v>1306438.5098719206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6777101.5984117892</v>
      </c>
      <c r="E43" s="523">
        <f>IF(+I14&lt;F42,I14,D43)</f>
        <v>418513.58536585368</v>
      </c>
      <c r="F43" s="524">
        <f t="shared" si="6"/>
        <v>6358588.0130459359</v>
      </c>
      <c r="G43" s="525">
        <f t="shared" si="7"/>
        <v>1253247.9028506121</v>
      </c>
      <c r="H43" s="492">
        <f t="shared" si="8"/>
        <v>1253247.9028506121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6358588.0130459359</v>
      </c>
      <c r="E44" s="523">
        <f>IF(+I14&lt;F43,I14,D44)</f>
        <v>418513.58536585368</v>
      </c>
      <c r="F44" s="524">
        <f t="shared" si="6"/>
        <v>5940074.4276800826</v>
      </c>
      <c r="G44" s="525">
        <f t="shared" si="7"/>
        <v>1200057.295829304</v>
      </c>
      <c r="H44" s="492">
        <f t="shared" si="8"/>
        <v>1200057.295829304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5940074.4276800826</v>
      </c>
      <c r="E45" s="523">
        <f>IF(+I14&lt;F44,I14,D45)</f>
        <v>418513.58536585368</v>
      </c>
      <c r="F45" s="524">
        <f t="shared" si="6"/>
        <v>5521560.8423142293</v>
      </c>
      <c r="G45" s="525">
        <f t="shared" si="7"/>
        <v>1146866.6888079955</v>
      </c>
      <c r="H45" s="492">
        <f t="shared" si="8"/>
        <v>1146866.6888079955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5521560.8423142293</v>
      </c>
      <c r="E46" s="523">
        <f>IF(+I14&lt;F45,I14,D46)</f>
        <v>418513.58536585368</v>
      </c>
      <c r="F46" s="524">
        <f t="shared" si="6"/>
        <v>5103047.2569483761</v>
      </c>
      <c r="G46" s="525">
        <f t="shared" si="7"/>
        <v>1093676.0817866875</v>
      </c>
      <c r="H46" s="492">
        <f t="shared" si="8"/>
        <v>1093676.0817866875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5103047.2569483761</v>
      </c>
      <c r="E47" s="523">
        <f>IF(+I14&lt;F46,I14,D47)</f>
        <v>418513.58536585368</v>
      </c>
      <c r="F47" s="524">
        <f t="shared" si="6"/>
        <v>4684533.6715825228</v>
      </c>
      <c r="G47" s="525">
        <f t="shared" si="7"/>
        <v>1040485.474765379</v>
      </c>
      <c r="H47" s="492">
        <f t="shared" si="8"/>
        <v>1040485.474765379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4684533.6715825228</v>
      </c>
      <c r="E48" s="523">
        <f>IF(+I14&lt;F47,I14,D48)</f>
        <v>418513.58536585368</v>
      </c>
      <c r="F48" s="524">
        <f t="shared" si="6"/>
        <v>4266020.0862166695</v>
      </c>
      <c r="G48" s="525">
        <f t="shared" si="7"/>
        <v>987294.86774407094</v>
      </c>
      <c r="H48" s="492">
        <f t="shared" si="8"/>
        <v>987294.86774407094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4266020.0862166695</v>
      </c>
      <c r="E49" s="523">
        <f>IF(+I14&lt;F48,I14,D49)</f>
        <v>418513.58536585368</v>
      </c>
      <c r="F49" s="524">
        <f t="shared" si="6"/>
        <v>3847506.5008508158</v>
      </c>
      <c r="G49" s="525">
        <f t="shared" ref="G49:G72" si="9">+I$12*((D49+F49)/2)+E49</f>
        <v>934104.26072276244</v>
      </c>
      <c r="H49" s="492">
        <f t="shared" ref="H49:H72" si="10">+I$13*((D49+F49)/2)+E49</f>
        <v>934104.26072276244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3847506.5008508158</v>
      </c>
      <c r="E50" s="523">
        <f>IF(+I14&lt;F49,I14,D50)</f>
        <v>418513.58536585368</v>
      </c>
      <c r="F50" s="524">
        <f t="shared" si="6"/>
        <v>3428992.9154849621</v>
      </c>
      <c r="G50" s="525">
        <f t="shared" si="9"/>
        <v>880913.65370145417</v>
      </c>
      <c r="H50" s="492">
        <f t="shared" si="10"/>
        <v>880913.65370145417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3428992.9154849621</v>
      </c>
      <c r="E51" s="523">
        <f>IF(+I14&lt;F50,I14,D51)</f>
        <v>418513.58536585368</v>
      </c>
      <c r="F51" s="524">
        <f t="shared" si="6"/>
        <v>3010479.3301191083</v>
      </c>
      <c r="G51" s="525">
        <f t="shared" si="9"/>
        <v>827723.04668014578</v>
      </c>
      <c r="H51" s="492">
        <f t="shared" si="10"/>
        <v>827723.04668014578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3010479.3301191083</v>
      </c>
      <c r="E52" s="523">
        <f>IF(+I14&lt;F51,I14,D52)</f>
        <v>418513.58536585368</v>
      </c>
      <c r="F52" s="524">
        <f t="shared" si="6"/>
        <v>2591965.7447532546</v>
      </c>
      <c r="G52" s="525">
        <f t="shared" si="9"/>
        <v>774532.43965883751</v>
      </c>
      <c r="H52" s="492">
        <f t="shared" si="10"/>
        <v>774532.43965883751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2591965.7447532546</v>
      </c>
      <c r="E53" s="523">
        <f>IF(+I14&lt;F52,I14,D53)</f>
        <v>418513.58536585368</v>
      </c>
      <c r="F53" s="524">
        <f t="shared" si="6"/>
        <v>2173452.1593874008</v>
      </c>
      <c r="G53" s="525">
        <f t="shared" si="9"/>
        <v>721341.83263752912</v>
      </c>
      <c r="H53" s="492">
        <f t="shared" si="10"/>
        <v>721341.83263752912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2173452.1593874008</v>
      </c>
      <c r="E54" s="523">
        <f>IF(+I14&lt;F53,I14,D54)</f>
        <v>418513.58536585368</v>
      </c>
      <c r="F54" s="524">
        <f t="shared" si="6"/>
        <v>1754938.5740215471</v>
      </c>
      <c r="G54" s="525">
        <f t="shared" si="9"/>
        <v>668151.22561622085</v>
      </c>
      <c r="H54" s="492">
        <f t="shared" si="10"/>
        <v>668151.22561622085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1754938.5740215471</v>
      </c>
      <c r="E55" s="523">
        <f>IF(+I14&lt;F54,I14,D55)</f>
        <v>418513.58536585368</v>
      </c>
      <c r="F55" s="524">
        <f t="shared" si="6"/>
        <v>1336424.9886556934</v>
      </c>
      <c r="G55" s="525">
        <f t="shared" si="9"/>
        <v>614960.61859491246</v>
      </c>
      <c r="H55" s="492">
        <f t="shared" si="10"/>
        <v>614960.61859491246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1336424.9886556934</v>
      </c>
      <c r="E56" s="523">
        <f>IF(+I14&lt;F55,I14,D56)</f>
        <v>418513.58536585368</v>
      </c>
      <c r="F56" s="524">
        <f t="shared" si="6"/>
        <v>917911.40328983963</v>
      </c>
      <c r="G56" s="525">
        <f t="shared" si="9"/>
        <v>561770.01157360408</v>
      </c>
      <c r="H56" s="492">
        <f t="shared" si="10"/>
        <v>561770.01157360408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917911.40328983963</v>
      </c>
      <c r="E57" s="523">
        <f>IF(+I14&lt;F56,I14,D57)</f>
        <v>418513.58536585368</v>
      </c>
      <c r="F57" s="524">
        <f t="shared" si="6"/>
        <v>499397.81792398595</v>
      </c>
      <c r="G57" s="525">
        <f t="shared" si="9"/>
        <v>508579.4045522958</v>
      </c>
      <c r="H57" s="492">
        <f t="shared" si="10"/>
        <v>508579.4045522958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499397.81792398595</v>
      </c>
      <c r="E58" s="523">
        <f>IF(+I14&lt;F57,I14,D58)</f>
        <v>418513.58536585368</v>
      </c>
      <c r="F58" s="524">
        <f t="shared" si="6"/>
        <v>80884.232558132266</v>
      </c>
      <c r="G58" s="525">
        <f t="shared" si="9"/>
        <v>455388.79753098747</v>
      </c>
      <c r="H58" s="492">
        <f t="shared" si="10"/>
        <v>455388.79753098747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80884.232558132266</v>
      </c>
      <c r="E59" s="523">
        <f>IF(+I14&lt;F58,I14,D59)</f>
        <v>80884.232558132266</v>
      </c>
      <c r="F59" s="524">
        <f t="shared" si="6"/>
        <v>0</v>
      </c>
      <c r="G59" s="525">
        <f t="shared" si="9"/>
        <v>86024.186885372066</v>
      </c>
      <c r="H59" s="492">
        <f t="shared" si="10"/>
        <v>86024.186885372066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17159057</v>
      </c>
      <c r="F73" s="375"/>
      <c r="G73" s="375">
        <f>SUM(G17:G72)</f>
        <v>62095021.454585046</v>
      </c>
      <c r="H73" s="375">
        <f>SUM(H17:H72)</f>
        <v>62095021.454585046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1892111.4651232755</v>
      </c>
      <c r="N87" s="547">
        <f>IF(J92&lt;D11,0,VLOOKUP(J92,C17:O72,11))</f>
        <v>1892111.4651232755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2148891.1072448152</v>
      </c>
      <c r="N88" s="551">
        <f>IF(J92&lt;D11,0,VLOOKUP(J92,C99:P154,7))</f>
        <v>2148891.1072448152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256779.64212153968</v>
      </c>
      <c r="N89" s="556">
        <f>+N88-N87</f>
        <v>256779.64212153968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TP2013167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17159057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399047.83720930235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203503.39285714287</v>
      </c>
      <c r="F99" s="652">
        <v>16890781.607142858</v>
      </c>
      <c r="G99" s="653">
        <v>8445390.8035714291</v>
      </c>
      <c r="H99" s="654">
        <v>1229377.3244778609</v>
      </c>
      <c r="I99" s="655">
        <v>1229377.3244778609</v>
      </c>
      <c r="J99" s="515">
        <f t="shared" ref="J99:J130" si="11">+I99-H99</f>
        <v>0</v>
      </c>
      <c r="K99" s="515"/>
      <c r="L99" s="513">
        <f>+H99</f>
        <v>1229377.3244778609</v>
      </c>
      <c r="M99" s="514">
        <f t="shared" ref="M99:M130" si="12">IF(L99&lt;&gt;0,+H99-L99,0)</f>
        <v>0</v>
      </c>
      <c r="N99" s="513">
        <f>+I99</f>
        <v>1229377.3244778609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16955553.607142858</v>
      </c>
      <c r="E100" s="631">
        <v>408548.97619047621</v>
      </c>
      <c r="F100" s="632">
        <v>16547004.630952382</v>
      </c>
      <c r="G100" s="632">
        <v>16751279.119047619</v>
      </c>
      <c r="H100" s="634">
        <v>2177560.8695091857</v>
      </c>
      <c r="I100" s="635">
        <v>2177560.8695091857</v>
      </c>
      <c r="J100" s="515">
        <f t="shared" si="11"/>
        <v>0</v>
      </c>
      <c r="K100" s="515"/>
      <c r="L100" s="656">
        <f>+H100</f>
        <v>2177560.8695091857</v>
      </c>
      <c r="M100" s="515">
        <f t="shared" si="12"/>
        <v>0</v>
      </c>
      <c r="N100" s="656">
        <f>+I100</f>
        <v>2177560.8695091857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/>
      </c>
      <c r="C101" s="508">
        <f>IF(D93="","-",+C100+1)</f>
        <v>2019</v>
      </c>
      <c r="D101" s="374">
        <f>IF(F100+SUM(E$99:E100)=D$92,F100,D$92-SUM(E$99:E100))</f>
        <v>16547004.630952382</v>
      </c>
      <c r="E101" s="523">
        <f>IF(+J96&lt;F100,J96,D101)</f>
        <v>399047.83720930235</v>
      </c>
      <c r="F101" s="524">
        <f t="shared" ref="F101:F130" si="16">+D101-E101</f>
        <v>16147956.79374308</v>
      </c>
      <c r="G101" s="524">
        <f t="shared" ref="G101:G130" si="17">+(F101+D101)/2</f>
        <v>16347480.712347731</v>
      </c>
      <c r="H101" s="527">
        <f t="shared" ref="H101:H154" si="18">+J$94*G101+E101</f>
        <v>2148891.1072448152</v>
      </c>
      <c r="I101" s="578">
        <f t="shared" ref="I101:I154" si="19">+J$95*G101+E101</f>
        <v>2148891.1072448152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16147956.79374308</v>
      </c>
      <c r="E102" s="523">
        <f>IF(+J96&lt;F101,J96,D102)</f>
        <v>399047.83720930235</v>
      </c>
      <c r="F102" s="524">
        <f t="shared" si="16"/>
        <v>15748908.956533777</v>
      </c>
      <c r="G102" s="524">
        <f t="shared" si="17"/>
        <v>15948432.875138428</v>
      </c>
      <c r="H102" s="527">
        <f t="shared" si="18"/>
        <v>2106176.8086535037</v>
      </c>
      <c r="I102" s="578">
        <f t="shared" si="19"/>
        <v>2106176.8086535037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15748908.956533777</v>
      </c>
      <c r="E103" s="523">
        <f>IF(+J96&lt;F102,J96,D103)</f>
        <v>399047.83720930235</v>
      </c>
      <c r="F103" s="524">
        <f t="shared" si="16"/>
        <v>15349861.119324474</v>
      </c>
      <c r="G103" s="524">
        <f t="shared" si="17"/>
        <v>15549385.037929125</v>
      </c>
      <c r="H103" s="527">
        <f t="shared" si="18"/>
        <v>2063462.5100621921</v>
      </c>
      <c r="I103" s="578">
        <f t="shared" si="19"/>
        <v>2063462.5100621921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15349861.119324474</v>
      </c>
      <c r="E104" s="523">
        <f>IF(+J96&lt;F103,J96,D104)</f>
        <v>399047.83720930235</v>
      </c>
      <c r="F104" s="524">
        <f t="shared" si="16"/>
        <v>14950813.282115171</v>
      </c>
      <c r="G104" s="524">
        <f t="shared" si="17"/>
        <v>15150337.200719822</v>
      </c>
      <c r="H104" s="527">
        <f t="shared" si="18"/>
        <v>2020748.211470881</v>
      </c>
      <c r="I104" s="578">
        <f t="shared" si="19"/>
        <v>2020748.211470881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14950813.282115171</v>
      </c>
      <c r="E105" s="523">
        <f>IF(+J96&lt;F104,J96,D105)</f>
        <v>399047.83720930235</v>
      </c>
      <c r="F105" s="524">
        <f t="shared" si="16"/>
        <v>14551765.444905868</v>
      </c>
      <c r="G105" s="524">
        <f t="shared" si="17"/>
        <v>14751289.363510519</v>
      </c>
      <c r="H105" s="527">
        <f t="shared" si="18"/>
        <v>1978033.9128795695</v>
      </c>
      <c r="I105" s="578">
        <f t="shared" si="19"/>
        <v>1978033.9128795695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14551765.444905868</v>
      </c>
      <c r="E106" s="523">
        <f>IF(+J96&lt;F105,J96,D106)</f>
        <v>399047.83720930235</v>
      </c>
      <c r="F106" s="524">
        <f t="shared" si="16"/>
        <v>14152717.607696565</v>
      </c>
      <c r="G106" s="524">
        <f t="shared" si="17"/>
        <v>14352241.526301216</v>
      </c>
      <c r="H106" s="527">
        <f t="shared" si="18"/>
        <v>1935319.6142882579</v>
      </c>
      <c r="I106" s="578">
        <f t="shared" si="19"/>
        <v>1935319.6142882579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14152717.607696565</v>
      </c>
      <c r="E107" s="523">
        <f>IF(+J96&lt;F106,J96,D107)</f>
        <v>399047.83720930235</v>
      </c>
      <c r="F107" s="524">
        <f t="shared" si="16"/>
        <v>13753669.770487262</v>
      </c>
      <c r="G107" s="524">
        <f t="shared" si="17"/>
        <v>13953193.689091913</v>
      </c>
      <c r="H107" s="527">
        <f t="shared" si="18"/>
        <v>1892605.3156969463</v>
      </c>
      <c r="I107" s="578">
        <f t="shared" si="19"/>
        <v>1892605.3156969463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13753669.770487262</v>
      </c>
      <c r="E108" s="523">
        <f>IF(+J96&lt;F107,J96,D108)</f>
        <v>399047.83720930235</v>
      </c>
      <c r="F108" s="524">
        <f t="shared" si="16"/>
        <v>13354621.933277959</v>
      </c>
      <c r="G108" s="524">
        <f t="shared" si="17"/>
        <v>13554145.85188261</v>
      </c>
      <c r="H108" s="527">
        <f t="shared" si="18"/>
        <v>1849891.0171056353</v>
      </c>
      <c r="I108" s="578">
        <f t="shared" si="19"/>
        <v>1849891.0171056353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13354621.933277959</v>
      </c>
      <c r="E109" s="523">
        <f>IF(+J96&lt;F108,J96,D109)</f>
        <v>399047.83720930235</v>
      </c>
      <c r="F109" s="524">
        <f t="shared" si="16"/>
        <v>12955574.096068656</v>
      </c>
      <c r="G109" s="524">
        <f t="shared" si="17"/>
        <v>13155098.014673308</v>
      </c>
      <c r="H109" s="527">
        <f t="shared" si="18"/>
        <v>1807176.7185143237</v>
      </c>
      <c r="I109" s="578">
        <f t="shared" si="19"/>
        <v>1807176.7185143237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12955574.096068656</v>
      </c>
      <c r="E110" s="523">
        <f>IF(+J96&lt;F109,J96,D110)</f>
        <v>399047.83720930235</v>
      </c>
      <c r="F110" s="524">
        <f t="shared" si="16"/>
        <v>12556526.258859353</v>
      </c>
      <c r="G110" s="524">
        <f t="shared" si="17"/>
        <v>12756050.177464005</v>
      </c>
      <c r="H110" s="527">
        <f t="shared" si="18"/>
        <v>1764462.4199230121</v>
      </c>
      <c r="I110" s="578">
        <f t="shared" si="19"/>
        <v>1764462.4199230121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12556526.258859353</v>
      </c>
      <c r="E111" s="523">
        <f>IF(+J96&lt;F110,J96,D111)</f>
        <v>399047.83720930235</v>
      </c>
      <c r="F111" s="524">
        <f t="shared" si="16"/>
        <v>12157478.42165005</v>
      </c>
      <c r="G111" s="524">
        <f t="shared" si="17"/>
        <v>12357002.340254702</v>
      </c>
      <c r="H111" s="527">
        <f t="shared" si="18"/>
        <v>1721748.1213317006</v>
      </c>
      <c r="I111" s="578">
        <f t="shared" si="19"/>
        <v>1721748.1213317006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12157478.42165005</v>
      </c>
      <c r="E112" s="523">
        <f>IF(+J96&lt;F111,J96,D112)</f>
        <v>399047.83720930235</v>
      </c>
      <c r="F112" s="524">
        <f t="shared" si="16"/>
        <v>11758430.584440747</v>
      </c>
      <c r="G112" s="524">
        <f t="shared" si="17"/>
        <v>11957954.503045399</v>
      </c>
      <c r="H112" s="527">
        <f t="shared" si="18"/>
        <v>1679033.8227403895</v>
      </c>
      <c r="I112" s="578">
        <f t="shared" si="19"/>
        <v>1679033.8227403895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11758430.584440747</v>
      </c>
      <c r="E113" s="523">
        <f>IF(+J96&lt;F112,J96,D113)</f>
        <v>399047.83720930235</v>
      </c>
      <c r="F113" s="524">
        <f t="shared" si="16"/>
        <v>11359382.747231444</v>
      </c>
      <c r="G113" s="524">
        <f t="shared" si="17"/>
        <v>11558906.665836096</v>
      </c>
      <c r="H113" s="527">
        <f t="shared" si="18"/>
        <v>1636319.5241490779</v>
      </c>
      <c r="I113" s="578">
        <f t="shared" si="19"/>
        <v>1636319.5241490779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11359382.747231444</v>
      </c>
      <c r="E114" s="523">
        <f>IF(+J96&lt;F113,J96,D114)</f>
        <v>399047.83720930235</v>
      </c>
      <c r="F114" s="524">
        <f t="shared" si="16"/>
        <v>10960334.910022141</v>
      </c>
      <c r="G114" s="524">
        <f t="shared" si="17"/>
        <v>11159858.828626793</v>
      </c>
      <c r="H114" s="527">
        <f t="shared" si="18"/>
        <v>1593605.2255577664</v>
      </c>
      <c r="I114" s="578">
        <f t="shared" si="19"/>
        <v>1593605.2255577664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10960334.910022141</v>
      </c>
      <c r="E115" s="523">
        <f>IF(+J96&lt;F114,J96,D115)</f>
        <v>399047.83720930235</v>
      </c>
      <c r="F115" s="524">
        <f t="shared" si="16"/>
        <v>10561287.072812838</v>
      </c>
      <c r="G115" s="524">
        <f t="shared" si="17"/>
        <v>10760810.99141749</v>
      </c>
      <c r="H115" s="527">
        <f t="shared" si="18"/>
        <v>1550890.9269664548</v>
      </c>
      <c r="I115" s="578">
        <f t="shared" si="19"/>
        <v>1550890.9269664548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10561287.072812838</v>
      </c>
      <c r="E116" s="523">
        <f>IF(+J96&lt;F115,J96,D116)</f>
        <v>399047.83720930235</v>
      </c>
      <c r="F116" s="524">
        <f t="shared" si="16"/>
        <v>10162239.235603536</v>
      </c>
      <c r="G116" s="524">
        <f t="shared" si="17"/>
        <v>10361763.154208187</v>
      </c>
      <c r="H116" s="527">
        <f t="shared" si="18"/>
        <v>1508176.6283751437</v>
      </c>
      <c r="I116" s="578">
        <f t="shared" si="19"/>
        <v>1508176.6283751437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10162239.235603536</v>
      </c>
      <c r="E117" s="523">
        <f>IF(+J96&lt;F116,J96,D117)</f>
        <v>399047.83720930235</v>
      </c>
      <c r="F117" s="524">
        <f t="shared" si="16"/>
        <v>9763191.3983942326</v>
      </c>
      <c r="G117" s="524">
        <f t="shared" si="17"/>
        <v>9962715.3169988841</v>
      </c>
      <c r="H117" s="527">
        <f t="shared" si="18"/>
        <v>1465462.3297838322</v>
      </c>
      <c r="I117" s="578">
        <f t="shared" si="19"/>
        <v>1465462.3297838322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9763191.3983942326</v>
      </c>
      <c r="E118" s="523">
        <f>IF(+J96&lt;F117,J96,D118)</f>
        <v>399047.83720930235</v>
      </c>
      <c r="F118" s="524">
        <f t="shared" si="16"/>
        <v>9364143.5611849297</v>
      </c>
      <c r="G118" s="524">
        <f t="shared" si="17"/>
        <v>9563667.4797895811</v>
      </c>
      <c r="H118" s="527">
        <f t="shared" si="18"/>
        <v>1422748.0311925206</v>
      </c>
      <c r="I118" s="578">
        <f t="shared" si="19"/>
        <v>1422748.0311925206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9364143.5611849297</v>
      </c>
      <c r="E119" s="523">
        <f>IF(+J96&lt;F118,J96,D119)</f>
        <v>399047.83720930235</v>
      </c>
      <c r="F119" s="524">
        <f t="shared" si="16"/>
        <v>8965095.7239756268</v>
      </c>
      <c r="G119" s="524">
        <f t="shared" si="17"/>
        <v>9164619.6425802782</v>
      </c>
      <c r="H119" s="527">
        <f t="shared" si="18"/>
        <v>1380033.7326012091</v>
      </c>
      <c r="I119" s="578">
        <f t="shared" si="19"/>
        <v>1380033.7326012091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8965095.7239756268</v>
      </c>
      <c r="E120" s="523">
        <f>IF(+J96&lt;F119,J96,D120)</f>
        <v>399047.83720930235</v>
      </c>
      <c r="F120" s="524">
        <f t="shared" si="16"/>
        <v>8566047.8867663238</v>
      </c>
      <c r="G120" s="524">
        <f t="shared" si="17"/>
        <v>8765571.8053709753</v>
      </c>
      <c r="H120" s="527">
        <f t="shared" si="18"/>
        <v>1337319.4340098978</v>
      </c>
      <c r="I120" s="578">
        <f t="shared" si="19"/>
        <v>1337319.4340098978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8566047.8867663238</v>
      </c>
      <c r="E121" s="523">
        <f>IF(+J96&lt;F120,J96,D121)</f>
        <v>399047.83720930235</v>
      </c>
      <c r="F121" s="524">
        <f t="shared" si="16"/>
        <v>8167000.0495570218</v>
      </c>
      <c r="G121" s="524">
        <f t="shared" si="17"/>
        <v>8366523.9681616724</v>
      </c>
      <c r="H121" s="527">
        <f t="shared" si="18"/>
        <v>1294605.1354185864</v>
      </c>
      <c r="I121" s="578">
        <f t="shared" si="19"/>
        <v>1294605.1354185864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8167000.0495570218</v>
      </c>
      <c r="E122" s="523">
        <f>IF(+J96&lt;F121,J96,D122)</f>
        <v>399047.83720930235</v>
      </c>
      <c r="F122" s="524">
        <f t="shared" si="16"/>
        <v>7767952.2123477198</v>
      </c>
      <c r="G122" s="524">
        <f t="shared" si="17"/>
        <v>7967476.1309523713</v>
      </c>
      <c r="H122" s="527">
        <f t="shared" si="18"/>
        <v>1251890.8368272751</v>
      </c>
      <c r="I122" s="578">
        <f t="shared" si="19"/>
        <v>1251890.8368272751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7767952.2123477198</v>
      </c>
      <c r="E123" s="523">
        <f>IF(+J96&lt;F122,J96,D123)</f>
        <v>399047.83720930235</v>
      </c>
      <c r="F123" s="524">
        <f t="shared" si="16"/>
        <v>7368904.3751384178</v>
      </c>
      <c r="G123" s="524">
        <f t="shared" si="17"/>
        <v>7568428.2937430684</v>
      </c>
      <c r="H123" s="527">
        <f t="shared" si="18"/>
        <v>1209176.5382359638</v>
      </c>
      <c r="I123" s="578">
        <f t="shared" si="19"/>
        <v>1209176.5382359638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7368904.3751384178</v>
      </c>
      <c r="E124" s="523">
        <f>IF(+J96&lt;F123,J96,D124)</f>
        <v>399047.83720930235</v>
      </c>
      <c r="F124" s="524">
        <f t="shared" si="16"/>
        <v>6969856.5379291158</v>
      </c>
      <c r="G124" s="524">
        <f t="shared" si="17"/>
        <v>7169380.4565337673</v>
      </c>
      <c r="H124" s="527">
        <f t="shared" si="18"/>
        <v>1166462.2396446525</v>
      </c>
      <c r="I124" s="578">
        <f t="shared" si="19"/>
        <v>1166462.2396446525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6969856.5379291158</v>
      </c>
      <c r="E125" s="523">
        <f>IF(+J96&lt;F124,J96,D125)</f>
        <v>399047.83720930235</v>
      </c>
      <c r="F125" s="524">
        <f t="shared" si="16"/>
        <v>6570808.7007198138</v>
      </c>
      <c r="G125" s="524">
        <f t="shared" si="17"/>
        <v>6770332.6193244644</v>
      </c>
      <c r="H125" s="527">
        <f t="shared" si="18"/>
        <v>1123747.9410533411</v>
      </c>
      <c r="I125" s="578">
        <f t="shared" si="19"/>
        <v>1123747.9410533411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6570808.7007198138</v>
      </c>
      <c r="E126" s="523">
        <f>IF(+J96&lt;F125,J96,D126)</f>
        <v>399047.83720930235</v>
      </c>
      <c r="F126" s="524">
        <f t="shared" si="16"/>
        <v>6171760.8635105118</v>
      </c>
      <c r="G126" s="524">
        <f t="shared" si="17"/>
        <v>6371284.7821151633</v>
      </c>
      <c r="H126" s="527">
        <f t="shared" si="18"/>
        <v>1081033.6424620296</v>
      </c>
      <c r="I126" s="578">
        <f t="shared" si="19"/>
        <v>1081033.6424620296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6171760.8635105118</v>
      </c>
      <c r="E127" s="523">
        <f>IF(+J96&lt;F126,J96,D127)</f>
        <v>399047.83720930235</v>
      </c>
      <c r="F127" s="524">
        <f t="shared" si="16"/>
        <v>5772713.0263012098</v>
      </c>
      <c r="G127" s="524">
        <f t="shared" si="17"/>
        <v>5972236.9449058603</v>
      </c>
      <c r="H127" s="527">
        <f t="shared" si="18"/>
        <v>1038319.3438707183</v>
      </c>
      <c r="I127" s="578">
        <f t="shared" si="19"/>
        <v>1038319.3438707183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5772713.0263012098</v>
      </c>
      <c r="E128" s="523">
        <f>IF(+J96&lt;F127,J96,D128)</f>
        <v>399047.83720930235</v>
      </c>
      <c r="F128" s="524">
        <f t="shared" si="16"/>
        <v>5373665.1890919078</v>
      </c>
      <c r="G128" s="524">
        <f t="shared" si="17"/>
        <v>5573189.1076965593</v>
      </c>
      <c r="H128" s="527">
        <f t="shared" si="18"/>
        <v>995605.04527940706</v>
      </c>
      <c r="I128" s="578">
        <f t="shared" si="19"/>
        <v>995605.04527940706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5373665.1890919078</v>
      </c>
      <c r="E129" s="523">
        <f>IF(+J96&lt;F128,J96,D129)</f>
        <v>399047.83720930235</v>
      </c>
      <c r="F129" s="524">
        <f t="shared" si="16"/>
        <v>4974617.3518826058</v>
      </c>
      <c r="G129" s="524">
        <f t="shared" si="17"/>
        <v>5174141.2704872563</v>
      </c>
      <c r="H129" s="527">
        <f t="shared" si="18"/>
        <v>952890.74668809562</v>
      </c>
      <c r="I129" s="578">
        <f t="shared" si="19"/>
        <v>952890.74668809562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4974617.3518826058</v>
      </c>
      <c r="E130" s="523">
        <f>IF(+J96&lt;F129,J96,D130)</f>
        <v>399047.83720930235</v>
      </c>
      <c r="F130" s="524">
        <f t="shared" si="16"/>
        <v>4575569.5146733038</v>
      </c>
      <c r="G130" s="524">
        <f t="shared" si="17"/>
        <v>4775093.4332779553</v>
      </c>
      <c r="H130" s="527">
        <f t="shared" si="18"/>
        <v>910176.44809678441</v>
      </c>
      <c r="I130" s="578">
        <f t="shared" si="19"/>
        <v>910176.44809678441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4575569.5146733038</v>
      </c>
      <c r="E131" s="523">
        <f>IF(+J96&lt;F130,J96,D131)</f>
        <v>399047.83720930235</v>
      </c>
      <c r="F131" s="524">
        <f t="shared" ref="F131:F154" si="20">+D131-E131</f>
        <v>4176521.6774640013</v>
      </c>
      <c r="G131" s="524">
        <f t="shared" ref="G131:G154" si="21">+(F131+D131)/2</f>
        <v>4376045.5960686523</v>
      </c>
      <c r="H131" s="527">
        <f t="shared" si="18"/>
        <v>867462.14950547297</v>
      </c>
      <c r="I131" s="578">
        <f t="shared" si="19"/>
        <v>867462.14950547297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4176521.6774640013</v>
      </c>
      <c r="E132" s="523">
        <f>IF(+J96&lt;F131,J96,D132)</f>
        <v>399047.83720930235</v>
      </c>
      <c r="F132" s="524">
        <f t="shared" si="20"/>
        <v>3777473.8402546989</v>
      </c>
      <c r="G132" s="524">
        <f t="shared" si="21"/>
        <v>3976997.7588593503</v>
      </c>
      <c r="H132" s="527">
        <f t="shared" si="18"/>
        <v>824747.85091416165</v>
      </c>
      <c r="I132" s="578">
        <f t="shared" si="19"/>
        <v>824747.85091416165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3777473.8402546989</v>
      </c>
      <c r="E133" s="523">
        <f>IF(+J96&lt;F132,J96,D133)</f>
        <v>399047.83720930235</v>
      </c>
      <c r="F133" s="524">
        <f t="shared" si="20"/>
        <v>3378426.0030453964</v>
      </c>
      <c r="G133" s="524">
        <f t="shared" si="21"/>
        <v>3577949.9216500474</v>
      </c>
      <c r="H133" s="527">
        <f t="shared" si="18"/>
        <v>782033.5523228501</v>
      </c>
      <c r="I133" s="578">
        <f t="shared" si="19"/>
        <v>782033.5523228501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3378426.0030453964</v>
      </c>
      <c r="E134" s="523">
        <f>IF(+J96&lt;F133,J96,D134)</f>
        <v>399047.83720930235</v>
      </c>
      <c r="F134" s="524">
        <f t="shared" si="20"/>
        <v>2979378.1658360939</v>
      </c>
      <c r="G134" s="524">
        <f t="shared" si="21"/>
        <v>3178902.0844407454</v>
      </c>
      <c r="H134" s="527">
        <f t="shared" si="18"/>
        <v>739319.25373153877</v>
      </c>
      <c r="I134" s="578">
        <f t="shared" si="19"/>
        <v>739319.25373153877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2979378.1658360939</v>
      </c>
      <c r="E135" s="523">
        <f>IF(+J96&lt;F134,J96,D135)</f>
        <v>399047.83720930235</v>
      </c>
      <c r="F135" s="524">
        <f t="shared" si="20"/>
        <v>2580330.3286267915</v>
      </c>
      <c r="G135" s="524">
        <f t="shared" si="21"/>
        <v>2779854.2472314425</v>
      </c>
      <c r="H135" s="527">
        <f t="shared" si="18"/>
        <v>696604.95514022745</v>
      </c>
      <c r="I135" s="578">
        <f t="shared" si="19"/>
        <v>696604.95514022745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2580330.3286267915</v>
      </c>
      <c r="E136" s="523">
        <f>IF(+J96&lt;F135,J96,D136)</f>
        <v>399047.83720930235</v>
      </c>
      <c r="F136" s="524">
        <f t="shared" si="20"/>
        <v>2181282.491417489</v>
      </c>
      <c r="G136" s="524">
        <f t="shared" si="21"/>
        <v>2380806.4100221405</v>
      </c>
      <c r="H136" s="527">
        <f t="shared" si="18"/>
        <v>653890.65654891601</v>
      </c>
      <c r="I136" s="578">
        <f t="shared" si="19"/>
        <v>653890.65654891601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2181282.491417489</v>
      </c>
      <c r="E137" s="523">
        <f>IF(+J96&lt;F136,J96,D137)</f>
        <v>399047.83720930235</v>
      </c>
      <c r="F137" s="524">
        <f t="shared" si="20"/>
        <v>1782234.6542081865</v>
      </c>
      <c r="G137" s="524">
        <f t="shared" si="21"/>
        <v>1981758.5728128378</v>
      </c>
      <c r="H137" s="527">
        <f t="shared" si="18"/>
        <v>611176.35795760457</v>
      </c>
      <c r="I137" s="578">
        <f t="shared" si="19"/>
        <v>611176.35795760457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1782234.6542081865</v>
      </c>
      <c r="E138" s="523">
        <f>IF(+J96&lt;F137,J96,D138)</f>
        <v>399047.83720930235</v>
      </c>
      <c r="F138" s="524">
        <f t="shared" si="20"/>
        <v>1383186.8169988841</v>
      </c>
      <c r="G138" s="524">
        <f t="shared" si="21"/>
        <v>1582710.7356035353</v>
      </c>
      <c r="H138" s="527">
        <f t="shared" si="18"/>
        <v>568462.05936629325</v>
      </c>
      <c r="I138" s="578">
        <f t="shared" si="19"/>
        <v>568462.05936629325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1383186.8169988841</v>
      </c>
      <c r="E139" s="523">
        <f>IF(+J96&lt;F138,J96,D139)</f>
        <v>399047.83720930235</v>
      </c>
      <c r="F139" s="524">
        <f t="shared" si="20"/>
        <v>984138.97978958173</v>
      </c>
      <c r="G139" s="524">
        <f t="shared" si="21"/>
        <v>1183662.8983942328</v>
      </c>
      <c r="H139" s="527">
        <f t="shared" si="18"/>
        <v>525747.76077498181</v>
      </c>
      <c r="I139" s="578">
        <f t="shared" si="19"/>
        <v>525747.76077498181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984138.97978958173</v>
      </c>
      <c r="E140" s="523">
        <f>IF(+J96&lt;F139,J96,D140)</f>
        <v>399047.83720930235</v>
      </c>
      <c r="F140" s="524">
        <f t="shared" si="20"/>
        <v>585091.14258027938</v>
      </c>
      <c r="G140" s="524">
        <f t="shared" si="21"/>
        <v>784615.06118493062</v>
      </c>
      <c r="H140" s="527">
        <f t="shared" si="18"/>
        <v>483033.46218367049</v>
      </c>
      <c r="I140" s="578">
        <f t="shared" si="19"/>
        <v>483033.46218367049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585091.14258027938</v>
      </c>
      <c r="E141" s="523">
        <f>IF(+J96&lt;F140,J96,D141)</f>
        <v>399047.83720930235</v>
      </c>
      <c r="F141" s="524">
        <f t="shared" si="20"/>
        <v>186043.30537097703</v>
      </c>
      <c r="G141" s="524">
        <f t="shared" si="21"/>
        <v>385567.22397562821</v>
      </c>
      <c r="H141" s="527">
        <f t="shared" si="18"/>
        <v>440319.16359235911</v>
      </c>
      <c r="I141" s="578">
        <f t="shared" si="19"/>
        <v>440319.16359235911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186043.30537097703</v>
      </c>
      <c r="E142" s="523">
        <f>IF(+J96&lt;F141,J96,D142)</f>
        <v>186043.30537097703</v>
      </c>
      <c r="F142" s="524">
        <f t="shared" si="20"/>
        <v>0</v>
      </c>
      <c r="G142" s="524">
        <f t="shared" si="21"/>
        <v>93021.652685488516</v>
      </c>
      <c r="H142" s="527">
        <f t="shared" si="18"/>
        <v>196000.39391467755</v>
      </c>
      <c r="I142" s="578">
        <f t="shared" si="19"/>
        <v>196000.39391467755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17159057</v>
      </c>
      <c r="F155" s="375"/>
      <c r="G155" s="375"/>
      <c r="H155" s="375">
        <f>SUM(H99:H154)</f>
        <v>56681749.140063785</v>
      </c>
      <c r="I155" s="375">
        <f>SUM(I99:I154)</f>
        <v>56681749.140063785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218779.11395722814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218779.11395722814</v>
      </c>
      <c r="O6" s="269"/>
      <c r="P6" s="269"/>
    </row>
    <row r="7" spans="1:16" ht="13.5" thickBot="1">
      <c r="C7" s="468" t="s">
        <v>48</v>
      </c>
      <c r="D7" s="625" t="s">
        <v>389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417</v>
      </c>
      <c r="E9" s="638" t="s">
        <v>418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2385216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11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58176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 t="s">
        <v>442</v>
      </c>
      <c r="E17" s="659" t="s">
        <v>442</v>
      </c>
      <c r="F17" s="652">
        <v>1835000</v>
      </c>
      <c r="G17" s="660">
        <v>113671</v>
      </c>
      <c r="H17" s="658">
        <v>113671</v>
      </c>
      <c r="I17" s="512">
        <f t="shared" ref="I17:I72" si="0">H17-G17</f>
        <v>0</v>
      </c>
      <c r="J17" s="512"/>
      <c r="K17" s="513">
        <f>+G17</f>
        <v>113671</v>
      </c>
      <c r="L17" s="514">
        <f t="shared" ref="L17:L72" si="1">IF(K17&lt;&gt;0,+G17-K17,0)</f>
        <v>0</v>
      </c>
      <c r="M17" s="513">
        <f>+H17</f>
        <v>113671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2018</v>
      </c>
      <c r="D18" s="632">
        <v>1835000</v>
      </c>
      <c r="E18" s="631">
        <v>44756.097560975613</v>
      </c>
      <c r="F18" s="632">
        <v>1790243.9024390243</v>
      </c>
      <c r="G18" s="631">
        <v>247559.87267195253</v>
      </c>
      <c r="H18" s="640">
        <v>247559.87267195253</v>
      </c>
      <c r="I18" s="512">
        <f t="shared" si="0"/>
        <v>0</v>
      </c>
      <c r="J18" s="512"/>
      <c r="K18" s="519">
        <f>+G18</f>
        <v>247559.87267195253</v>
      </c>
      <c r="L18" s="520">
        <f t="shared" si="1"/>
        <v>0</v>
      </c>
      <c r="M18" s="519">
        <f>+H18</f>
        <v>247559.87267195253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1790243.9024390243</v>
      </c>
      <c r="E19" s="631">
        <v>42674.41860465116</v>
      </c>
      <c r="F19" s="632">
        <v>1747569.4838343731</v>
      </c>
      <c r="G19" s="631">
        <v>218779.11395722814</v>
      </c>
      <c r="H19" s="640">
        <v>218779.11395722814</v>
      </c>
      <c r="I19" s="512">
        <f t="shared" si="0"/>
        <v>0</v>
      </c>
      <c r="J19" s="512"/>
      <c r="K19" s="519">
        <f>+G19</f>
        <v>218779.11395722814</v>
      </c>
      <c r="L19" s="520">
        <f t="shared" ref="L19" si="4">IF(K19&lt;&gt;0,+G19-K19,0)</f>
        <v>0</v>
      </c>
      <c r="M19" s="519">
        <f>+H19</f>
        <v>218779.11395722814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2297785.4838343733</v>
      </c>
      <c r="E20" s="523">
        <f>IF(+I14&lt;F19,I14,D20)</f>
        <v>58176</v>
      </c>
      <c r="F20" s="524">
        <f t="shared" ref="F20:F72" si="6">+D20-E20</f>
        <v>2239609.4838343733</v>
      </c>
      <c r="G20" s="525">
        <f t="shared" ref="G20:G48" si="7">+I$12*((D20+F20)/2)+E20</f>
        <v>346514.06244873896</v>
      </c>
      <c r="H20" s="492">
        <f t="shared" ref="H20:H48" si="8">+I$13*((D20+F20)/2)+E20</f>
        <v>346514.06244873896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2239609.4838343733</v>
      </c>
      <c r="E21" s="523">
        <f>IF(+I14&lt;F20,I14,D21)</f>
        <v>58176</v>
      </c>
      <c r="F21" s="524">
        <f t="shared" si="6"/>
        <v>2181433.4838343733</v>
      </c>
      <c r="G21" s="525">
        <f t="shared" si="7"/>
        <v>339120.23614948854</v>
      </c>
      <c r="H21" s="492">
        <f t="shared" si="8"/>
        <v>339120.23614948854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2181433.4838343733</v>
      </c>
      <c r="E22" s="523">
        <f>IF(+I14&lt;F21,I14,D22)</f>
        <v>58176</v>
      </c>
      <c r="F22" s="524">
        <f t="shared" si="6"/>
        <v>2123257.4838343733</v>
      </c>
      <c r="G22" s="525">
        <f t="shared" si="7"/>
        <v>331726.40985023812</v>
      </c>
      <c r="H22" s="492">
        <f t="shared" si="8"/>
        <v>331726.40985023812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2123257.4838343733</v>
      </c>
      <c r="E23" s="523">
        <f>IF(+I14&lt;F22,I14,D23)</f>
        <v>58176</v>
      </c>
      <c r="F23" s="524">
        <f t="shared" si="6"/>
        <v>2065081.4838343733</v>
      </c>
      <c r="G23" s="525">
        <f t="shared" si="7"/>
        <v>324332.58355098771</v>
      </c>
      <c r="H23" s="492">
        <f t="shared" si="8"/>
        <v>324332.58355098771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2065081.4838343733</v>
      </c>
      <c r="E24" s="523">
        <f>IF(+I14&lt;F23,I14,D24)</f>
        <v>58176</v>
      </c>
      <c r="F24" s="524">
        <f t="shared" si="6"/>
        <v>2006905.4838343733</v>
      </c>
      <c r="G24" s="525">
        <f t="shared" si="7"/>
        <v>316938.75725173729</v>
      </c>
      <c r="H24" s="492">
        <f t="shared" si="8"/>
        <v>316938.75725173729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2006905.4838343733</v>
      </c>
      <c r="E25" s="523">
        <f>IF(+I14&lt;F24,I14,D25)</f>
        <v>58176</v>
      </c>
      <c r="F25" s="524">
        <f t="shared" si="6"/>
        <v>1948729.4838343733</v>
      </c>
      <c r="G25" s="525">
        <f t="shared" si="7"/>
        <v>309544.93095248687</v>
      </c>
      <c r="H25" s="492">
        <f t="shared" si="8"/>
        <v>309544.93095248687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1948729.4838343733</v>
      </c>
      <c r="E26" s="523">
        <f>IF(+I14&lt;F25,I14,D26)</f>
        <v>58176</v>
      </c>
      <c r="F26" s="524">
        <f t="shared" si="6"/>
        <v>1890553.4838343733</v>
      </c>
      <c r="G26" s="525">
        <f t="shared" si="7"/>
        <v>302151.10465323646</v>
      </c>
      <c r="H26" s="492">
        <f t="shared" si="8"/>
        <v>302151.10465323646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1890553.4838343733</v>
      </c>
      <c r="E27" s="523">
        <f>IF(+I14&lt;F26,I14,D27)</f>
        <v>58176</v>
      </c>
      <c r="F27" s="524">
        <f t="shared" si="6"/>
        <v>1832377.4838343733</v>
      </c>
      <c r="G27" s="525">
        <f t="shared" si="7"/>
        <v>294757.27835398604</v>
      </c>
      <c r="H27" s="492">
        <f t="shared" si="8"/>
        <v>294757.27835398604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1832377.4838343733</v>
      </c>
      <c r="E28" s="523">
        <f>IF(+I14&lt;F27,I14,D28)</f>
        <v>58176</v>
      </c>
      <c r="F28" s="524">
        <f t="shared" si="6"/>
        <v>1774201.4838343733</v>
      </c>
      <c r="G28" s="525">
        <f t="shared" si="7"/>
        <v>287363.45205473562</v>
      </c>
      <c r="H28" s="492">
        <f t="shared" si="8"/>
        <v>287363.45205473562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1774201.4838343733</v>
      </c>
      <c r="E29" s="523">
        <f>IF(+I14&lt;F28,I14,D29)</f>
        <v>58176</v>
      </c>
      <c r="F29" s="524">
        <f t="shared" si="6"/>
        <v>1716025.4838343733</v>
      </c>
      <c r="G29" s="525">
        <f t="shared" si="7"/>
        <v>279969.62575548521</v>
      </c>
      <c r="H29" s="492">
        <f t="shared" si="8"/>
        <v>279969.62575548521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1716025.4838343733</v>
      </c>
      <c r="E30" s="523">
        <f>IF(+I14&lt;F29,I14,D30)</f>
        <v>58176</v>
      </c>
      <c r="F30" s="524">
        <f t="shared" si="6"/>
        <v>1657849.4838343733</v>
      </c>
      <c r="G30" s="525">
        <f t="shared" si="7"/>
        <v>272575.79945623479</v>
      </c>
      <c r="H30" s="492">
        <f t="shared" si="8"/>
        <v>272575.79945623479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1657849.4838343733</v>
      </c>
      <c r="E31" s="523">
        <f>IF(+I14&lt;F30,I14,D31)</f>
        <v>58176</v>
      </c>
      <c r="F31" s="524">
        <f t="shared" si="6"/>
        <v>1599673.4838343733</v>
      </c>
      <c r="G31" s="525">
        <f t="shared" si="7"/>
        <v>265181.97315698437</v>
      </c>
      <c r="H31" s="492">
        <f t="shared" si="8"/>
        <v>265181.97315698437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1599673.4838343733</v>
      </c>
      <c r="E32" s="523">
        <f>IF(+I14&lt;F31,I14,D32)</f>
        <v>58176</v>
      </c>
      <c r="F32" s="524">
        <f t="shared" si="6"/>
        <v>1541497.4838343733</v>
      </c>
      <c r="G32" s="525">
        <f t="shared" si="7"/>
        <v>257788.14685773395</v>
      </c>
      <c r="H32" s="492">
        <f t="shared" si="8"/>
        <v>257788.14685773395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1541497.4838343733</v>
      </c>
      <c r="E33" s="523">
        <f>IF(+I14&lt;F32,I14,D33)</f>
        <v>58176</v>
      </c>
      <c r="F33" s="524">
        <f t="shared" si="6"/>
        <v>1483321.4838343733</v>
      </c>
      <c r="G33" s="525">
        <f t="shared" si="7"/>
        <v>250394.32055848354</v>
      </c>
      <c r="H33" s="492">
        <f t="shared" si="8"/>
        <v>250394.32055848354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1483321.4838343733</v>
      </c>
      <c r="E34" s="523">
        <f>IF(+I14&lt;F33,I14,D34)</f>
        <v>58176</v>
      </c>
      <c r="F34" s="524">
        <f t="shared" si="6"/>
        <v>1425145.4838343733</v>
      </c>
      <c r="G34" s="525">
        <f t="shared" si="7"/>
        <v>243000.49425923312</v>
      </c>
      <c r="H34" s="492">
        <f t="shared" si="8"/>
        <v>243000.49425923312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1425145.4838343733</v>
      </c>
      <c r="E35" s="523">
        <f>IF(+I14&lt;F34,I14,D35)</f>
        <v>58176</v>
      </c>
      <c r="F35" s="524">
        <f t="shared" si="6"/>
        <v>1366969.4838343733</v>
      </c>
      <c r="G35" s="525">
        <f t="shared" si="7"/>
        <v>235606.6679599827</v>
      </c>
      <c r="H35" s="492">
        <f t="shared" si="8"/>
        <v>235606.6679599827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1366969.4838343733</v>
      </c>
      <c r="E36" s="523">
        <f>IF(+I14&lt;F35,I14,D36)</f>
        <v>58176</v>
      </c>
      <c r="F36" s="524">
        <f t="shared" si="6"/>
        <v>1308793.4838343733</v>
      </c>
      <c r="G36" s="525">
        <f t="shared" si="7"/>
        <v>228212.84166073229</v>
      </c>
      <c r="H36" s="492">
        <f t="shared" si="8"/>
        <v>228212.84166073229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1308793.4838343733</v>
      </c>
      <c r="E37" s="523">
        <f>IF(+I14&lt;F36,I14,D37)</f>
        <v>58176</v>
      </c>
      <c r="F37" s="524">
        <f t="shared" si="6"/>
        <v>1250617.4838343733</v>
      </c>
      <c r="G37" s="525">
        <f t="shared" si="7"/>
        <v>220819.01536148187</v>
      </c>
      <c r="H37" s="492">
        <f t="shared" si="8"/>
        <v>220819.01536148187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1250617.4838343733</v>
      </c>
      <c r="E38" s="523">
        <f>IF(+I14&lt;F37,I14,D38)</f>
        <v>58176</v>
      </c>
      <c r="F38" s="524">
        <f t="shared" si="6"/>
        <v>1192441.4838343733</v>
      </c>
      <c r="G38" s="525">
        <f t="shared" si="7"/>
        <v>213425.18906223145</v>
      </c>
      <c r="H38" s="492">
        <f t="shared" si="8"/>
        <v>213425.18906223145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1192441.4838343733</v>
      </c>
      <c r="E39" s="523">
        <f>IF(+I14&lt;F38,I14,D39)</f>
        <v>58176</v>
      </c>
      <c r="F39" s="524">
        <f t="shared" si="6"/>
        <v>1134265.4838343733</v>
      </c>
      <c r="G39" s="525">
        <f t="shared" si="7"/>
        <v>206031.36276298104</v>
      </c>
      <c r="H39" s="492">
        <f t="shared" si="8"/>
        <v>206031.36276298104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1134265.4838343733</v>
      </c>
      <c r="E40" s="523">
        <f>IF(+I14&lt;F39,I14,D40)</f>
        <v>58176</v>
      </c>
      <c r="F40" s="524">
        <f t="shared" si="6"/>
        <v>1076089.4838343733</v>
      </c>
      <c r="G40" s="525">
        <f t="shared" si="7"/>
        <v>198637.53646373062</v>
      </c>
      <c r="H40" s="492">
        <f t="shared" si="8"/>
        <v>198637.53646373062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1076089.4838343733</v>
      </c>
      <c r="E41" s="523">
        <f>IF(+I14&lt;F40,I14,D41)</f>
        <v>58176</v>
      </c>
      <c r="F41" s="524">
        <f t="shared" si="6"/>
        <v>1017913.4838343733</v>
      </c>
      <c r="G41" s="525">
        <f t="shared" si="7"/>
        <v>191243.7101644802</v>
      </c>
      <c r="H41" s="492">
        <f t="shared" si="8"/>
        <v>191243.7101644802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1017913.4838343733</v>
      </c>
      <c r="E42" s="523">
        <f>IF(+I14&lt;F41,I14,D42)</f>
        <v>58176</v>
      </c>
      <c r="F42" s="524">
        <f t="shared" si="6"/>
        <v>959737.4838343733</v>
      </c>
      <c r="G42" s="525">
        <f t="shared" si="7"/>
        <v>183849.88386522979</v>
      </c>
      <c r="H42" s="492">
        <f t="shared" si="8"/>
        <v>183849.88386522979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959737.4838343733</v>
      </c>
      <c r="E43" s="523">
        <f>IF(+I14&lt;F42,I14,D43)</f>
        <v>58176</v>
      </c>
      <c r="F43" s="524">
        <f t="shared" si="6"/>
        <v>901561.4838343733</v>
      </c>
      <c r="G43" s="525">
        <f t="shared" si="7"/>
        <v>176456.05756597937</v>
      </c>
      <c r="H43" s="492">
        <f t="shared" si="8"/>
        <v>176456.05756597937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901561.4838343733</v>
      </c>
      <c r="E44" s="523">
        <f>IF(+I14&lt;F43,I14,D44)</f>
        <v>58176</v>
      </c>
      <c r="F44" s="524">
        <f t="shared" si="6"/>
        <v>843385.4838343733</v>
      </c>
      <c r="G44" s="525">
        <f t="shared" si="7"/>
        <v>169062.23126672895</v>
      </c>
      <c r="H44" s="492">
        <f t="shared" si="8"/>
        <v>169062.23126672895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843385.4838343733</v>
      </c>
      <c r="E45" s="523">
        <f>IF(+I14&lt;F44,I14,D45)</f>
        <v>58176</v>
      </c>
      <c r="F45" s="524">
        <f t="shared" si="6"/>
        <v>785209.4838343733</v>
      </c>
      <c r="G45" s="525">
        <f t="shared" si="7"/>
        <v>161668.40496747853</v>
      </c>
      <c r="H45" s="492">
        <f t="shared" si="8"/>
        <v>161668.40496747853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785209.4838343733</v>
      </c>
      <c r="E46" s="523">
        <f>IF(+I14&lt;F45,I14,D46)</f>
        <v>58176</v>
      </c>
      <c r="F46" s="524">
        <f t="shared" si="6"/>
        <v>727033.4838343733</v>
      </c>
      <c r="G46" s="525">
        <f t="shared" si="7"/>
        <v>154274.57866822812</v>
      </c>
      <c r="H46" s="492">
        <f t="shared" si="8"/>
        <v>154274.57866822812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727033.4838343733</v>
      </c>
      <c r="E47" s="523">
        <f>IF(+I14&lt;F46,I14,D47)</f>
        <v>58176</v>
      </c>
      <c r="F47" s="524">
        <f t="shared" si="6"/>
        <v>668857.4838343733</v>
      </c>
      <c r="G47" s="525">
        <f t="shared" si="7"/>
        <v>146880.7523689777</v>
      </c>
      <c r="H47" s="492">
        <f t="shared" si="8"/>
        <v>146880.7523689777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668857.4838343733</v>
      </c>
      <c r="E48" s="523">
        <f>IF(+I14&lt;F47,I14,D48)</f>
        <v>58176</v>
      </c>
      <c r="F48" s="524">
        <f t="shared" si="6"/>
        <v>610681.4838343733</v>
      </c>
      <c r="G48" s="525">
        <f t="shared" si="7"/>
        <v>139486.92606972728</v>
      </c>
      <c r="H48" s="492">
        <f t="shared" si="8"/>
        <v>139486.92606972728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610681.4838343733</v>
      </c>
      <c r="E49" s="523">
        <f>IF(+I14&lt;F48,I14,D49)</f>
        <v>58176</v>
      </c>
      <c r="F49" s="524">
        <f t="shared" si="6"/>
        <v>552505.4838343733</v>
      </c>
      <c r="G49" s="525">
        <f t="shared" ref="G49:G72" si="9">+I$12*((D49+F49)/2)+E49</f>
        <v>132093.09977047687</v>
      </c>
      <c r="H49" s="492">
        <f t="shared" ref="H49:H72" si="10">+I$13*((D49+F49)/2)+E49</f>
        <v>132093.09977047687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552505.4838343733</v>
      </c>
      <c r="E50" s="523">
        <f>IF(+I14&lt;F49,I14,D50)</f>
        <v>58176</v>
      </c>
      <c r="F50" s="524">
        <f t="shared" si="6"/>
        <v>494329.4838343733</v>
      </c>
      <c r="G50" s="525">
        <f t="shared" si="9"/>
        <v>124699.27347122644</v>
      </c>
      <c r="H50" s="492">
        <f t="shared" si="10"/>
        <v>124699.27347122644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494329.4838343733</v>
      </c>
      <c r="E51" s="523">
        <f>IF(+I14&lt;F50,I14,D51)</f>
        <v>58176</v>
      </c>
      <c r="F51" s="524">
        <f t="shared" si="6"/>
        <v>436153.4838343733</v>
      </c>
      <c r="G51" s="525">
        <f t="shared" si="9"/>
        <v>117305.44717197603</v>
      </c>
      <c r="H51" s="492">
        <f t="shared" si="10"/>
        <v>117305.44717197603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436153.4838343733</v>
      </c>
      <c r="E52" s="523">
        <f>IF(+I14&lt;F51,I14,D52)</f>
        <v>58176</v>
      </c>
      <c r="F52" s="524">
        <f t="shared" si="6"/>
        <v>377977.4838343733</v>
      </c>
      <c r="G52" s="525">
        <f t="shared" si="9"/>
        <v>109911.62087272562</v>
      </c>
      <c r="H52" s="492">
        <f t="shared" si="10"/>
        <v>109911.62087272562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377977.4838343733</v>
      </c>
      <c r="E53" s="523">
        <f>IF(+I14&lt;F52,I14,D53)</f>
        <v>58176</v>
      </c>
      <c r="F53" s="524">
        <f t="shared" si="6"/>
        <v>319801.4838343733</v>
      </c>
      <c r="G53" s="525">
        <f t="shared" si="9"/>
        <v>102517.7945734752</v>
      </c>
      <c r="H53" s="492">
        <f t="shared" si="10"/>
        <v>102517.7945734752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319801.4838343733</v>
      </c>
      <c r="E54" s="523">
        <f>IF(+I14&lt;F53,I14,D54)</f>
        <v>58176</v>
      </c>
      <c r="F54" s="524">
        <f t="shared" si="6"/>
        <v>261625.4838343733</v>
      </c>
      <c r="G54" s="525">
        <f t="shared" si="9"/>
        <v>95123.968274224782</v>
      </c>
      <c r="H54" s="492">
        <f t="shared" si="10"/>
        <v>95123.968274224782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261625.4838343733</v>
      </c>
      <c r="E55" s="523">
        <f>IF(+I14&lt;F54,I14,D55)</f>
        <v>58176</v>
      </c>
      <c r="F55" s="524">
        <f t="shared" si="6"/>
        <v>203449.4838343733</v>
      </c>
      <c r="G55" s="525">
        <f t="shared" si="9"/>
        <v>87730.141974974351</v>
      </c>
      <c r="H55" s="492">
        <f t="shared" si="10"/>
        <v>87730.141974974351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203449.4838343733</v>
      </c>
      <c r="E56" s="523">
        <f>IF(+I14&lt;F55,I14,D56)</f>
        <v>58176</v>
      </c>
      <c r="F56" s="524">
        <f t="shared" si="6"/>
        <v>145273.4838343733</v>
      </c>
      <c r="G56" s="525">
        <f t="shared" si="9"/>
        <v>80336.315675723934</v>
      </c>
      <c r="H56" s="492">
        <f t="shared" si="10"/>
        <v>80336.315675723934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145273.4838343733</v>
      </c>
      <c r="E57" s="523">
        <f>IF(+I14&lt;F56,I14,D57)</f>
        <v>58176</v>
      </c>
      <c r="F57" s="524">
        <f t="shared" si="6"/>
        <v>87097.483834373299</v>
      </c>
      <c r="G57" s="525">
        <f t="shared" si="9"/>
        <v>72942.489376473517</v>
      </c>
      <c r="H57" s="492">
        <f t="shared" si="10"/>
        <v>72942.489376473517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87097.483834373299</v>
      </c>
      <c r="E58" s="523">
        <f>IF(+I14&lt;F57,I14,D58)</f>
        <v>58176</v>
      </c>
      <c r="F58" s="524">
        <f t="shared" si="6"/>
        <v>28921.483834373299</v>
      </c>
      <c r="G58" s="525">
        <f t="shared" si="9"/>
        <v>65548.6630772231</v>
      </c>
      <c r="H58" s="492">
        <f t="shared" si="10"/>
        <v>65548.6630772231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28921.483834373299</v>
      </c>
      <c r="E59" s="523">
        <f>IF(+I14&lt;F58,I14,D59)</f>
        <v>28921.483834373299</v>
      </c>
      <c r="F59" s="524">
        <f t="shared" si="6"/>
        <v>0</v>
      </c>
      <c r="G59" s="525">
        <f t="shared" si="9"/>
        <v>30759.358798172245</v>
      </c>
      <c r="H59" s="492">
        <f t="shared" si="10"/>
        <v>30759.358798172245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2385216</v>
      </c>
      <c r="F73" s="375"/>
      <c r="G73" s="375">
        <f>SUM(G17:G72)</f>
        <v>8645992.4931836128</v>
      </c>
      <c r="H73" s="375">
        <f>SUM(H17:H72)</f>
        <v>8645992.4931836128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218779.11395722814</v>
      </c>
      <c r="N87" s="547">
        <f>IF(J92&lt;D11,0,VLOOKUP(J92,C17:O72,11))</f>
        <v>218779.11395722814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301234.14696485514</v>
      </c>
      <c r="N88" s="551">
        <f>IF(J92&lt;D11,0,VLOOKUP(J92,C99:P154,7))</f>
        <v>301234.14696485514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Daingerfield - Jenkins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82455.033007627004</v>
      </c>
      <c r="N89" s="556">
        <f>+N88-N87</f>
        <v>82455.033007627004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TP2013166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2385216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11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55470.139534883718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4700.2321428571431</v>
      </c>
      <c r="F99" s="652">
        <v>2364216.7678571427</v>
      </c>
      <c r="G99" s="653">
        <v>1182108.3839285714</v>
      </c>
      <c r="H99" s="654">
        <v>148292.66067911699</v>
      </c>
      <c r="I99" s="655">
        <v>148292.66067911699</v>
      </c>
      <c r="J99" s="515">
        <f t="shared" ref="J99:J130" si="11">+I99-H99</f>
        <v>0</v>
      </c>
      <c r="K99" s="515"/>
      <c r="L99" s="513">
        <f>+H99</f>
        <v>148292.66067911699</v>
      </c>
      <c r="M99" s="514">
        <f t="shared" ref="M99:M130" si="12">IF(L99&lt;&gt;0,+H99-L99,0)</f>
        <v>0</v>
      </c>
      <c r="N99" s="513">
        <f>+I99</f>
        <v>148292.66067911699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2380515.7678571427</v>
      </c>
      <c r="E100" s="631">
        <v>56790.857142857145</v>
      </c>
      <c r="F100" s="632">
        <v>2323724.9107142854</v>
      </c>
      <c r="G100" s="632">
        <v>2352120.3392857141</v>
      </c>
      <c r="H100" s="634">
        <v>305185.55137142731</v>
      </c>
      <c r="I100" s="635">
        <v>305185.55137142731</v>
      </c>
      <c r="J100" s="515">
        <f t="shared" si="11"/>
        <v>0</v>
      </c>
      <c r="K100" s="515"/>
      <c r="L100" s="656">
        <f>+H100</f>
        <v>305185.55137142731</v>
      </c>
      <c r="M100" s="515">
        <f t="shared" si="12"/>
        <v>0</v>
      </c>
      <c r="N100" s="656">
        <f>+I100</f>
        <v>305185.55137142731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/>
      </c>
      <c r="C101" s="508">
        <f>IF(D93="","-",+C100+1)</f>
        <v>2019</v>
      </c>
      <c r="D101" s="374">
        <f>IF(F100+SUM(E$99:E100)=D$92,F100,D$92-SUM(E$99:E100))</f>
        <v>2323724.9107142854</v>
      </c>
      <c r="E101" s="523">
        <f>IF(+J96&lt;F100,J96,D101)</f>
        <v>55470.139534883718</v>
      </c>
      <c r="F101" s="524">
        <f t="shared" ref="F101:F130" si="16">+D101-E101</f>
        <v>2268254.7711794018</v>
      </c>
      <c r="G101" s="524">
        <f t="shared" ref="G101:G130" si="17">+(F101+D101)/2</f>
        <v>2295989.8409468438</v>
      </c>
      <c r="H101" s="527">
        <f t="shared" ref="H101:H154" si="18">+J$94*G101+E101</f>
        <v>301234.14696485514</v>
      </c>
      <c r="I101" s="578">
        <f t="shared" ref="I101:I154" si="19">+J$95*G101+E101</f>
        <v>301234.14696485514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2268254.7711794018</v>
      </c>
      <c r="E102" s="523">
        <f>IF(+J96&lt;F101,J96,D102)</f>
        <v>55470.139534883718</v>
      </c>
      <c r="F102" s="524">
        <f t="shared" si="16"/>
        <v>2212784.6316445181</v>
      </c>
      <c r="G102" s="524">
        <f t="shared" si="17"/>
        <v>2240519.7014119597</v>
      </c>
      <c r="H102" s="527">
        <f t="shared" si="18"/>
        <v>295296.59291227668</v>
      </c>
      <c r="I102" s="578">
        <f t="shared" si="19"/>
        <v>295296.59291227668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2212784.6316445181</v>
      </c>
      <c r="E103" s="523">
        <f>IF(+J96&lt;F102,J96,D103)</f>
        <v>55470.139534883718</v>
      </c>
      <c r="F103" s="524">
        <f t="shared" si="16"/>
        <v>2157314.4921096344</v>
      </c>
      <c r="G103" s="524">
        <f t="shared" si="17"/>
        <v>2185049.5618770765</v>
      </c>
      <c r="H103" s="527">
        <f t="shared" si="18"/>
        <v>289359.0388596984</v>
      </c>
      <c r="I103" s="578">
        <f t="shared" si="19"/>
        <v>289359.0388596984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2157314.4921096344</v>
      </c>
      <c r="E104" s="523">
        <f>IF(+J96&lt;F103,J96,D104)</f>
        <v>55470.139534883718</v>
      </c>
      <c r="F104" s="524">
        <f t="shared" si="16"/>
        <v>2101844.3525747508</v>
      </c>
      <c r="G104" s="524">
        <f t="shared" si="17"/>
        <v>2129579.4223421924</v>
      </c>
      <c r="H104" s="527">
        <f t="shared" si="18"/>
        <v>283421.48480712</v>
      </c>
      <c r="I104" s="578">
        <f t="shared" si="19"/>
        <v>283421.48480712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2101844.3525747508</v>
      </c>
      <c r="E105" s="523">
        <f>IF(+J96&lt;F104,J96,D105)</f>
        <v>55470.139534883718</v>
      </c>
      <c r="F105" s="524">
        <f t="shared" si="16"/>
        <v>2046374.2130398671</v>
      </c>
      <c r="G105" s="524">
        <f t="shared" si="17"/>
        <v>2074109.2828073089</v>
      </c>
      <c r="H105" s="527">
        <f t="shared" si="18"/>
        <v>277483.93075454159</v>
      </c>
      <c r="I105" s="578">
        <f t="shared" si="19"/>
        <v>277483.93075454159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2046374.2130398671</v>
      </c>
      <c r="E106" s="523">
        <f>IF(+J96&lt;F105,J96,D106)</f>
        <v>55470.139534883718</v>
      </c>
      <c r="F106" s="524">
        <f t="shared" si="16"/>
        <v>1990904.0735049834</v>
      </c>
      <c r="G106" s="524">
        <f t="shared" si="17"/>
        <v>2018639.1432724253</v>
      </c>
      <c r="H106" s="527">
        <f t="shared" si="18"/>
        <v>271546.37670196325</v>
      </c>
      <c r="I106" s="578">
        <f t="shared" si="19"/>
        <v>271546.37670196325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1990904.0735049834</v>
      </c>
      <c r="E107" s="523">
        <f>IF(+J96&lt;F106,J96,D107)</f>
        <v>55470.139534883718</v>
      </c>
      <c r="F107" s="524">
        <f t="shared" si="16"/>
        <v>1935433.9339700998</v>
      </c>
      <c r="G107" s="524">
        <f t="shared" si="17"/>
        <v>1963169.0037375416</v>
      </c>
      <c r="H107" s="527">
        <f t="shared" si="18"/>
        <v>265608.82264938491</v>
      </c>
      <c r="I107" s="578">
        <f t="shared" si="19"/>
        <v>265608.82264938491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1935433.9339700998</v>
      </c>
      <c r="E108" s="523">
        <f>IF(+J96&lt;F107,J96,D108)</f>
        <v>55470.139534883718</v>
      </c>
      <c r="F108" s="524">
        <f t="shared" si="16"/>
        <v>1879963.7944352161</v>
      </c>
      <c r="G108" s="524">
        <f t="shared" si="17"/>
        <v>1907698.8642026579</v>
      </c>
      <c r="H108" s="527">
        <f t="shared" si="18"/>
        <v>259671.26859680653</v>
      </c>
      <c r="I108" s="578">
        <f t="shared" si="19"/>
        <v>259671.26859680653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1879963.7944352161</v>
      </c>
      <c r="E109" s="523">
        <f>IF(+J96&lt;F108,J96,D109)</f>
        <v>55470.139534883718</v>
      </c>
      <c r="F109" s="524">
        <f t="shared" si="16"/>
        <v>1824493.6549003324</v>
      </c>
      <c r="G109" s="524">
        <f t="shared" si="17"/>
        <v>1852228.7246677743</v>
      </c>
      <c r="H109" s="527">
        <f t="shared" si="18"/>
        <v>253733.71454422816</v>
      </c>
      <c r="I109" s="578">
        <f t="shared" si="19"/>
        <v>253733.71454422816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1824493.6549003324</v>
      </c>
      <c r="E110" s="523">
        <f>IF(+J96&lt;F109,J96,D110)</f>
        <v>55470.139534883718</v>
      </c>
      <c r="F110" s="524">
        <f t="shared" si="16"/>
        <v>1769023.5153654488</v>
      </c>
      <c r="G110" s="524">
        <f t="shared" si="17"/>
        <v>1796758.5851328906</v>
      </c>
      <c r="H110" s="527">
        <f t="shared" si="18"/>
        <v>247796.16049164979</v>
      </c>
      <c r="I110" s="578">
        <f t="shared" si="19"/>
        <v>247796.16049164979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1769023.5153654488</v>
      </c>
      <c r="E111" s="523">
        <f>IF(+J96&lt;F110,J96,D111)</f>
        <v>55470.139534883718</v>
      </c>
      <c r="F111" s="524">
        <f t="shared" si="16"/>
        <v>1713553.3758305651</v>
      </c>
      <c r="G111" s="524">
        <f t="shared" si="17"/>
        <v>1741288.4455980069</v>
      </c>
      <c r="H111" s="527">
        <f t="shared" si="18"/>
        <v>241858.60643907142</v>
      </c>
      <c r="I111" s="578">
        <f t="shared" si="19"/>
        <v>241858.60643907142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1713553.3758305651</v>
      </c>
      <c r="E112" s="523">
        <f>IF(+J96&lt;F111,J96,D112)</f>
        <v>55470.139534883718</v>
      </c>
      <c r="F112" s="524">
        <f t="shared" si="16"/>
        <v>1658083.2362956814</v>
      </c>
      <c r="G112" s="524">
        <f t="shared" si="17"/>
        <v>1685818.3060631233</v>
      </c>
      <c r="H112" s="527">
        <f t="shared" si="18"/>
        <v>235921.05238649304</v>
      </c>
      <c r="I112" s="578">
        <f t="shared" si="19"/>
        <v>235921.05238649304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1658083.2362956814</v>
      </c>
      <c r="E113" s="523">
        <f>IF(+J96&lt;F112,J96,D113)</f>
        <v>55470.139534883718</v>
      </c>
      <c r="F113" s="524">
        <f t="shared" si="16"/>
        <v>1602613.0967607978</v>
      </c>
      <c r="G113" s="524">
        <f t="shared" si="17"/>
        <v>1630348.1665282396</v>
      </c>
      <c r="H113" s="527">
        <f t="shared" si="18"/>
        <v>229983.49833391467</v>
      </c>
      <c r="I113" s="578">
        <f t="shared" si="19"/>
        <v>229983.49833391467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1602613.0967607978</v>
      </c>
      <c r="E114" s="523">
        <f>IF(+J96&lt;F113,J96,D114)</f>
        <v>55470.139534883718</v>
      </c>
      <c r="F114" s="524">
        <f t="shared" si="16"/>
        <v>1547142.9572259141</v>
      </c>
      <c r="G114" s="524">
        <f t="shared" si="17"/>
        <v>1574878.0269933559</v>
      </c>
      <c r="H114" s="527">
        <f t="shared" si="18"/>
        <v>224045.9442813363</v>
      </c>
      <c r="I114" s="578">
        <f t="shared" si="19"/>
        <v>224045.9442813363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1547142.9572259141</v>
      </c>
      <c r="E115" s="523">
        <f>IF(+J96&lt;F114,J96,D115)</f>
        <v>55470.139534883718</v>
      </c>
      <c r="F115" s="524">
        <f t="shared" si="16"/>
        <v>1491672.8176910304</v>
      </c>
      <c r="G115" s="524">
        <f t="shared" si="17"/>
        <v>1519407.8874584723</v>
      </c>
      <c r="H115" s="527">
        <f t="shared" si="18"/>
        <v>218108.39022875793</v>
      </c>
      <c r="I115" s="578">
        <f t="shared" si="19"/>
        <v>218108.39022875793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1491672.8176910304</v>
      </c>
      <c r="E116" s="523">
        <f>IF(+J96&lt;F115,J96,D116)</f>
        <v>55470.139534883718</v>
      </c>
      <c r="F116" s="524">
        <f t="shared" si="16"/>
        <v>1436202.6781561468</v>
      </c>
      <c r="G116" s="524">
        <f t="shared" si="17"/>
        <v>1463937.7479235886</v>
      </c>
      <c r="H116" s="527">
        <f t="shared" si="18"/>
        <v>212170.83617617955</v>
      </c>
      <c r="I116" s="578">
        <f t="shared" si="19"/>
        <v>212170.83617617955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1436202.6781561468</v>
      </c>
      <c r="E117" s="523">
        <f>IF(+J96&lt;F116,J96,D117)</f>
        <v>55470.139534883718</v>
      </c>
      <c r="F117" s="524">
        <f t="shared" si="16"/>
        <v>1380732.5386212631</v>
      </c>
      <c r="G117" s="524">
        <f t="shared" si="17"/>
        <v>1408467.6083887049</v>
      </c>
      <c r="H117" s="527">
        <f t="shared" si="18"/>
        <v>206233.28212360118</v>
      </c>
      <c r="I117" s="578">
        <f t="shared" si="19"/>
        <v>206233.28212360118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1380732.5386212631</v>
      </c>
      <c r="E118" s="523">
        <f>IF(+J96&lt;F117,J96,D118)</f>
        <v>55470.139534883718</v>
      </c>
      <c r="F118" s="524">
        <f t="shared" si="16"/>
        <v>1325262.3990863794</v>
      </c>
      <c r="G118" s="524">
        <f t="shared" si="17"/>
        <v>1352997.4688538213</v>
      </c>
      <c r="H118" s="527">
        <f t="shared" si="18"/>
        <v>200295.72807102281</v>
      </c>
      <c r="I118" s="578">
        <f t="shared" si="19"/>
        <v>200295.72807102281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1325262.3990863794</v>
      </c>
      <c r="E119" s="523">
        <f>IF(+J96&lt;F118,J96,D119)</f>
        <v>55470.139534883718</v>
      </c>
      <c r="F119" s="524">
        <f t="shared" si="16"/>
        <v>1269792.2595514958</v>
      </c>
      <c r="G119" s="524">
        <f t="shared" si="17"/>
        <v>1297527.3293189376</v>
      </c>
      <c r="H119" s="527">
        <f t="shared" si="18"/>
        <v>194358.17401844446</v>
      </c>
      <c r="I119" s="578">
        <f t="shared" si="19"/>
        <v>194358.17401844446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1269792.2595514958</v>
      </c>
      <c r="E120" s="523">
        <f>IF(+J96&lt;F119,J96,D120)</f>
        <v>55470.139534883718</v>
      </c>
      <c r="F120" s="524">
        <f t="shared" si="16"/>
        <v>1214322.1200166121</v>
      </c>
      <c r="G120" s="524">
        <f t="shared" si="17"/>
        <v>1242057.1897840539</v>
      </c>
      <c r="H120" s="527">
        <f t="shared" si="18"/>
        <v>188420.61996586609</v>
      </c>
      <c r="I120" s="578">
        <f t="shared" si="19"/>
        <v>188420.61996586609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1214322.1200166121</v>
      </c>
      <c r="E121" s="523">
        <f>IF(+J96&lt;F120,J96,D121)</f>
        <v>55470.139534883718</v>
      </c>
      <c r="F121" s="524">
        <f t="shared" si="16"/>
        <v>1158851.9804817284</v>
      </c>
      <c r="G121" s="524">
        <f t="shared" si="17"/>
        <v>1186587.0502491703</v>
      </c>
      <c r="H121" s="527">
        <f t="shared" si="18"/>
        <v>182483.06591328769</v>
      </c>
      <c r="I121" s="578">
        <f t="shared" si="19"/>
        <v>182483.06591328769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1158851.9804817284</v>
      </c>
      <c r="E122" s="523">
        <f>IF(+J96&lt;F121,J96,D122)</f>
        <v>55470.139534883718</v>
      </c>
      <c r="F122" s="524">
        <f t="shared" si="16"/>
        <v>1103381.8409468448</v>
      </c>
      <c r="G122" s="524">
        <f t="shared" si="17"/>
        <v>1131116.9107142866</v>
      </c>
      <c r="H122" s="527">
        <f t="shared" si="18"/>
        <v>176545.51186070935</v>
      </c>
      <c r="I122" s="578">
        <f t="shared" si="19"/>
        <v>176545.51186070935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1103381.8409468448</v>
      </c>
      <c r="E123" s="523">
        <f>IF(+J96&lt;F122,J96,D123)</f>
        <v>55470.139534883718</v>
      </c>
      <c r="F123" s="524">
        <f t="shared" si="16"/>
        <v>1047911.7014119611</v>
      </c>
      <c r="G123" s="524">
        <f t="shared" si="17"/>
        <v>1075646.7711794029</v>
      </c>
      <c r="H123" s="527">
        <f t="shared" si="18"/>
        <v>170607.95780813097</v>
      </c>
      <c r="I123" s="578">
        <f t="shared" si="19"/>
        <v>170607.95780813097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1047911.7014119611</v>
      </c>
      <c r="E124" s="523">
        <f>IF(+J96&lt;F123,J96,D124)</f>
        <v>55470.139534883718</v>
      </c>
      <c r="F124" s="524">
        <f t="shared" si="16"/>
        <v>992441.56187707745</v>
      </c>
      <c r="G124" s="524">
        <f t="shared" si="17"/>
        <v>1020176.6316445193</v>
      </c>
      <c r="H124" s="527">
        <f t="shared" si="18"/>
        <v>164670.4037555526</v>
      </c>
      <c r="I124" s="578">
        <f t="shared" si="19"/>
        <v>164670.4037555526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992441.56187707745</v>
      </c>
      <c r="E125" s="523">
        <f>IF(+J96&lt;F124,J96,D125)</f>
        <v>55470.139534883718</v>
      </c>
      <c r="F125" s="524">
        <f t="shared" si="16"/>
        <v>936971.42234219378</v>
      </c>
      <c r="G125" s="524">
        <f t="shared" si="17"/>
        <v>964706.49210963561</v>
      </c>
      <c r="H125" s="527">
        <f t="shared" si="18"/>
        <v>158732.84970297423</v>
      </c>
      <c r="I125" s="578">
        <f t="shared" si="19"/>
        <v>158732.84970297423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936971.42234219378</v>
      </c>
      <c r="E126" s="523">
        <f>IF(+J96&lt;F125,J96,D126)</f>
        <v>55470.139534883718</v>
      </c>
      <c r="F126" s="524">
        <f t="shared" si="16"/>
        <v>881501.28280731011</v>
      </c>
      <c r="G126" s="524">
        <f t="shared" si="17"/>
        <v>909236.35257475195</v>
      </c>
      <c r="H126" s="527">
        <f t="shared" si="18"/>
        <v>152795.29565039586</v>
      </c>
      <c r="I126" s="578">
        <f t="shared" si="19"/>
        <v>152795.29565039586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881501.28280731011</v>
      </c>
      <c r="E127" s="523">
        <f>IF(+J96&lt;F126,J96,D127)</f>
        <v>55470.139534883718</v>
      </c>
      <c r="F127" s="524">
        <f t="shared" si="16"/>
        <v>826031.14327242645</v>
      </c>
      <c r="G127" s="524">
        <f t="shared" si="17"/>
        <v>853766.21303986828</v>
      </c>
      <c r="H127" s="527">
        <f t="shared" si="18"/>
        <v>146857.74159781748</v>
      </c>
      <c r="I127" s="578">
        <f t="shared" si="19"/>
        <v>146857.74159781748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826031.14327242645</v>
      </c>
      <c r="E128" s="523">
        <f>IF(+J96&lt;F127,J96,D128)</f>
        <v>55470.139534883718</v>
      </c>
      <c r="F128" s="524">
        <f t="shared" si="16"/>
        <v>770561.00373754278</v>
      </c>
      <c r="G128" s="524">
        <f t="shared" si="17"/>
        <v>798296.07350498461</v>
      </c>
      <c r="H128" s="527">
        <f t="shared" si="18"/>
        <v>140920.18754523911</v>
      </c>
      <c r="I128" s="578">
        <f t="shared" si="19"/>
        <v>140920.18754523911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770561.00373754278</v>
      </c>
      <c r="E129" s="523">
        <f>IF(+J96&lt;F128,J96,D129)</f>
        <v>55470.139534883718</v>
      </c>
      <c r="F129" s="524">
        <f t="shared" si="16"/>
        <v>715090.86420265911</v>
      </c>
      <c r="G129" s="524">
        <f t="shared" si="17"/>
        <v>742825.93397010094</v>
      </c>
      <c r="H129" s="527">
        <f t="shared" si="18"/>
        <v>134982.63349266074</v>
      </c>
      <c r="I129" s="578">
        <f t="shared" si="19"/>
        <v>134982.63349266074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715090.86420265911</v>
      </c>
      <c r="E130" s="523">
        <f>IF(+J96&lt;F129,J96,D130)</f>
        <v>55470.139534883718</v>
      </c>
      <c r="F130" s="524">
        <f t="shared" si="16"/>
        <v>659620.72466777544</v>
      </c>
      <c r="G130" s="524">
        <f t="shared" si="17"/>
        <v>687355.79443521728</v>
      </c>
      <c r="H130" s="527">
        <f t="shared" si="18"/>
        <v>129045.07944008237</v>
      </c>
      <c r="I130" s="578">
        <f t="shared" si="19"/>
        <v>129045.07944008237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659620.72466777544</v>
      </c>
      <c r="E131" s="523">
        <f>IF(+J96&lt;F130,J96,D131)</f>
        <v>55470.139534883718</v>
      </c>
      <c r="F131" s="524">
        <f t="shared" ref="F131:F154" si="20">+D131-E131</f>
        <v>604150.58513289178</v>
      </c>
      <c r="G131" s="524">
        <f t="shared" ref="G131:G154" si="21">+(F131+D131)/2</f>
        <v>631885.65490033361</v>
      </c>
      <c r="H131" s="527">
        <f t="shared" si="18"/>
        <v>123107.52538750399</v>
      </c>
      <c r="I131" s="578">
        <f t="shared" si="19"/>
        <v>123107.52538750399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604150.58513289178</v>
      </c>
      <c r="E132" s="523">
        <f>IF(+J96&lt;F131,J96,D132)</f>
        <v>55470.139534883718</v>
      </c>
      <c r="F132" s="524">
        <f t="shared" si="20"/>
        <v>548680.44559800811</v>
      </c>
      <c r="G132" s="524">
        <f t="shared" si="21"/>
        <v>576415.51536544994</v>
      </c>
      <c r="H132" s="527">
        <f t="shared" si="18"/>
        <v>117169.97133492562</v>
      </c>
      <c r="I132" s="578">
        <f t="shared" si="19"/>
        <v>117169.97133492562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548680.44559800811</v>
      </c>
      <c r="E133" s="523">
        <f>IF(+J96&lt;F132,J96,D133)</f>
        <v>55470.139534883718</v>
      </c>
      <c r="F133" s="524">
        <f t="shared" si="20"/>
        <v>493210.30606312439</v>
      </c>
      <c r="G133" s="524">
        <f t="shared" si="21"/>
        <v>520945.37583056628</v>
      </c>
      <c r="H133" s="527">
        <f t="shared" si="18"/>
        <v>111232.41728234725</v>
      </c>
      <c r="I133" s="578">
        <f t="shared" si="19"/>
        <v>111232.41728234725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493210.30606312439</v>
      </c>
      <c r="E134" s="523">
        <f>IF(+J96&lt;F133,J96,D134)</f>
        <v>55470.139534883718</v>
      </c>
      <c r="F134" s="524">
        <f t="shared" si="20"/>
        <v>437740.16652824066</v>
      </c>
      <c r="G134" s="524">
        <f t="shared" si="21"/>
        <v>465475.23629568249</v>
      </c>
      <c r="H134" s="527">
        <f t="shared" si="18"/>
        <v>105294.86322976887</v>
      </c>
      <c r="I134" s="578">
        <f t="shared" si="19"/>
        <v>105294.86322976887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437740.16652824066</v>
      </c>
      <c r="E135" s="523">
        <f>IF(+J96&lt;F134,J96,D135)</f>
        <v>55470.139534883718</v>
      </c>
      <c r="F135" s="524">
        <f t="shared" si="20"/>
        <v>382270.02699335694</v>
      </c>
      <c r="G135" s="524">
        <f t="shared" si="21"/>
        <v>410005.09676079883</v>
      </c>
      <c r="H135" s="527">
        <f t="shared" si="18"/>
        <v>99357.309177190502</v>
      </c>
      <c r="I135" s="578">
        <f t="shared" si="19"/>
        <v>99357.309177190502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382270.02699335694</v>
      </c>
      <c r="E136" s="523">
        <f>IF(+J96&lt;F135,J96,D136)</f>
        <v>55470.139534883718</v>
      </c>
      <c r="F136" s="524">
        <f t="shared" si="20"/>
        <v>326799.88745847321</v>
      </c>
      <c r="G136" s="524">
        <f t="shared" si="21"/>
        <v>354534.95722591504</v>
      </c>
      <c r="H136" s="527">
        <f t="shared" si="18"/>
        <v>93419.755124612129</v>
      </c>
      <c r="I136" s="578">
        <f t="shared" si="19"/>
        <v>93419.755124612129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326799.88745847321</v>
      </c>
      <c r="E137" s="523">
        <f>IF(+J96&lt;F136,J96,D137)</f>
        <v>55470.139534883718</v>
      </c>
      <c r="F137" s="524">
        <f t="shared" si="20"/>
        <v>271329.74792358949</v>
      </c>
      <c r="G137" s="524">
        <f t="shared" si="21"/>
        <v>299064.81769103138</v>
      </c>
      <c r="H137" s="527">
        <f t="shared" si="18"/>
        <v>87482.201072033757</v>
      </c>
      <c r="I137" s="578">
        <f t="shared" si="19"/>
        <v>87482.201072033757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271329.74792358949</v>
      </c>
      <c r="E138" s="523">
        <f>IF(+J96&lt;F137,J96,D138)</f>
        <v>55470.139534883718</v>
      </c>
      <c r="F138" s="524">
        <f t="shared" si="20"/>
        <v>215859.60838870576</v>
      </c>
      <c r="G138" s="524">
        <f t="shared" si="21"/>
        <v>243594.67815614762</v>
      </c>
      <c r="H138" s="527">
        <f t="shared" si="18"/>
        <v>81544.647019455369</v>
      </c>
      <c r="I138" s="578">
        <f t="shared" si="19"/>
        <v>81544.647019455369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215859.60838870576</v>
      </c>
      <c r="E139" s="523">
        <f>IF(+J96&lt;F138,J96,D139)</f>
        <v>55470.139534883718</v>
      </c>
      <c r="F139" s="524">
        <f t="shared" si="20"/>
        <v>160389.46885382204</v>
      </c>
      <c r="G139" s="524">
        <f t="shared" si="21"/>
        <v>188124.5386212639</v>
      </c>
      <c r="H139" s="527">
        <f t="shared" si="18"/>
        <v>75607.092966876997</v>
      </c>
      <c r="I139" s="578">
        <f t="shared" si="19"/>
        <v>75607.092966876997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160389.46885382204</v>
      </c>
      <c r="E140" s="523">
        <f>IF(+J96&lt;F139,J96,D140)</f>
        <v>55470.139534883718</v>
      </c>
      <c r="F140" s="524">
        <f t="shared" si="20"/>
        <v>104919.32931893831</v>
      </c>
      <c r="G140" s="524">
        <f t="shared" si="21"/>
        <v>132654.39908638017</v>
      </c>
      <c r="H140" s="527">
        <f t="shared" si="18"/>
        <v>69669.538914298624</v>
      </c>
      <c r="I140" s="578">
        <f t="shared" si="19"/>
        <v>69669.538914298624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104919.32931893831</v>
      </c>
      <c r="E141" s="523">
        <f>IF(+J96&lt;F140,J96,D141)</f>
        <v>55470.139534883718</v>
      </c>
      <c r="F141" s="524">
        <f t="shared" si="20"/>
        <v>49449.189784054593</v>
      </c>
      <c r="G141" s="524">
        <f t="shared" si="21"/>
        <v>77184.259551496449</v>
      </c>
      <c r="H141" s="527">
        <f t="shared" si="18"/>
        <v>63731.984861720244</v>
      </c>
      <c r="I141" s="578">
        <f t="shared" si="19"/>
        <v>63731.984861720244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49449.189784054593</v>
      </c>
      <c r="E142" s="523">
        <f>IF(+J96&lt;F141,J96,D142)</f>
        <v>49449.189784054593</v>
      </c>
      <c r="F142" s="524">
        <f t="shared" si="20"/>
        <v>0</v>
      </c>
      <c r="G142" s="524">
        <f t="shared" si="21"/>
        <v>24724.594892027297</v>
      </c>
      <c r="H142" s="527">
        <f t="shared" si="18"/>
        <v>52095.723934328264</v>
      </c>
      <c r="I142" s="578">
        <f t="shared" si="19"/>
        <v>52095.723934328264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7987379.6384296678</v>
      </c>
      <c r="I155" s="375">
        <f>SUM(I99:I154)</f>
        <v>7987379.6384296678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766024.96303825104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766024.96303825104</v>
      </c>
      <c r="O6" s="269"/>
      <c r="P6" s="269"/>
    </row>
    <row r="7" spans="1:16" ht="13.5" thickBot="1">
      <c r="C7" s="468" t="s">
        <v>48</v>
      </c>
      <c r="D7" s="625" t="s">
        <v>390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419</v>
      </c>
      <c r="E9" s="638" t="s">
        <v>420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6505905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7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158680.60975609755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50" t="s">
        <v>442</v>
      </c>
      <c r="E17" s="659" t="s">
        <v>442</v>
      </c>
      <c r="F17" s="652">
        <v>6425000</v>
      </c>
      <c r="G17" s="660">
        <v>398005</v>
      </c>
      <c r="H17" s="658">
        <v>398005</v>
      </c>
      <c r="I17" s="512">
        <f t="shared" ref="I17:I72" si="0">H17-G17</f>
        <v>0</v>
      </c>
      <c r="J17" s="512"/>
      <c r="K17" s="513">
        <f>+G17</f>
        <v>398005</v>
      </c>
      <c r="L17" s="514">
        <f t="shared" ref="L17:L72" si="1">IF(K17&lt;&gt;0,+G17-K17,0)</f>
        <v>0</v>
      </c>
      <c r="M17" s="513">
        <f>+H17</f>
        <v>398005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2018</v>
      </c>
      <c r="D18" s="632">
        <v>6425000</v>
      </c>
      <c r="E18" s="631">
        <v>156707.31707317074</v>
      </c>
      <c r="F18" s="632">
        <v>6268292.682926829</v>
      </c>
      <c r="G18" s="631">
        <v>866796.82938272203</v>
      </c>
      <c r="H18" s="640">
        <v>866796.82938272203</v>
      </c>
      <c r="I18" s="512">
        <f t="shared" si="0"/>
        <v>0</v>
      </c>
      <c r="J18" s="512"/>
      <c r="K18" s="519">
        <f>+G18</f>
        <v>866796.82938272203</v>
      </c>
      <c r="L18" s="520">
        <f t="shared" si="1"/>
        <v>0</v>
      </c>
      <c r="M18" s="519">
        <f>+H18</f>
        <v>866796.82938272203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6268292.682926829</v>
      </c>
      <c r="E19" s="631">
        <v>149418.60465116278</v>
      </c>
      <c r="F19" s="632">
        <v>6118874.0782756666</v>
      </c>
      <c r="G19" s="631">
        <v>766024.96303825104</v>
      </c>
      <c r="H19" s="640">
        <v>766024.96303825104</v>
      </c>
      <c r="I19" s="512">
        <f t="shared" si="0"/>
        <v>0</v>
      </c>
      <c r="J19" s="512"/>
      <c r="K19" s="519">
        <f>+G19</f>
        <v>766024.96303825104</v>
      </c>
      <c r="L19" s="520">
        <f t="shared" ref="L19" si="4">IF(K19&lt;&gt;0,+G19-K19,0)</f>
        <v>0</v>
      </c>
      <c r="M19" s="519">
        <f>+H19</f>
        <v>766024.96303825104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6199779.0782756666</v>
      </c>
      <c r="E20" s="523">
        <f>IF(+I14&lt;F19,I14,D20)</f>
        <v>158680.60975609755</v>
      </c>
      <c r="F20" s="524">
        <f t="shared" ref="F20:F72" si="6">+D20-E20</f>
        <v>6041098.4685195694</v>
      </c>
      <c r="G20" s="525">
        <f t="shared" ref="G20:G48" si="7">+I$12*((D20+F20)/2)+E20</f>
        <v>936552.26070664881</v>
      </c>
      <c r="H20" s="492">
        <f t="shared" ref="H20:H48" si="8">+I$13*((D20+F20)/2)+E20</f>
        <v>936552.26070664881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6041098.4685195694</v>
      </c>
      <c r="E21" s="523">
        <f>IF(+I14&lt;F20,I14,D21)</f>
        <v>158680.60975609755</v>
      </c>
      <c r="F21" s="524">
        <f t="shared" si="6"/>
        <v>5882417.8587634722</v>
      </c>
      <c r="G21" s="525">
        <f t="shared" si="7"/>
        <v>916384.89159231097</v>
      </c>
      <c r="H21" s="492">
        <f t="shared" si="8"/>
        <v>916384.89159231097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5882417.8587634722</v>
      </c>
      <c r="E22" s="523">
        <f>IF(+I14&lt;F21,I14,D22)</f>
        <v>158680.60975609755</v>
      </c>
      <c r="F22" s="524">
        <f t="shared" si="6"/>
        <v>5723737.249007375</v>
      </c>
      <c r="G22" s="525">
        <f t="shared" si="7"/>
        <v>896217.52247797302</v>
      </c>
      <c r="H22" s="492">
        <f t="shared" si="8"/>
        <v>896217.52247797302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5723737.249007375</v>
      </c>
      <c r="E23" s="523">
        <f>IF(+I14&lt;F22,I14,D23)</f>
        <v>158680.60975609755</v>
      </c>
      <c r="F23" s="524">
        <f t="shared" si="6"/>
        <v>5565056.6392512778</v>
      </c>
      <c r="G23" s="525">
        <f t="shared" si="7"/>
        <v>876050.15336363507</v>
      </c>
      <c r="H23" s="492">
        <f t="shared" si="8"/>
        <v>876050.15336363507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5565056.6392512778</v>
      </c>
      <c r="E24" s="523">
        <f>IF(+I14&lt;F23,I14,D24)</f>
        <v>158680.60975609755</v>
      </c>
      <c r="F24" s="524">
        <f t="shared" si="6"/>
        <v>5406376.0294951806</v>
      </c>
      <c r="G24" s="525">
        <f t="shared" si="7"/>
        <v>855882.78424929711</v>
      </c>
      <c r="H24" s="492">
        <f t="shared" si="8"/>
        <v>855882.78424929711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5406376.0294951806</v>
      </c>
      <c r="E25" s="523">
        <f>IF(+I14&lt;F24,I14,D25)</f>
        <v>158680.60975609755</v>
      </c>
      <c r="F25" s="524">
        <f t="shared" si="6"/>
        <v>5247695.4197390834</v>
      </c>
      <c r="G25" s="525">
        <f t="shared" si="7"/>
        <v>835715.41513495916</v>
      </c>
      <c r="H25" s="492">
        <f t="shared" si="8"/>
        <v>835715.41513495916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5247695.4197390834</v>
      </c>
      <c r="E26" s="523">
        <f>IF(+I14&lt;F25,I14,D26)</f>
        <v>158680.60975609755</v>
      </c>
      <c r="F26" s="524">
        <f t="shared" si="6"/>
        <v>5089014.8099829862</v>
      </c>
      <c r="G26" s="525">
        <f t="shared" si="7"/>
        <v>815548.0460206212</v>
      </c>
      <c r="H26" s="492">
        <f t="shared" si="8"/>
        <v>815548.0460206212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5089014.8099829862</v>
      </c>
      <c r="E27" s="523">
        <f>IF(+I14&lt;F26,I14,D27)</f>
        <v>158680.60975609755</v>
      </c>
      <c r="F27" s="524">
        <f t="shared" si="6"/>
        <v>4930334.200226889</v>
      </c>
      <c r="G27" s="525">
        <f t="shared" si="7"/>
        <v>795380.67690628336</v>
      </c>
      <c r="H27" s="492">
        <f t="shared" si="8"/>
        <v>795380.67690628336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4930334.200226889</v>
      </c>
      <c r="E28" s="523">
        <f>IF(+I14&lt;F27,I14,D28)</f>
        <v>158680.60975609755</v>
      </c>
      <c r="F28" s="524">
        <f t="shared" si="6"/>
        <v>4771653.5904707918</v>
      </c>
      <c r="G28" s="525">
        <f t="shared" si="7"/>
        <v>775213.30779194541</v>
      </c>
      <c r="H28" s="492">
        <f t="shared" si="8"/>
        <v>775213.30779194541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4771653.5904707918</v>
      </c>
      <c r="E29" s="523">
        <f>IF(+I14&lt;F28,I14,D29)</f>
        <v>158680.60975609755</v>
      </c>
      <c r="F29" s="524">
        <f t="shared" si="6"/>
        <v>4612972.9807146946</v>
      </c>
      <c r="G29" s="525">
        <f t="shared" si="7"/>
        <v>755045.93867760745</v>
      </c>
      <c r="H29" s="492">
        <f t="shared" si="8"/>
        <v>755045.93867760745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4612972.9807146946</v>
      </c>
      <c r="E30" s="523">
        <f>IF(+I14&lt;F29,I14,D30)</f>
        <v>158680.60975609755</v>
      </c>
      <c r="F30" s="524">
        <f t="shared" si="6"/>
        <v>4454292.3709585974</v>
      </c>
      <c r="G30" s="525">
        <f t="shared" si="7"/>
        <v>734878.5695632695</v>
      </c>
      <c r="H30" s="492">
        <f t="shared" si="8"/>
        <v>734878.5695632695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4454292.3709585974</v>
      </c>
      <c r="E31" s="523">
        <f>IF(+I14&lt;F30,I14,D31)</f>
        <v>158680.60975609755</v>
      </c>
      <c r="F31" s="524">
        <f t="shared" si="6"/>
        <v>4295611.7612025002</v>
      </c>
      <c r="G31" s="525">
        <f t="shared" si="7"/>
        <v>714711.20044893154</v>
      </c>
      <c r="H31" s="492">
        <f t="shared" si="8"/>
        <v>714711.20044893154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4295611.7612024955</v>
      </c>
      <c r="E32" s="523">
        <f>IF(+I14&lt;F31,I14,D32)</f>
        <v>158680.60975609755</v>
      </c>
      <c r="F32" s="524">
        <f t="shared" si="6"/>
        <v>4136931.1514463979</v>
      </c>
      <c r="G32" s="525">
        <f t="shared" si="7"/>
        <v>694543.83133459301</v>
      </c>
      <c r="H32" s="492">
        <f t="shared" si="8"/>
        <v>694543.83133459301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4136931.1514463979</v>
      </c>
      <c r="E33" s="523">
        <f>IF(+I14&lt;F32,I14,D33)</f>
        <v>158680.60975609755</v>
      </c>
      <c r="F33" s="524">
        <f t="shared" si="6"/>
        <v>3978250.5416903002</v>
      </c>
      <c r="G33" s="525">
        <f t="shared" si="7"/>
        <v>674376.46222025505</v>
      </c>
      <c r="H33" s="492">
        <f t="shared" si="8"/>
        <v>674376.46222025505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3978250.5416903002</v>
      </c>
      <c r="E34" s="523">
        <f>IF(+I14&lt;F33,I14,D34)</f>
        <v>158680.60975609755</v>
      </c>
      <c r="F34" s="524">
        <f t="shared" si="6"/>
        <v>3819569.9319342026</v>
      </c>
      <c r="G34" s="525">
        <f t="shared" si="7"/>
        <v>654209.0931059171</v>
      </c>
      <c r="H34" s="492">
        <f t="shared" si="8"/>
        <v>654209.0931059171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3819569.9319342026</v>
      </c>
      <c r="E35" s="523">
        <f>IF(+I14&lt;F34,I14,D35)</f>
        <v>158680.60975609755</v>
      </c>
      <c r="F35" s="524">
        <f t="shared" si="6"/>
        <v>3660889.3221781049</v>
      </c>
      <c r="G35" s="525">
        <f t="shared" si="7"/>
        <v>634041.72399157891</v>
      </c>
      <c r="H35" s="492">
        <f t="shared" si="8"/>
        <v>634041.72399157891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3660889.3221781049</v>
      </c>
      <c r="E36" s="523">
        <f>IF(+I14&lt;F35,I14,D36)</f>
        <v>158680.60975609755</v>
      </c>
      <c r="F36" s="524">
        <f t="shared" si="6"/>
        <v>3502208.7124220072</v>
      </c>
      <c r="G36" s="525">
        <f t="shared" si="7"/>
        <v>613874.35487724107</v>
      </c>
      <c r="H36" s="492">
        <f t="shared" si="8"/>
        <v>613874.35487724107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3502208.7124220072</v>
      </c>
      <c r="E37" s="523">
        <f>IF(+I14&lt;F36,I14,D37)</f>
        <v>158680.60975609755</v>
      </c>
      <c r="F37" s="524">
        <f t="shared" si="6"/>
        <v>3343528.1026659096</v>
      </c>
      <c r="G37" s="525">
        <f t="shared" si="7"/>
        <v>593706.985762903</v>
      </c>
      <c r="H37" s="492">
        <f t="shared" si="8"/>
        <v>593706.985762903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3343528.1026659096</v>
      </c>
      <c r="E38" s="523">
        <f>IF(+I14&lt;F37,I14,D38)</f>
        <v>158680.60975609755</v>
      </c>
      <c r="F38" s="524">
        <f t="shared" si="6"/>
        <v>3184847.4929098119</v>
      </c>
      <c r="G38" s="525">
        <f t="shared" si="7"/>
        <v>573539.61664856505</v>
      </c>
      <c r="H38" s="492">
        <f t="shared" si="8"/>
        <v>573539.61664856505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3184847.4929098119</v>
      </c>
      <c r="E39" s="523">
        <f>IF(+I14&lt;F38,I14,D39)</f>
        <v>158680.60975609755</v>
      </c>
      <c r="F39" s="524">
        <f t="shared" si="6"/>
        <v>3026166.8831537142</v>
      </c>
      <c r="G39" s="525">
        <f t="shared" si="7"/>
        <v>553372.24753422698</v>
      </c>
      <c r="H39" s="492">
        <f t="shared" si="8"/>
        <v>553372.24753422698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3026166.8831537142</v>
      </c>
      <c r="E40" s="523">
        <f>IF(+I14&lt;F39,I14,D40)</f>
        <v>158680.60975609755</v>
      </c>
      <c r="F40" s="524">
        <f t="shared" si="6"/>
        <v>2867486.2733976166</v>
      </c>
      <c r="G40" s="525">
        <f t="shared" si="7"/>
        <v>533204.87841988914</v>
      </c>
      <c r="H40" s="492">
        <f t="shared" si="8"/>
        <v>533204.87841988914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2867486.2733976166</v>
      </c>
      <c r="E41" s="523">
        <f>IF(+I14&lt;F40,I14,D41)</f>
        <v>158680.60975609755</v>
      </c>
      <c r="F41" s="524">
        <f t="shared" si="6"/>
        <v>2708805.6636415189</v>
      </c>
      <c r="G41" s="525">
        <f t="shared" si="7"/>
        <v>513037.50930555101</v>
      </c>
      <c r="H41" s="492">
        <f t="shared" si="8"/>
        <v>513037.50930555101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2708805.6636415189</v>
      </c>
      <c r="E42" s="523">
        <f>IF(+I14&lt;F41,I14,D42)</f>
        <v>158680.60975609755</v>
      </c>
      <c r="F42" s="524">
        <f t="shared" si="6"/>
        <v>2550125.0538854213</v>
      </c>
      <c r="G42" s="525">
        <f t="shared" si="7"/>
        <v>492870.14019121305</v>
      </c>
      <c r="H42" s="492">
        <f t="shared" si="8"/>
        <v>492870.14019121305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2550125.0538854213</v>
      </c>
      <c r="E43" s="523">
        <f>IF(+I14&lt;F42,I14,D43)</f>
        <v>158680.60975609755</v>
      </c>
      <c r="F43" s="524">
        <f t="shared" si="6"/>
        <v>2391444.4441293236</v>
      </c>
      <c r="G43" s="525">
        <f t="shared" si="7"/>
        <v>472702.77107687504</v>
      </c>
      <c r="H43" s="492">
        <f t="shared" si="8"/>
        <v>472702.77107687504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2391444.4441293236</v>
      </c>
      <c r="E44" s="523">
        <f>IF(+I14&lt;F43,I14,D44)</f>
        <v>158680.60975609755</v>
      </c>
      <c r="F44" s="524">
        <f t="shared" si="6"/>
        <v>2232763.8343732259</v>
      </c>
      <c r="G44" s="525">
        <f t="shared" si="7"/>
        <v>452535.40196253709</v>
      </c>
      <c r="H44" s="492">
        <f t="shared" si="8"/>
        <v>452535.40196253709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2232763.8343732259</v>
      </c>
      <c r="E45" s="523">
        <f>IF(+I14&lt;F44,I14,D45)</f>
        <v>158680.60975609755</v>
      </c>
      <c r="F45" s="524">
        <f t="shared" si="6"/>
        <v>2074083.2246171283</v>
      </c>
      <c r="G45" s="525">
        <f t="shared" si="7"/>
        <v>432368.03284819901</v>
      </c>
      <c r="H45" s="492">
        <f t="shared" si="8"/>
        <v>432368.03284819901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2074083.2246171283</v>
      </c>
      <c r="E46" s="523">
        <f>IF(+I14&lt;F45,I14,D46)</f>
        <v>158680.60975609755</v>
      </c>
      <c r="F46" s="524">
        <f t="shared" si="6"/>
        <v>1915402.6148610306</v>
      </c>
      <c r="G46" s="525">
        <f t="shared" si="7"/>
        <v>412200.66373386106</v>
      </c>
      <c r="H46" s="492">
        <f t="shared" si="8"/>
        <v>412200.66373386106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1915402.6148610306</v>
      </c>
      <c r="E47" s="523">
        <f>IF(+I14&lt;F46,I14,D47)</f>
        <v>158680.60975609755</v>
      </c>
      <c r="F47" s="524">
        <f t="shared" si="6"/>
        <v>1756722.0051049329</v>
      </c>
      <c r="G47" s="525">
        <f t="shared" si="7"/>
        <v>392033.29461952305</v>
      </c>
      <c r="H47" s="492">
        <f t="shared" si="8"/>
        <v>392033.29461952305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1756722.0051049329</v>
      </c>
      <c r="E48" s="523">
        <f>IF(+I14&lt;F47,I14,D48)</f>
        <v>158680.60975609755</v>
      </c>
      <c r="F48" s="524">
        <f t="shared" si="6"/>
        <v>1598041.3953488353</v>
      </c>
      <c r="G48" s="525">
        <f t="shared" si="7"/>
        <v>371865.92550518503</v>
      </c>
      <c r="H48" s="492">
        <f t="shared" si="8"/>
        <v>371865.92550518503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1598041.3953488353</v>
      </c>
      <c r="E49" s="523">
        <f>IF(+I14&lt;F48,I14,D49)</f>
        <v>158680.60975609755</v>
      </c>
      <c r="F49" s="524">
        <f t="shared" si="6"/>
        <v>1439360.7855927376</v>
      </c>
      <c r="G49" s="525">
        <f t="shared" ref="G49:G72" si="9">+I$12*((D49+F49)/2)+E49</f>
        <v>351698.55639084708</v>
      </c>
      <c r="H49" s="492">
        <f t="shared" ref="H49:H72" si="10">+I$13*((D49+F49)/2)+E49</f>
        <v>351698.55639084708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1439360.7855927376</v>
      </c>
      <c r="E50" s="523">
        <f>IF(+I14&lt;F49,I14,D50)</f>
        <v>158680.60975609755</v>
      </c>
      <c r="F50" s="524">
        <f t="shared" si="6"/>
        <v>1280680.1758366399</v>
      </c>
      <c r="G50" s="525">
        <f t="shared" si="9"/>
        <v>331531.18727650907</v>
      </c>
      <c r="H50" s="492">
        <f t="shared" si="10"/>
        <v>331531.18727650907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1280680.1758366399</v>
      </c>
      <c r="E51" s="523">
        <f>IF(+I14&lt;F50,I14,D51)</f>
        <v>158680.60975609755</v>
      </c>
      <c r="F51" s="524">
        <f t="shared" si="6"/>
        <v>1121999.5660805423</v>
      </c>
      <c r="G51" s="525">
        <f t="shared" si="9"/>
        <v>311363.81816217105</v>
      </c>
      <c r="H51" s="492">
        <f t="shared" si="10"/>
        <v>311363.81816217105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1121999.5660805423</v>
      </c>
      <c r="E52" s="523">
        <f>IF(+I14&lt;F51,I14,D52)</f>
        <v>158680.60975609755</v>
      </c>
      <c r="F52" s="524">
        <f t="shared" si="6"/>
        <v>963318.95632444473</v>
      </c>
      <c r="G52" s="525">
        <f t="shared" si="9"/>
        <v>291196.4490478331</v>
      </c>
      <c r="H52" s="492">
        <f t="shared" si="10"/>
        <v>291196.4490478331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963318.95632444473</v>
      </c>
      <c r="E53" s="523">
        <f>IF(+I14&lt;F52,I14,D53)</f>
        <v>158680.60975609755</v>
      </c>
      <c r="F53" s="524">
        <f t="shared" si="6"/>
        <v>804638.34656834719</v>
      </c>
      <c r="G53" s="525">
        <f t="shared" si="9"/>
        <v>271029.07993349514</v>
      </c>
      <c r="H53" s="492">
        <f t="shared" si="10"/>
        <v>271029.07993349514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804638.34656834719</v>
      </c>
      <c r="E54" s="523">
        <f>IF(+I14&lt;F53,I14,D54)</f>
        <v>158680.60975609755</v>
      </c>
      <c r="F54" s="524">
        <f t="shared" si="6"/>
        <v>645957.73681224964</v>
      </c>
      <c r="G54" s="525">
        <f t="shared" si="9"/>
        <v>250861.71081915713</v>
      </c>
      <c r="H54" s="492">
        <f t="shared" si="10"/>
        <v>250861.71081915713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645957.73681224964</v>
      </c>
      <c r="E55" s="523">
        <f>IF(+I14&lt;F54,I14,D55)</f>
        <v>158680.60975609755</v>
      </c>
      <c r="F55" s="524">
        <f t="shared" si="6"/>
        <v>487277.12705615209</v>
      </c>
      <c r="G55" s="525">
        <f t="shared" si="9"/>
        <v>230694.34170481915</v>
      </c>
      <c r="H55" s="492">
        <f t="shared" si="10"/>
        <v>230694.34170481915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487277.12705615209</v>
      </c>
      <c r="E56" s="523">
        <f>IF(+I14&lt;F55,I14,D56)</f>
        <v>158680.60975609755</v>
      </c>
      <c r="F56" s="524">
        <f t="shared" si="6"/>
        <v>328596.51730005455</v>
      </c>
      <c r="G56" s="525">
        <f t="shared" si="9"/>
        <v>210526.97259048116</v>
      </c>
      <c r="H56" s="492">
        <f t="shared" si="10"/>
        <v>210526.97259048116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328596.51730005455</v>
      </c>
      <c r="E57" s="523">
        <f>IF(+I14&lt;F56,I14,D57)</f>
        <v>158680.60975609755</v>
      </c>
      <c r="F57" s="524">
        <f t="shared" si="6"/>
        <v>169915.907543957</v>
      </c>
      <c r="G57" s="525">
        <f t="shared" si="9"/>
        <v>190359.60347614318</v>
      </c>
      <c r="H57" s="492">
        <f t="shared" si="10"/>
        <v>190359.60347614318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169915.907543957</v>
      </c>
      <c r="E58" s="523">
        <f>IF(+I14&lt;F57,I14,D58)</f>
        <v>158680.60975609755</v>
      </c>
      <c r="F58" s="524">
        <f t="shared" si="6"/>
        <v>11235.297787859454</v>
      </c>
      <c r="G58" s="525">
        <f t="shared" si="9"/>
        <v>170192.2343618052</v>
      </c>
      <c r="H58" s="492">
        <f t="shared" si="10"/>
        <v>170192.2343618052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>IU</v>
      </c>
      <c r="C59" s="508">
        <f>IF(D11="","-",+C58+1)</f>
        <v>2059</v>
      </c>
      <c r="D59" s="524">
        <f>IF(F58+SUM(E$17:E58)=D$10,F58,D$10-SUM(E$17:E58))</f>
        <v>11235.297787864693</v>
      </c>
      <c r="E59" s="523">
        <f>IF(+I14&lt;F58,I14,D59)</f>
        <v>11235.297787864693</v>
      </c>
      <c r="F59" s="524">
        <f t="shared" si="6"/>
        <v>0</v>
      </c>
      <c r="G59" s="525">
        <f t="shared" si="9"/>
        <v>11949.267812134356</v>
      </c>
      <c r="H59" s="492">
        <f t="shared" si="10"/>
        <v>11949.267812134356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6505905</v>
      </c>
      <c r="F73" s="375"/>
      <c r="G73" s="375">
        <f>SUM(G17:G72)</f>
        <v>23624293.714067962</v>
      </c>
      <c r="H73" s="375">
        <f>SUM(H17:H72)</f>
        <v>23624293.714067962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766024.96303825104</v>
      </c>
      <c r="N87" s="547">
        <f>IF(J92&lt;D11,0,VLOOKUP(J92,C17:O72,11))</f>
        <v>766024.96303825104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816085.87182179838</v>
      </c>
      <c r="N88" s="551">
        <f>IF(J92&lt;D11,0,VLOOKUP(J92,C99:P154,7))</f>
        <v>816085.87182179838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Broadmoor - Fort Humbug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50060.908783547347</v>
      </c>
      <c r="N89" s="556">
        <f>+N88-N87</f>
        <v>50060.908783547347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TP2013165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6516184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7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151539.16279069768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50">
        <v>0</v>
      </c>
      <c r="E99" s="651">
        <v>77147.607142857145</v>
      </c>
      <c r="F99" s="652">
        <v>6403251.3928571427</v>
      </c>
      <c r="G99" s="653">
        <v>3201625.6964285714</v>
      </c>
      <c r="H99" s="654">
        <v>466053.74744652997</v>
      </c>
      <c r="I99" s="655">
        <v>466053.74744652997</v>
      </c>
      <c r="J99" s="515">
        <f t="shared" ref="J99:J130" si="11">+I99-H99</f>
        <v>0</v>
      </c>
      <c r="K99" s="515"/>
      <c r="L99" s="513">
        <f>+H99</f>
        <v>466053.74744652997</v>
      </c>
      <c r="M99" s="514">
        <f t="shared" ref="M99:M130" si="12">IF(L99&lt;&gt;0,+H99-L99,0)</f>
        <v>0</v>
      </c>
      <c r="N99" s="513">
        <f>+I99</f>
        <v>466053.74744652997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6428757.3928571427</v>
      </c>
      <c r="E100" s="631">
        <v>154902.5</v>
      </c>
      <c r="F100" s="632">
        <v>6273854.8928571427</v>
      </c>
      <c r="G100" s="632">
        <v>6351306.1428571427</v>
      </c>
      <c r="H100" s="634">
        <v>825629.55463111226</v>
      </c>
      <c r="I100" s="635">
        <v>825629.55463111226</v>
      </c>
      <c r="J100" s="515">
        <f t="shared" si="11"/>
        <v>0</v>
      </c>
      <c r="K100" s="515"/>
      <c r="L100" s="656">
        <f>+H100</f>
        <v>825629.55463111226</v>
      </c>
      <c r="M100" s="515">
        <f t="shared" si="12"/>
        <v>0</v>
      </c>
      <c r="N100" s="656">
        <f>+I100</f>
        <v>825629.55463111226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>IU</v>
      </c>
      <c r="C101" s="508">
        <f>IF(D93="","-",+C100+1)</f>
        <v>2019</v>
      </c>
      <c r="D101" s="374">
        <f>IF(F100+SUM(E$99:E100)=D$92,F100,D$92-SUM(E$99:E100))</f>
        <v>6284133.8928571427</v>
      </c>
      <c r="E101" s="523">
        <f>IF(+J96&lt;F100,J96,D101)</f>
        <v>151539.16279069768</v>
      </c>
      <c r="F101" s="524">
        <f t="shared" ref="F101:F130" si="16">+D101-E101</f>
        <v>6132594.7300664447</v>
      </c>
      <c r="G101" s="524">
        <f t="shared" ref="G101:G130" si="17">+(F101+D101)/2</f>
        <v>6208364.3114617933</v>
      </c>
      <c r="H101" s="527">
        <f t="shared" ref="H101:H154" si="18">+J$94*G101+E101</f>
        <v>816085.87182179838</v>
      </c>
      <c r="I101" s="578">
        <f t="shared" ref="I101:I154" si="19">+J$95*G101+E101</f>
        <v>816085.87182179838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6132594.7300664447</v>
      </c>
      <c r="E102" s="523">
        <f>IF(+J96&lt;F101,J96,D102)</f>
        <v>151539.16279069768</v>
      </c>
      <c r="F102" s="524">
        <f t="shared" si="16"/>
        <v>5981055.5672757467</v>
      </c>
      <c r="G102" s="524">
        <f t="shared" si="17"/>
        <v>6056825.1486710962</v>
      </c>
      <c r="H102" s="527">
        <f t="shared" si="18"/>
        <v>799865.03701415577</v>
      </c>
      <c r="I102" s="578">
        <f t="shared" si="19"/>
        <v>799865.03701415577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5981055.5672757467</v>
      </c>
      <c r="E103" s="523">
        <f>IF(+J96&lt;F102,J96,D103)</f>
        <v>151539.16279069768</v>
      </c>
      <c r="F103" s="524">
        <f t="shared" si="16"/>
        <v>5829516.4044850487</v>
      </c>
      <c r="G103" s="524">
        <f t="shared" si="17"/>
        <v>5905285.9858803973</v>
      </c>
      <c r="H103" s="527">
        <f t="shared" si="18"/>
        <v>783644.20220651291</v>
      </c>
      <c r="I103" s="578">
        <f t="shared" si="19"/>
        <v>783644.20220651291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5829516.4044850487</v>
      </c>
      <c r="E104" s="523">
        <f>IF(+J96&lt;F103,J96,D104)</f>
        <v>151539.16279069768</v>
      </c>
      <c r="F104" s="524">
        <f t="shared" si="16"/>
        <v>5677977.2416943507</v>
      </c>
      <c r="G104" s="524">
        <f t="shared" si="17"/>
        <v>5753746.8230897002</v>
      </c>
      <c r="H104" s="527">
        <f t="shared" si="18"/>
        <v>767423.36739887018</v>
      </c>
      <c r="I104" s="578">
        <f t="shared" si="19"/>
        <v>767423.36739887018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5677977.2416943507</v>
      </c>
      <c r="E105" s="523">
        <f>IF(+J96&lt;F104,J96,D105)</f>
        <v>151539.16279069768</v>
      </c>
      <c r="F105" s="524">
        <f t="shared" si="16"/>
        <v>5526438.0789036527</v>
      </c>
      <c r="G105" s="524">
        <f t="shared" si="17"/>
        <v>5602207.6602990013</v>
      </c>
      <c r="H105" s="527">
        <f t="shared" si="18"/>
        <v>751202.53259122733</v>
      </c>
      <c r="I105" s="578">
        <f t="shared" si="19"/>
        <v>751202.53259122733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5526438.0789036527</v>
      </c>
      <c r="E106" s="523">
        <f>IF(+J96&lt;F105,J96,D106)</f>
        <v>151539.16279069768</v>
      </c>
      <c r="F106" s="524">
        <f t="shared" si="16"/>
        <v>5374898.9161129547</v>
      </c>
      <c r="G106" s="524">
        <f t="shared" si="17"/>
        <v>5450668.4975083042</v>
      </c>
      <c r="H106" s="527">
        <f t="shared" si="18"/>
        <v>734981.69778358471</v>
      </c>
      <c r="I106" s="578">
        <f t="shared" si="19"/>
        <v>734981.69778358471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5374898.9161129547</v>
      </c>
      <c r="E107" s="523">
        <f>IF(+J96&lt;F106,J96,D107)</f>
        <v>151539.16279069768</v>
      </c>
      <c r="F107" s="524">
        <f t="shared" si="16"/>
        <v>5223359.7533222567</v>
      </c>
      <c r="G107" s="524">
        <f t="shared" si="17"/>
        <v>5299129.3347176053</v>
      </c>
      <c r="H107" s="527">
        <f t="shared" si="18"/>
        <v>718760.86297594174</v>
      </c>
      <c r="I107" s="578">
        <f t="shared" si="19"/>
        <v>718760.86297594174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5223359.7533222567</v>
      </c>
      <c r="E108" s="523">
        <f>IF(+J96&lt;F107,J96,D108)</f>
        <v>151539.16279069768</v>
      </c>
      <c r="F108" s="524">
        <f t="shared" si="16"/>
        <v>5071820.5905315587</v>
      </c>
      <c r="G108" s="524">
        <f t="shared" si="17"/>
        <v>5147590.1719269082</v>
      </c>
      <c r="H108" s="527">
        <f t="shared" si="18"/>
        <v>702540.02816829912</v>
      </c>
      <c r="I108" s="578">
        <f t="shared" si="19"/>
        <v>702540.02816829912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5071820.5905315587</v>
      </c>
      <c r="E109" s="523">
        <f>IF(+J96&lt;F108,J96,D109)</f>
        <v>151539.16279069768</v>
      </c>
      <c r="F109" s="524">
        <f t="shared" si="16"/>
        <v>4920281.4277408607</v>
      </c>
      <c r="G109" s="524">
        <f t="shared" si="17"/>
        <v>4996051.0091362093</v>
      </c>
      <c r="H109" s="527">
        <f t="shared" si="18"/>
        <v>686319.19336065627</v>
      </c>
      <c r="I109" s="578">
        <f t="shared" si="19"/>
        <v>686319.19336065627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4920281.4277408607</v>
      </c>
      <c r="E110" s="523">
        <f>IF(+J96&lt;F109,J96,D110)</f>
        <v>151539.16279069768</v>
      </c>
      <c r="F110" s="524">
        <f t="shared" si="16"/>
        <v>4768742.2649501627</v>
      </c>
      <c r="G110" s="524">
        <f t="shared" si="17"/>
        <v>4844511.8463455122</v>
      </c>
      <c r="H110" s="527">
        <f t="shared" si="18"/>
        <v>670098.35855301365</v>
      </c>
      <c r="I110" s="578">
        <f t="shared" si="19"/>
        <v>670098.35855301365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4768742.2649501627</v>
      </c>
      <c r="E111" s="523">
        <f>IF(+J96&lt;F110,J96,D111)</f>
        <v>151539.16279069768</v>
      </c>
      <c r="F111" s="524">
        <f t="shared" si="16"/>
        <v>4617203.1021594647</v>
      </c>
      <c r="G111" s="524">
        <f t="shared" si="17"/>
        <v>4692972.6835548133</v>
      </c>
      <c r="H111" s="527">
        <f t="shared" si="18"/>
        <v>653877.5237453708</v>
      </c>
      <c r="I111" s="578">
        <f t="shared" si="19"/>
        <v>653877.5237453708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4617203.1021594647</v>
      </c>
      <c r="E112" s="523">
        <f>IF(+J96&lt;F111,J96,D112)</f>
        <v>151539.16279069768</v>
      </c>
      <c r="F112" s="524">
        <f t="shared" si="16"/>
        <v>4465663.9393687667</v>
      </c>
      <c r="G112" s="524">
        <f t="shared" si="17"/>
        <v>4541433.5207641162</v>
      </c>
      <c r="H112" s="527">
        <f t="shared" si="18"/>
        <v>637656.68893772806</v>
      </c>
      <c r="I112" s="578">
        <f t="shared" si="19"/>
        <v>637656.68893772806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4465663.9393687667</v>
      </c>
      <c r="E113" s="523">
        <f>IF(+J96&lt;F112,J96,D113)</f>
        <v>151539.16279069768</v>
      </c>
      <c r="F113" s="524">
        <f t="shared" si="16"/>
        <v>4314124.7765780687</v>
      </c>
      <c r="G113" s="524">
        <f t="shared" si="17"/>
        <v>4389894.3579734173</v>
      </c>
      <c r="H113" s="527">
        <f t="shared" si="18"/>
        <v>621435.85413008521</v>
      </c>
      <c r="I113" s="578">
        <f t="shared" si="19"/>
        <v>621435.85413008521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4314124.7765780687</v>
      </c>
      <c r="E114" s="523">
        <f>IF(+J96&lt;F113,J96,D114)</f>
        <v>151539.16279069768</v>
      </c>
      <c r="F114" s="524">
        <f t="shared" si="16"/>
        <v>4162585.6137873712</v>
      </c>
      <c r="G114" s="524">
        <f t="shared" si="17"/>
        <v>4238355.1951827202</v>
      </c>
      <c r="H114" s="527">
        <f t="shared" si="18"/>
        <v>605215.01932244247</v>
      </c>
      <c r="I114" s="578">
        <f t="shared" si="19"/>
        <v>605215.01932244247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4162585.6137873712</v>
      </c>
      <c r="E115" s="523">
        <f>IF(+J96&lt;F114,J96,D115)</f>
        <v>151539.16279069768</v>
      </c>
      <c r="F115" s="524">
        <f t="shared" si="16"/>
        <v>4011046.4509966737</v>
      </c>
      <c r="G115" s="524">
        <f t="shared" si="17"/>
        <v>4086816.0323920222</v>
      </c>
      <c r="H115" s="527">
        <f t="shared" si="18"/>
        <v>588994.18451479974</v>
      </c>
      <c r="I115" s="578">
        <f t="shared" si="19"/>
        <v>588994.18451479974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4011046.4509966737</v>
      </c>
      <c r="E116" s="523">
        <f>IF(+J96&lt;F115,J96,D116)</f>
        <v>151539.16279069768</v>
      </c>
      <c r="F116" s="524">
        <f t="shared" si="16"/>
        <v>3859507.2882059761</v>
      </c>
      <c r="G116" s="524">
        <f t="shared" si="17"/>
        <v>3935276.8696013251</v>
      </c>
      <c r="H116" s="527">
        <f t="shared" si="18"/>
        <v>572773.34970715712</v>
      </c>
      <c r="I116" s="578">
        <f t="shared" si="19"/>
        <v>572773.34970715712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3859507.2882059761</v>
      </c>
      <c r="E117" s="523">
        <f>IF(+J96&lt;F116,J96,D117)</f>
        <v>151539.16279069768</v>
      </c>
      <c r="F117" s="524">
        <f t="shared" si="16"/>
        <v>3707968.1254152786</v>
      </c>
      <c r="G117" s="524">
        <f t="shared" si="17"/>
        <v>3783737.7068106271</v>
      </c>
      <c r="H117" s="527">
        <f t="shared" si="18"/>
        <v>556552.51489951427</v>
      </c>
      <c r="I117" s="578">
        <f t="shared" si="19"/>
        <v>556552.51489951427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3707968.1254152786</v>
      </c>
      <c r="E118" s="523">
        <f>IF(+J96&lt;F117,J96,D118)</f>
        <v>151539.16279069768</v>
      </c>
      <c r="F118" s="524">
        <f t="shared" si="16"/>
        <v>3556428.9626245811</v>
      </c>
      <c r="G118" s="524">
        <f t="shared" si="17"/>
        <v>3632198.5440199301</v>
      </c>
      <c r="H118" s="527">
        <f t="shared" si="18"/>
        <v>540331.68009187165</v>
      </c>
      <c r="I118" s="578">
        <f t="shared" si="19"/>
        <v>540331.68009187165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3556428.9626245811</v>
      </c>
      <c r="E119" s="523">
        <f>IF(+J96&lt;F118,J96,D119)</f>
        <v>151539.16279069768</v>
      </c>
      <c r="F119" s="524">
        <f t="shared" si="16"/>
        <v>3404889.7998338835</v>
      </c>
      <c r="G119" s="524">
        <f t="shared" si="17"/>
        <v>3480659.3812292321</v>
      </c>
      <c r="H119" s="527">
        <f t="shared" si="18"/>
        <v>524110.84528422891</v>
      </c>
      <c r="I119" s="578">
        <f t="shared" si="19"/>
        <v>524110.84528422891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3404889.7998338835</v>
      </c>
      <c r="E120" s="523">
        <f>IF(+J96&lt;F119,J96,D120)</f>
        <v>151539.16279069768</v>
      </c>
      <c r="F120" s="524">
        <f t="shared" si="16"/>
        <v>3253350.637043186</v>
      </c>
      <c r="G120" s="524">
        <f t="shared" si="17"/>
        <v>3329120.218438535</v>
      </c>
      <c r="H120" s="527">
        <f t="shared" si="18"/>
        <v>507890.01047658618</v>
      </c>
      <c r="I120" s="578">
        <f t="shared" si="19"/>
        <v>507890.01047658618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3253350.637043186</v>
      </c>
      <c r="E121" s="523">
        <f>IF(+J96&lt;F120,J96,D121)</f>
        <v>151539.16279069768</v>
      </c>
      <c r="F121" s="524">
        <f t="shared" si="16"/>
        <v>3101811.4742524885</v>
      </c>
      <c r="G121" s="524">
        <f t="shared" si="17"/>
        <v>3177581.055647837</v>
      </c>
      <c r="H121" s="527">
        <f t="shared" si="18"/>
        <v>491669.17566894344</v>
      </c>
      <c r="I121" s="578">
        <f t="shared" si="19"/>
        <v>491669.17566894344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3101811.4742524885</v>
      </c>
      <c r="E122" s="523">
        <f>IF(+J96&lt;F121,J96,D122)</f>
        <v>151539.16279069768</v>
      </c>
      <c r="F122" s="524">
        <f t="shared" si="16"/>
        <v>2950272.3114617909</v>
      </c>
      <c r="G122" s="524">
        <f t="shared" si="17"/>
        <v>3026041.8928571399</v>
      </c>
      <c r="H122" s="527">
        <f t="shared" si="18"/>
        <v>475448.34086130082</v>
      </c>
      <c r="I122" s="578">
        <f t="shared" si="19"/>
        <v>475448.34086130082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2950272.3114617909</v>
      </c>
      <c r="E123" s="523">
        <f>IF(+J96&lt;F122,J96,D123)</f>
        <v>151539.16279069768</v>
      </c>
      <c r="F123" s="524">
        <f t="shared" si="16"/>
        <v>2798733.1486710934</v>
      </c>
      <c r="G123" s="524">
        <f t="shared" si="17"/>
        <v>2874502.7300664419</v>
      </c>
      <c r="H123" s="527">
        <f t="shared" si="18"/>
        <v>459227.50605365797</v>
      </c>
      <c r="I123" s="578">
        <f t="shared" si="19"/>
        <v>459227.50605365797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2798733.1486710934</v>
      </c>
      <c r="E124" s="523">
        <f>IF(+J96&lt;F123,J96,D124)</f>
        <v>151539.16279069768</v>
      </c>
      <c r="F124" s="524">
        <f t="shared" si="16"/>
        <v>2647193.9858803959</v>
      </c>
      <c r="G124" s="524">
        <f t="shared" si="17"/>
        <v>2722963.5672757449</v>
      </c>
      <c r="H124" s="527">
        <f t="shared" si="18"/>
        <v>443006.67124601535</v>
      </c>
      <c r="I124" s="578">
        <f t="shared" si="19"/>
        <v>443006.67124601535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2647193.9858803959</v>
      </c>
      <c r="E125" s="523">
        <f>IF(+J96&lt;F124,J96,D125)</f>
        <v>151539.16279069768</v>
      </c>
      <c r="F125" s="524">
        <f t="shared" si="16"/>
        <v>2495654.8230896983</v>
      </c>
      <c r="G125" s="524">
        <f t="shared" si="17"/>
        <v>2571424.4044850469</v>
      </c>
      <c r="H125" s="527">
        <f t="shared" si="18"/>
        <v>426785.83643837261</v>
      </c>
      <c r="I125" s="578">
        <f t="shared" si="19"/>
        <v>426785.83643837261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2495654.8230896983</v>
      </c>
      <c r="E126" s="523">
        <f>IF(+J96&lt;F125,J96,D126)</f>
        <v>151539.16279069768</v>
      </c>
      <c r="F126" s="524">
        <f t="shared" si="16"/>
        <v>2344115.6602990008</v>
      </c>
      <c r="G126" s="524">
        <f t="shared" si="17"/>
        <v>2419885.2416943498</v>
      </c>
      <c r="H126" s="527">
        <f t="shared" si="18"/>
        <v>410565.00163072988</v>
      </c>
      <c r="I126" s="578">
        <f t="shared" si="19"/>
        <v>410565.00163072988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2344115.6602990008</v>
      </c>
      <c r="E127" s="523">
        <f>IF(+J96&lt;F126,J96,D127)</f>
        <v>151539.16279069768</v>
      </c>
      <c r="F127" s="524">
        <f t="shared" si="16"/>
        <v>2192576.4975083033</v>
      </c>
      <c r="G127" s="524">
        <f t="shared" si="17"/>
        <v>2268346.0789036518</v>
      </c>
      <c r="H127" s="527">
        <f t="shared" si="18"/>
        <v>394344.16682308714</v>
      </c>
      <c r="I127" s="578">
        <f t="shared" si="19"/>
        <v>394344.16682308714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2192576.4975083033</v>
      </c>
      <c r="E128" s="523">
        <f>IF(+J96&lt;F127,J96,D128)</f>
        <v>151539.16279069768</v>
      </c>
      <c r="F128" s="524">
        <f t="shared" si="16"/>
        <v>2041037.3347176055</v>
      </c>
      <c r="G128" s="524">
        <f t="shared" si="17"/>
        <v>2116806.9161129543</v>
      </c>
      <c r="H128" s="527">
        <f t="shared" si="18"/>
        <v>378123.33201544441</v>
      </c>
      <c r="I128" s="578">
        <f t="shared" si="19"/>
        <v>378123.33201544441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2041037.3347176055</v>
      </c>
      <c r="E129" s="523">
        <f>IF(+J96&lt;F128,J96,D129)</f>
        <v>151539.16279069768</v>
      </c>
      <c r="F129" s="524">
        <f t="shared" si="16"/>
        <v>1889498.1719269077</v>
      </c>
      <c r="G129" s="524">
        <f t="shared" si="17"/>
        <v>1965267.7533222567</v>
      </c>
      <c r="H129" s="527">
        <f t="shared" si="18"/>
        <v>361902.49720780167</v>
      </c>
      <c r="I129" s="578">
        <f t="shared" si="19"/>
        <v>361902.49720780167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1889498.1719269077</v>
      </c>
      <c r="E130" s="523">
        <f>IF(+J96&lt;F129,J96,D130)</f>
        <v>151539.16279069768</v>
      </c>
      <c r="F130" s="524">
        <f t="shared" si="16"/>
        <v>1737959.00913621</v>
      </c>
      <c r="G130" s="524">
        <f t="shared" si="17"/>
        <v>1813728.5905315587</v>
      </c>
      <c r="H130" s="527">
        <f t="shared" si="18"/>
        <v>345681.66240015894</v>
      </c>
      <c r="I130" s="578">
        <f t="shared" si="19"/>
        <v>345681.66240015894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1737959.00913621</v>
      </c>
      <c r="E131" s="523">
        <f>IF(+J96&lt;F130,J96,D131)</f>
        <v>151539.16279069768</v>
      </c>
      <c r="F131" s="524">
        <f t="shared" ref="F131:F154" si="20">+D131-E131</f>
        <v>1586419.8463455122</v>
      </c>
      <c r="G131" s="524">
        <f t="shared" ref="G131:G154" si="21">+(F131+D131)/2</f>
        <v>1662189.4277408612</v>
      </c>
      <c r="H131" s="527">
        <f t="shared" si="18"/>
        <v>329460.8275925162</v>
      </c>
      <c r="I131" s="578">
        <f t="shared" si="19"/>
        <v>329460.8275925162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1586419.8463455122</v>
      </c>
      <c r="E132" s="523">
        <f>IF(+J96&lt;F131,J96,D132)</f>
        <v>151539.16279069768</v>
      </c>
      <c r="F132" s="524">
        <f t="shared" si="20"/>
        <v>1434880.6835548144</v>
      </c>
      <c r="G132" s="524">
        <f t="shared" si="21"/>
        <v>1510650.2649501632</v>
      </c>
      <c r="H132" s="527">
        <f t="shared" si="18"/>
        <v>313239.99278487341</v>
      </c>
      <c r="I132" s="578">
        <f t="shared" si="19"/>
        <v>313239.99278487341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1434880.6835548144</v>
      </c>
      <c r="E133" s="523">
        <f>IF(+J96&lt;F132,J96,D133)</f>
        <v>151539.16279069768</v>
      </c>
      <c r="F133" s="524">
        <f t="shared" si="20"/>
        <v>1283341.5207641167</v>
      </c>
      <c r="G133" s="524">
        <f t="shared" si="21"/>
        <v>1359111.1021594657</v>
      </c>
      <c r="H133" s="527">
        <f t="shared" si="18"/>
        <v>297019.15797723073</v>
      </c>
      <c r="I133" s="578">
        <f t="shared" si="19"/>
        <v>297019.15797723073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1283341.5207641167</v>
      </c>
      <c r="E134" s="523">
        <f>IF(+J96&lt;F133,J96,D134)</f>
        <v>151539.16279069768</v>
      </c>
      <c r="F134" s="524">
        <f t="shared" si="20"/>
        <v>1131802.3579734189</v>
      </c>
      <c r="G134" s="524">
        <f t="shared" si="21"/>
        <v>1207571.9393687677</v>
      </c>
      <c r="H134" s="527">
        <f t="shared" si="18"/>
        <v>280798.32316958794</v>
      </c>
      <c r="I134" s="578">
        <f t="shared" si="19"/>
        <v>280798.32316958794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1131802.3579734189</v>
      </c>
      <c r="E135" s="523">
        <f>IF(+J96&lt;F134,J96,D135)</f>
        <v>151539.16279069768</v>
      </c>
      <c r="F135" s="524">
        <f t="shared" si="20"/>
        <v>980263.19518272125</v>
      </c>
      <c r="G135" s="524">
        <f t="shared" si="21"/>
        <v>1056032.7765780701</v>
      </c>
      <c r="H135" s="527">
        <f t="shared" si="18"/>
        <v>264577.4883619452</v>
      </c>
      <c r="I135" s="578">
        <f t="shared" si="19"/>
        <v>264577.4883619452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980263.19518272125</v>
      </c>
      <c r="E136" s="523">
        <f>IF(+J96&lt;F135,J96,D136)</f>
        <v>151539.16279069768</v>
      </c>
      <c r="F136" s="524">
        <f t="shared" si="20"/>
        <v>828724.0323920236</v>
      </c>
      <c r="G136" s="524">
        <f t="shared" si="21"/>
        <v>904493.61378737236</v>
      </c>
      <c r="H136" s="527">
        <f t="shared" si="18"/>
        <v>248356.65355430247</v>
      </c>
      <c r="I136" s="578">
        <f t="shared" si="19"/>
        <v>248356.65355430247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828724.0323920236</v>
      </c>
      <c r="E137" s="523">
        <f>IF(+J96&lt;F136,J96,D137)</f>
        <v>151539.16279069768</v>
      </c>
      <c r="F137" s="524">
        <f t="shared" si="20"/>
        <v>677184.86960132595</v>
      </c>
      <c r="G137" s="524">
        <f t="shared" si="21"/>
        <v>752954.45099667483</v>
      </c>
      <c r="H137" s="527">
        <f t="shared" si="18"/>
        <v>232135.81874665973</v>
      </c>
      <c r="I137" s="578">
        <f t="shared" si="19"/>
        <v>232135.81874665973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677184.86960132595</v>
      </c>
      <c r="E138" s="523">
        <f>IF(+J96&lt;F137,J96,D138)</f>
        <v>151539.16279069768</v>
      </c>
      <c r="F138" s="524">
        <f t="shared" si="20"/>
        <v>525645.7068106283</v>
      </c>
      <c r="G138" s="524">
        <f t="shared" si="21"/>
        <v>601415.28820597706</v>
      </c>
      <c r="H138" s="527">
        <f t="shared" si="18"/>
        <v>215914.98393901699</v>
      </c>
      <c r="I138" s="578">
        <f t="shared" si="19"/>
        <v>215914.98393901699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525645.7068106283</v>
      </c>
      <c r="E139" s="523">
        <f>IF(+J96&lt;F138,J96,D139)</f>
        <v>151539.16279069768</v>
      </c>
      <c r="F139" s="524">
        <f t="shared" si="20"/>
        <v>374106.54401993065</v>
      </c>
      <c r="G139" s="524">
        <f t="shared" si="21"/>
        <v>449876.12541527947</v>
      </c>
      <c r="H139" s="527">
        <f t="shared" si="18"/>
        <v>199694.14913137426</v>
      </c>
      <c r="I139" s="578">
        <f t="shared" si="19"/>
        <v>199694.14913137426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374106.54401993065</v>
      </c>
      <c r="E140" s="523">
        <f>IF(+J96&lt;F139,J96,D140)</f>
        <v>151539.16279069768</v>
      </c>
      <c r="F140" s="524">
        <f t="shared" si="20"/>
        <v>222567.38122923297</v>
      </c>
      <c r="G140" s="524">
        <f t="shared" si="21"/>
        <v>298336.96262458182</v>
      </c>
      <c r="H140" s="527">
        <f t="shared" si="18"/>
        <v>183473.31432373155</v>
      </c>
      <c r="I140" s="578">
        <f t="shared" si="19"/>
        <v>183473.31432373155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222567.38122923297</v>
      </c>
      <c r="E141" s="523">
        <f>IF(+J96&lt;F140,J96,D141)</f>
        <v>151539.16279069768</v>
      </c>
      <c r="F141" s="524">
        <f t="shared" si="20"/>
        <v>71028.218438535288</v>
      </c>
      <c r="G141" s="524">
        <f t="shared" si="21"/>
        <v>146797.79983388411</v>
      </c>
      <c r="H141" s="527">
        <f t="shared" si="18"/>
        <v>167252.47951608882</v>
      </c>
      <c r="I141" s="578">
        <f t="shared" si="19"/>
        <v>167252.47951608882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71028.218438535288</v>
      </c>
      <c r="E142" s="523">
        <f>IF(+J96&lt;F141,J96,D142)</f>
        <v>71028.218438535288</v>
      </c>
      <c r="F142" s="524">
        <f t="shared" si="20"/>
        <v>0</v>
      </c>
      <c r="G142" s="524">
        <f t="shared" si="21"/>
        <v>35514.109219267644</v>
      </c>
      <c r="H142" s="527">
        <f t="shared" si="18"/>
        <v>74829.668099320173</v>
      </c>
      <c r="I142" s="578">
        <f t="shared" si="19"/>
        <v>74829.668099320173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21524949.172603637</v>
      </c>
      <c r="I155" s="375">
        <f>SUM(I99:I154)</f>
        <v>21524949.172603637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tabSelected="1" view="pageBreakPreview" zoomScale="88" zoomScaleNormal="100" zoomScaleSheetLayoutView="88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4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1151409.3290477241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1151409.3290477241</v>
      </c>
      <c r="O6" s="269"/>
      <c r="P6" s="269"/>
    </row>
    <row r="7" spans="1:17" ht="13.5" thickBot="1">
      <c r="C7" s="468" t="s">
        <v>48</v>
      </c>
      <c r="D7" s="469" t="s">
        <v>229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143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11580311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282446.60975609755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5012222</v>
      </c>
      <c r="E17" s="510">
        <v>67733</v>
      </c>
      <c r="F17" s="509">
        <v>4944489</v>
      </c>
      <c r="G17" s="510">
        <v>509785</v>
      </c>
      <c r="H17" s="511">
        <v>509785</v>
      </c>
      <c r="I17" s="512">
        <f t="shared" ref="I17:I48" si="0">H17-G17</f>
        <v>0</v>
      </c>
      <c r="J17" s="512"/>
      <c r="K17" s="513">
        <v>509785</v>
      </c>
      <c r="L17" s="514">
        <f t="shared" ref="L17:L48" si="1">IF(K17&lt;&gt;0,+G17-K17,0)</f>
        <v>0</v>
      </c>
      <c r="M17" s="513">
        <v>509785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11512579</v>
      </c>
      <c r="E18" s="517">
        <v>304745</v>
      </c>
      <c r="F18" s="516">
        <v>11207834</v>
      </c>
      <c r="G18" s="517">
        <v>1916039</v>
      </c>
      <c r="H18" s="511">
        <v>1916039</v>
      </c>
      <c r="I18" s="518">
        <v>0</v>
      </c>
      <c r="J18" s="512"/>
      <c r="K18" s="519">
        <f t="shared" ref="K18:K23" si="4">G18</f>
        <v>1916039</v>
      </c>
      <c r="L18" s="520">
        <f t="shared" si="1"/>
        <v>0</v>
      </c>
      <c r="M18" s="519">
        <f t="shared" ref="M18:M23" si="5">H18</f>
        <v>1916039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11207834.940000001</v>
      </c>
      <c r="E19" s="517">
        <v>282446.65707317076</v>
      </c>
      <c r="F19" s="516">
        <v>10925388.282926831</v>
      </c>
      <c r="G19" s="517">
        <v>1988906.9183231383</v>
      </c>
      <c r="H19" s="511">
        <v>1988906.9183231383</v>
      </c>
      <c r="I19" s="518">
        <v>0</v>
      </c>
      <c r="J19" s="512"/>
      <c r="K19" s="519">
        <f t="shared" si="4"/>
        <v>1988906.9183231383</v>
      </c>
      <c r="L19" s="520">
        <f t="shared" si="1"/>
        <v>0</v>
      </c>
      <c r="M19" s="519">
        <f t="shared" si="5"/>
        <v>1988906.9183231383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2012</v>
      </c>
      <c r="D20" s="516">
        <v>10925388.282926831</v>
      </c>
      <c r="E20" s="521">
        <v>275721.73666666669</v>
      </c>
      <c r="F20" s="516">
        <v>10649666.546260165</v>
      </c>
      <c r="G20" s="517">
        <v>1859541.6370973894</v>
      </c>
      <c r="H20" s="511">
        <v>1859541.6370973894</v>
      </c>
      <c r="I20" s="518">
        <v>0</v>
      </c>
      <c r="J20" s="512"/>
      <c r="K20" s="519">
        <f t="shared" si="4"/>
        <v>1859541.6370973894</v>
      </c>
      <c r="L20" s="520">
        <f t="shared" si="1"/>
        <v>0</v>
      </c>
      <c r="M20" s="519">
        <f t="shared" si="5"/>
        <v>1859541.6370973894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2013</v>
      </c>
      <c r="D21" s="516">
        <v>10649666.546260165</v>
      </c>
      <c r="E21" s="521">
        <v>275721.73666666669</v>
      </c>
      <c r="F21" s="516">
        <v>10373944.809593499</v>
      </c>
      <c r="G21" s="517">
        <v>1727940.0001770738</v>
      </c>
      <c r="H21" s="511">
        <v>1727940.0001770738</v>
      </c>
      <c r="I21" s="512">
        <v>0</v>
      </c>
      <c r="J21" s="512"/>
      <c r="K21" s="519">
        <f t="shared" si="4"/>
        <v>1727940.0001770738</v>
      </c>
      <c r="L21" s="520">
        <f t="shared" ref="L21:L26" si="7">IF(K21&lt;&gt;0,+G21-K21,0)</f>
        <v>0</v>
      </c>
      <c r="M21" s="519">
        <f t="shared" si="5"/>
        <v>1727940.0001770738</v>
      </c>
      <c r="N21" s="515">
        <f t="shared" ref="N21:N26" si="8">IF(M21&lt;&gt;0,+H21-M21,0)</f>
        <v>0</v>
      </c>
      <c r="O21" s="515">
        <f t="shared" ref="O21:O26" si="9">+N21-L21</f>
        <v>0</v>
      </c>
      <c r="P21" s="272"/>
    </row>
    <row r="22" spans="2:16" ht="12.5">
      <c r="B22" s="195" t="str">
        <f t="shared" si="6"/>
        <v/>
      </c>
      <c r="C22" s="508">
        <f>IF(D11="","-",+C21+1)</f>
        <v>2014</v>
      </c>
      <c r="D22" s="516">
        <v>10373944.809593499</v>
      </c>
      <c r="E22" s="521">
        <v>275721.73666666669</v>
      </c>
      <c r="F22" s="516">
        <v>10098223.072926832</v>
      </c>
      <c r="G22" s="517">
        <v>1638078.1438570484</v>
      </c>
      <c r="H22" s="511">
        <v>1638078.1438570484</v>
      </c>
      <c r="I22" s="512">
        <v>0</v>
      </c>
      <c r="J22" s="512"/>
      <c r="K22" s="519">
        <f t="shared" si="4"/>
        <v>1638078.1438570484</v>
      </c>
      <c r="L22" s="520">
        <f t="shared" si="7"/>
        <v>0</v>
      </c>
      <c r="M22" s="519">
        <f t="shared" si="5"/>
        <v>1638078.1438570484</v>
      </c>
      <c r="N22" s="515">
        <f t="shared" si="8"/>
        <v>0</v>
      </c>
      <c r="O22" s="515">
        <f t="shared" si="9"/>
        <v>0</v>
      </c>
      <c r="P22" s="272"/>
    </row>
    <row r="23" spans="2:16" ht="12.5">
      <c r="B23" s="195" t="str">
        <f t="shared" si="6"/>
        <v/>
      </c>
      <c r="C23" s="508">
        <f>IF(D11="","-",+C22+1)</f>
        <v>2015</v>
      </c>
      <c r="D23" s="516">
        <v>10098223.072926832</v>
      </c>
      <c r="E23" s="521">
        <v>275721.73666666669</v>
      </c>
      <c r="F23" s="516">
        <v>9822501.336260166</v>
      </c>
      <c r="G23" s="517">
        <v>1569392.3202365767</v>
      </c>
      <c r="H23" s="511">
        <v>1569392.3202365767</v>
      </c>
      <c r="I23" s="512">
        <v>0</v>
      </c>
      <c r="J23" s="512"/>
      <c r="K23" s="519">
        <f t="shared" si="4"/>
        <v>1569392.3202365767</v>
      </c>
      <c r="L23" s="520">
        <f t="shared" si="7"/>
        <v>0</v>
      </c>
      <c r="M23" s="519">
        <f t="shared" si="5"/>
        <v>1569392.3202365767</v>
      </c>
      <c r="N23" s="515">
        <f t="shared" si="8"/>
        <v>0</v>
      </c>
      <c r="O23" s="515">
        <f t="shared" si="9"/>
        <v>0</v>
      </c>
      <c r="P23" s="272"/>
    </row>
    <row r="24" spans="2:16" ht="12.5">
      <c r="B24" s="195" t="str">
        <f t="shared" si="6"/>
        <v>IU</v>
      </c>
      <c r="C24" s="508">
        <f>IF(D11="","-",+C23+1)</f>
        <v>2016</v>
      </c>
      <c r="D24" s="516">
        <v>9822499.3962601628</v>
      </c>
      <c r="E24" s="521">
        <v>275721.69047619047</v>
      </c>
      <c r="F24" s="516">
        <v>9546777.7057839725</v>
      </c>
      <c r="G24" s="517">
        <v>1517566.2959557369</v>
      </c>
      <c r="H24" s="511">
        <v>1517566.2959557369</v>
      </c>
      <c r="I24" s="512">
        <f t="shared" si="0"/>
        <v>0</v>
      </c>
      <c r="J24" s="512"/>
      <c r="K24" s="519">
        <f>G24</f>
        <v>1517566.2959557369</v>
      </c>
      <c r="L24" s="520">
        <f t="shared" si="7"/>
        <v>0</v>
      </c>
      <c r="M24" s="519">
        <f>H24</f>
        <v>1517566.2959557369</v>
      </c>
      <c r="N24" s="515">
        <f t="shared" si="8"/>
        <v>0</v>
      </c>
      <c r="O24" s="515">
        <f t="shared" si="9"/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9546777.7057839725</v>
      </c>
      <c r="E25" s="521">
        <v>269309.5581395349</v>
      </c>
      <c r="F25" s="516">
        <v>9277468.1476444378</v>
      </c>
      <c r="G25" s="517">
        <v>1435401.3142393038</v>
      </c>
      <c r="H25" s="511">
        <v>1435401.3142393038</v>
      </c>
      <c r="I25" s="512">
        <f t="shared" si="0"/>
        <v>0</v>
      </c>
      <c r="J25" s="512"/>
      <c r="K25" s="519">
        <f>G25</f>
        <v>1435401.3142393038</v>
      </c>
      <c r="L25" s="520">
        <f t="shared" si="7"/>
        <v>0</v>
      </c>
      <c r="M25" s="519">
        <f>H25</f>
        <v>1435401.3142393038</v>
      </c>
      <c r="N25" s="515">
        <f t="shared" si="8"/>
        <v>0</v>
      </c>
      <c r="O25" s="515">
        <f t="shared" si="9"/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9277468.1476444378</v>
      </c>
      <c r="E26" s="521">
        <v>282446.60975609755</v>
      </c>
      <c r="F26" s="516">
        <v>8995021.5378883407</v>
      </c>
      <c r="G26" s="517">
        <v>1443609.4156354484</v>
      </c>
      <c r="H26" s="511">
        <v>1443609.4156354484</v>
      </c>
      <c r="I26" s="512">
        <f t="shared" si="0"/>
        <v>0</v>
      </c>
      <c r="J26" s="512"/>
      <c r="K26" s="519">
        <f>G26</f>
        <v>1443609.4156354484</v>
      </c>
      <c r="L26" s="520">
        <f t="shared" si="7"/>
        <v>0</v>
      </c>
      <c r="M26" s="519">
        <f>H26</f>
        <v>1443609.4156354484</v>
      </c>
      <c r="N26" s="515">
        <f t="shared" si="8"/>
        <v>0</v>
      </c>
      <c r="O26" s="515">
        <f t="shared" si="9"/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8995021.5378883407</v>
      </c>
      <c r="E27" s="521">
        <v>269309.5581395349</v>
      </c>
      <c r="F27" s="516">
        <v>8725711.979748806</v>
      </c>
      <c r="G27" s="517">
        <v>1151409.3290477241</v>
      </c>
      <c r="H27" s="511">
        <v>1151409.3290477241</v>
      </c>
      <c r="I27" s="512">
        <f t="shared" si="0"/>
        <v>0</v>
      </c>
      <c r="J27" s="512"/>
      <c r="K27" s="519">
        <f>G27</f>
        <v>1151409.3290477241</v>
      </c>
      <c r="L27" s="520">
        <f t="shared" ref="L27" si="10">IF(K27&lt;&gt;0,+G27-K27,0)</f>
        <v>0</v>
      </c>
      <c r="M27" s="519">
        <f>H27</f>
        <v>1151409.3290477241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8725711.979748806</v>
      </c>
      <c r="E28" s="523">
        <f>IF(+I14&lt;F27,I14,D28)</f>
        <v>282446.60975609755</v>
      </c>
      <c r="F28" s="524">
        <f t="shared" ref="F28:F48" si="11">+D28-E28</f>
        <v>8443265.3699927088</v>
      </c>
      <c r="G28" s="525">
        <f t="shared" ref="G28:G72" si="12">+I$12*((D28+F28)/2)+E28</f>
        <v>1373484.4626486436</v>
      </c>
      <c r="H28" s="492">
        <f t="shared" ref="H28:H72" si="13">+I$13*((D28+F28)/2)+E28</f>
        <v>1373484.4626486436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8443265.3699927088</v>
      </c>
      <c r="E29" s="523">
        <f>IF(+I14&lt;F28,I14,D29)</f>
        <v>282446.60975609755</v>
      </c>
      <c r="F29" s="524">
        <f t="shared" si="11"/>
        <v>8160818.7602366116</v>
      </c>
      <c r="G29" s="525">
        <f t="shared" si="12"/>
        <v>1337587.165286351</v>
      </c>
      <c r="H29" s="492">
        <f t="shared" si="13"/>
        <v>1337587.165286351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8160818.7602366116</v>
      </c>
      <c r="E30" s="523">
        <f>IF(+I14&lt;F29,I14,D30)</f>
        <v>282446.60975609755</v>
      </c>
      <c r="F30" s="524">
        <f t="shared" si="11"/>
        <v>7878372.1504805144</v>
      </c>
      <c r="G30" s="525">
        <f t="shared" si="12"/>
        <v>1301689.8679240579</v>
      </c>
      <c r="H30" s="492">
        <f t="shared" si="13"/>
        <v>1301689.8679240579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7878372.1504805144</v>
      </c>
      <c r="E31" s="523">
        <f>IF(+I14&lt;F30,I14,D31)</f>
        <v>282446.60975609755</v>
      </c>
      <c r="F31" s="524">
        <f t="shared" si="11"/>
        <v>7595925.5407244172</v>
      </c>
      <c r="G31" s="525">
        <f t="shared" si="12"/>
        <v>1265792.5705617652</v>
      </c>
      <c r="H31" s="492">
        <f t="shared" si="13"/>
        <v>1265792.5705617652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7595925.5407244172</v>
      </c>
      <c r="E32" s="523">
        <f>IF(+I14&lt;F31,I14,D32)</f>
        <v>282446.60975609755</v>
      </c>
      <c r="F32" s="524">
        <f t="shared" si="11"/>
        <v>7313478.93096832</v>
      </c>
      <c r="G32" s="525">
        <f t="shared" si="12"/>
        <v>1229895.2731994721</v>
      </c>
      <c r="H32" s="492">
        <f t="shared" si="13"/>
        <v>1229895.2731994721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7313478.93096832</v>
      </c>
      <c r="E33" s="523">
        <f>IF(+I14&lt;F32,I14,D33)</f>
        <v>282446.60975609755</v>
      </c>
      <c r="F33" s="524">
        <f t="shared" si="11"/>
        <v>7031032.3212122228</v>
      </c>
      <c r="G33" s="525">
        <f t="shared" si="12"/>
        <v>1193997.9758371795</v>
      </c>
      <c r="H33" s="492">
        <f t="shared" si="13"/>
        <v>1193997.9758371795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7031032.3212122228</v>
      </c>
      <c r="E34" s="523">
        <f>IF(+I14&lt;F33,I14,D34)</f>
        <v>282446.60975609755</v>
      </c>
      <c r="F34" s="524">
        <f t="shared" si="11"/>
        <v>6748585.7114561256</v>
      </c>
      <c r="G34" s="525">
        <f t="shared" si="12"/>
        <v>1158100.6784748863</v>
      </c>
      <c r="H34" s="492">
        <f t="shared" si="13"/>
        <v>1158100.6784748863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6748585.7114561256</v>
      </c>
      <c r="E35" s="523">
        <f>IF(+I14&lt;F34,I14,D35)</f>
        <v>282446.60975609755</v>
      </c>
      <c r="F35" s="524">
        <f t="shared" si="11"/>
        <v>6466139.1017000284</v>
      </c>
      <c r="G35" s="525">
        <f t="shared" si="12"/>
        <v>1122203.3811125937</v>
      </c>
      <c r="H35" s="492">
        <f t="shared" si="13"/>
        <v>1122203.3811125937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6466139.1017000284</v>
      </c>
      <c r="E36" s="523">
        <f>IF(+I14&lt;F35,I14,D36)</f>
        <v>282446.60975609755</v>
      </c>
      <c r="F36" s="524">
        <f t="shared" si="11"/>
        <v>6183692.4919439312</v>
      </c>
      <c r="G36" s="525">
        <f t="shared" si="12"/>
        <v>1086306.0837503006</v>
      </c>
      <c r="H36" s="492">
        <f t="shared" si="13"/>
        <v>1086306.0837503006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6183692.4919439312</v>
      </c>
      <c r="E37" s="523">
        <f>IF(+I14&lt;F36,I14,D37)</f>
        <v>282446.60975609755</v>
      </c>
      <c r="F37" s="524">
        <f t="shared" si="11"/>
        <v>5901245.882187834</v>
      </c>
      <c r="G37" s="525">
        <f t="shared" si="12"/>
        <v>1050408.7863880079</v>
      </c>
      <c r="H37" s="492">
        <f t="shared" si="13"/>
        <v>1050408.7863880079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5901245.882187834</v>
      </c>
      <c r="E38" s="523">
        <f>IF(+I14&lt;F37,I14,D38)</f>
        <v>282446.60975609755</v>
      </c>
      <c r="F38" s="524">
        <f t="shared" si="11"/>
        <v>5618799.2724317368</v>
      </c>
      <c r="G38" s="525">
        <f t="shared" si="12"/>
        <v>1014511.4890257149</v>
      </c>
      <c r="H38" s="492">
        <f t="shared" si="13"/>
        <v>1014511.4890257149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5618799.2724317368</v>
      </c>
      <c r="E39" s="523">
        <f>IF(+I14&lt;F38,I14,D39)</f>
        <v>282446.60975609755</v>
      </c>
      <c r="F39" s="524">
        <f t="shared" si="11"/>
        <v>5336352.6626756396</v>
      </c>
      <c r="G39" s="525">
        <f t="shared" si="12"/>
        <v>978614.19166342204</v>
      </c>
      <c r="H39" s="492">
        <f t="shared" si="13"/>
        <v>978614.19166342204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5336352.6626756396</v>
      </c>
      <c r="E40" s="523">
        <f>IF(+I14&lt;F39,I14,D40)</f>
        <v>282446.60975609755</v>
      </c>
      <c r="F40" s="524">
        <f t="shared" si="11"/>
        <v>5053906.0529195424</v>
      </c>
      <c r="G40" s="525">
        <f t="shared" si="12"/>
        <v>942716.89430112916</v>
      </c>
      <c r="H40" s="492">
        <f t="shared" si="13"/>
        <v>942716.89430112916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5053906.0529195424</v>
      </c>
      <c r="E41" s="523">
        <f>IF(+I14&lt;F40,I14,D41)</f>
        <v>282446.60975609755</v>
      </c>
      <c r="F41" s="524">
        <f t="shared" si="11"/>
        <v>4771459.4431634452</v>
      </c>
      <c r="G41" s="525">
        <f t="shared" si="12"/>
        <v>906819.59693883627</v>
      </c>
      <c r="H41" s="492">
        <f t="shared" si="13"/>
        <v>906819.59693883627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4771459.4431634452</v>
      </c>
      <c r="E42" s="523">
        <f>IF(+I14&lt;F41,I14,D42)</f>
        <v>282446.60975609755</v>
      </c>
      <c r="F42" s="524">
        <f t="shared" si="11"/>
        <v>4489012.833407348</v>
      </c>
      <c r="G42" s="525">
        <f t="shared" si="12"/>
        <v>870922.29957654339</v>
      </c>
      <c r="H42" s="492">
        <f t="shared" si="13"/>
        <v>870922.29957654339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4489012.833407348</v>
      </c>
      <c r="E43" s="523">
        <f>IF(+I14&lt;F42,I14,D43)</f>
        <v>282446.60975609755</v>
      </c>
      <c r="F43" s="524">
        <f t="shared" si="11"/>
        <v>4206566.2236512508</v>
      </c>
      <c r="G43" s="525">
        <f t="shared" si="12"/>
        <v>835025.0022142505</v>
      </c>
      <c r="H43" s="492">
        <f t="shared" si="13"/>
        <v>835025.0022142505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4206566.2236512508</v>
      </c>
      <c r="E44" s="523">
        <f>IF(+I14&lt;F43,I14,D44)</f>
        <v>282446.60975609755</v>
      </c>
      <c r="F44" s="524">
        <f t="shared" si="11"/>
        <v>3924119.6138951532</v>
      </c>
      <c r="G44" s="525">
        <f t="shared" si="12"/>
        <v>799127.70485195762</v>
      </c>
      <c r="H44" s="492">
        <f t="shared" si="13"/>
        <v>799127.70485195762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3924119.6138951532</v>
      </c>
      <c r="E45" s="523">
        <f>IF(+I14&lt;F44,I14,D45)</f>
        <v>282446.60975609755</v>
      </c>
      <c r="F45" s="524">
        <f t="shared" si="11"/>
        <v>3641673.0041390555</v>
      </c>
      <c r="G45" s="525">
        <f t="shared" si="12"/>
        <v>763230.40748966462</v>
      </c>
      <c r="H45" s="492">
        <f t="shared" si="13"/>
        <v>763230.40748966462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3641673.0041390555</v>
      </c>
      <c r="E46" s="523">
        <f>IF(+I14&lt;F45,I14,D46)</f>
        <v>282446.60975609755</v>
      </c>
      <c r="F46" s="524">
        <f t="shared" si="11"/>
        <v>3359226.3943829578</v>
      </c>
      <c r="G46" s="525">
        <f t="shared" si="12"/>
        <v>727333.11012737174</v>
      </c>
      <c r="H46" s="492">
        <f t="shared" si="13"/>
        <v>727333.11012737174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3359226.3943829578</v>
      </c>
      <c r="E47" s="523">
        <f>IF(+I14&lt;F46,I14,D47)</f>
        <v>282446.60975609755</v>
      </c>
      <c r="F47" s="524">
        <f t="shared" si="11"/>
        <v>3076779.7846268602</v>
      </c>
      <c r="G47" s="525">
        <f t="shared" si="12"/>
        <v>691435.81276507874</v>
      </c>
      <c r="H47" s="492">
        <f t="shared" si="13"/>
        <v>691435.81276507874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3076779.7846268602</v>
      </c>
      <c r="E48" s="523">
        <f>IF(+I14&lt;F47,I14,D48)</f>
        <v>282446.60975609755</v>
      </c>
      <c r="F48" s="524">
        <f t="shared" si="11"/>
        <v>2794333.1748707625</v>
      </c>
      <c r="G48" s="525">
        <f t="shared" si="12"/>
        <v>655538.51540278585</v>
      </c>
      <c r="H48" s="492">
        <f t="shared" si="13"/>
        <v>655538.51540278585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2794333.1748707625</v>
      </c>
      <c r="E49" s="523">
        <f>IF(+I14&lt;F48,I14,D49)</f>
        <v>282446.60975609755</v>
      </c>
      <c r="F49" s="524">
        <f t="shared" ref="F49:F72" si="14">+D49-E49</f>
        <v>2511886.5651146648</v>
      </c>
      <c r="G49" s="525">
        <f t="shared" si="12"/>
        <v>619641.21804049285</v>
      </c>
      <c r="H49" s="492">
        <f t="shared" si="13"/>
        <v>619641.21804049285</v>
      </c>
      <c r="I49" s="512">
        <f t="shared" ref="I49:I72" si="15">H49-G49</f>
        <v>0</v>
      </c>
      <c r="J49" s="512"/>
      <c r="K49" s="526"/>
      <c r="L49" s="515">
        <f t="shared" ref="L49:L72" si="16">IF(K49&lt;&gt;0,+G49-K49,0)</f>
        <v>0</v>
      </c>
      <c r="M49" s="526"/>
      <c r="N49" s="515">
        <f t="shared" ref="N49:N72" si="17">IF(M49&lt;&gt;0,+H49-M49,0)</f>
        <v>0</v>
      </c>
      <c r="O49" s="515">
        <f t="shared" ref="O49:O72" si="18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2511886.5651146648</v>
      </c>
      <c r="E50" s="523">
        <f>IF(+I14&lt;F49,I14,D50)</f>
        <v>282446.60975609755</v>
      </c>
      <c r="F50" s="524">
        <f t="shared" si="14"/>
        <v>2229439.9553585672</v>
      </c>
      <c r="G50" s="525">
        <f t="shared" si="12"/>
        <v>583743.92067819997</v>
      </c>
      <c r="H50" s="492">
        <f t="shared" si="13"/>
        <v>583743.92067819997</v>
      </c>
      <c r="I50" s="512">
        <f t="shared" si="15"/>
        <v>0</v>
      </c>
      <c r="J50" s="512"/>
      <c r="K50" s="526"/>
      <c r="L50" s="515">
        <f t="shared" si="16"/>
        <v>0</v>
      </c>
      <c r="M50" s="526"/>
      <c r="N50" s="515">
        <f t="shared" si="17"/>
        <v>0</v>
      </c>
      <c r="O50" s="515">
        <f t="shared" si="18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2229439.9553585672</v>
      </c>
      <c r="E51" s="523">
        <f>IF(+I14&lt;F50,I14,D51)</f>
        <v>282446.60975609755</v>
      </c>
      <c r="F51" s="524">
        <f t="shared" si="14"/>
        <v>1946993.3456024695</v>
      </c>
      <c r="G51" s="525">
        <f t="shared" si="12"/>
        <v>547846.62331590697</v>
      </c>
      <c r="H51" s="492">
        <f t="shared" si="13"/>
        <v>547846.62331590697</v>
      </c>
      <c r="I51" s="512">
        <f t="shared" si="15"/>
        <v>0</v>
      </c>
      <c r="J51" s="512"/>
      <c r="K51" s="526"/>
      <c r="L51" s="515">
        <f t="shared" si="16"/>
        <v>0</v>
      </c>
      <c r="M51" s="526"/>
      <c r="N51" s="515">
        <f t="shared" si="17"/>
        <v>0</v>
      </c>
      <c r="O51" s="515">
        <f t="shared" si="18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1946993.3456024695</v>
      </c>
      <c r="E52" s="523">
        <f>IF(+I14&lt;F51,I14,D52)</f>
        <v>282446.60975609755</v>
      </c>
      <c r="F52" s="524">
        <f t="shared" si="14"/>
        <v>1664546.7358463719</v>
      </c>
      <c r="G52" s="525">
        <f t="shared" si="12"/>
        <v>511949.32595361402</v>
      </c>
      <c r="H52" s="492">
        <f t="shared" si="13"/>
        <v>511949.32595361402</v>
      </c>
      <c r="I52" s="512">
        <f t="shared" si="15"/>
        <v>0</v>
      </c>
      <c r="J52" s="512"/>
      <c r="K52" s="526"/>
      <c r="L52" s="515">
        <f t="shared" si="16"/>
        <v>0</v>
      </c>
      <c r="M52" s="526"/>
      <c r="N52" s="515">
        <f t="shared" si="17"/>
        <v>0</v>
      </c>
      <c r="O52" s="515">
        <f t="shared" si="18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1664546.7358463719</v>
      </c>
      <c r="E53" s="523">
        <f>IF(+I14&lt;F52,I14,D53)</f>
        <v>282446.60975609755</v>
      </c>
      <c r="F53" s="524">
        <f t="shared" si="14"/>
        <v>1382100.1260902742</v>
      </c>
      <c r="G53" s="525">
        <f t="shared" si="12"/>
        <v>476052.02859132108</v>
      </c>
      <c r="H53" s="492">
        <f t="shared" si="13"/>
        <v>476052.02859132108</v>
      </c>
      <c r="I53" s="512">
        <f t="shared" si="15"/>
        <v>0</v>
      </c>
      <c r="J53" s="512"/>
      <c r="K53" s="526"/>
      <c r="L53" s="515">
        <f t="shared" si="16"/>
        <v>0</v>
      </c>
      <c r="M53" s="526"/>
      <c r="N53" s="515">
        <f t="shared" si="17"/>
        <v>0</v>
      </c>
      <c r="O53" s="515">
        <f t="shared" si="18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1382100.1260902742</v>
      </c>
      <c r="E54" s="523">
        <f>IF(+I14&lt;F53,I14,D54)</f>
        <v>282446.60975609755</v>
      </c>
      <c r="F54" s="524">
        <f t="shared" si="14"/>
        <v>1099653.5163341765</v>
      </c>
      <c r="G54" s="525">
        <f t="shared" si="12"/>
        <v>440154.73122902814</v>
      </c>
      <c r="H54" s="492">
        <f t="shared" si="13"/>
        <v>440154.73122902814</v>
      </c>
      <c r="I54" s="512">
        <f t="shared" si="15"/>
        <v>0</v>
      </c>
      <c r="J54" s="512"/>
      <c r="K54" s="526"/>
      <c r="L54" s="515">
        <f t="shared" si="16"/>
        <v>0</v>
      </c>
      <c r="M54" s="526"/>
      <c r="N54" s="515">
        <f t="shared" si="17"/>
        <v>0</v>
      </c>
      <c r="O54" s="515">
        <f t="shared" si="18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1099653.5163341765</v>
      </c>
      <c r="E55" s="523">
        <f>IF(+I14&lt;F54,I14,D55)</f>
        <v>282446.60975609755</v>
      </c>
      <c r="F55" s="524">
        <f t="shared" si="14"/>
        <v>817206.90657807898</v>
      </c>
      <c r="G55" s="525">
        <f t="shared" si="12"/>
        <v>404257.4338667352</v>
      </c>
      <c r="H55" s="492">
        <f t="shared" si="13"/>
        <v>404257.4338667352</v>
      </c>
      <c r="I55" s="512">
        <f t="shared" si="15"/>
        <v>0</v>
      </c>
      <c r="J55" s="512"/>
      <c r="K55" s="526"/>
      <c r="L55" s="515">
        <f t="shared" si="16"/>
        <v>0</v>
      </c>
      <c r="M55" s="526"/>
      <c r="N55" s="515">
        <f t="shared" si="17"/>
        <v>0</v>
      </c>
      <c r="O55" s="515">
        <f t="shared" si="18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817206.90657807898</v>
      </c>
      <c r="E56" s="523">
        <f>IF(+I14&lt;F55,I14,D56)</f>
        <v>282446.60975609755</v>
      </c>
      <c r="F56" s="524">
        <f t="shared" si="14"/>
        <v>534760.29682198144</v>
      </c>
      <c r="G56" s="525">
        <f t="shared" si="12"/>
        <v>368360.13650444226</v>
      </c>
      <c r="H56" s="492">
        <f t="shared" si="13"/>
        <v>368360.13650444226</v>
      </c>
      <c r="I56" s="512">
        <f t="shared" si="15"/>
        <v>0</v>
      </c>
      <c r="J56" s="512"/>
      <c r="K56" s="526"/>
      <c r="L56" s="515">
        <f t="shared" si="16"/>
        <v>0</v>
      </c>
      <c r="M56" s="526"/>
      <c r="N56" s="515">
        <f t="shared" si="17"/>
        <v>0</v>
      </c>
      <c r="O56" s="515">
        <f t="shared" si="18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534760.29682198144</v>
      </c>
      <c r="E57" s="523">
        <f>IF(+I14&lt;F56,I14,D57)</f>
        <v>282446.60975609755</v>
      </c>
      <c r="F57" s="524">
        <f t="shared" si="14"/>
        <v>252313.68706588389</v>
      </c>
      <c r="G57" s="525">
        <f t="shared" si="12"/>
        <v>332462.83914214931</v>
      </c>
      <c r="H57" s="492">
        <f t="shared" si="13"/>
        <v>332462.83914214931</v>
      </c>
      <c r="I57" s="512">
        <f t="shared" si="15"/>
        <v>0</v>
      </c>
      <c r="J57" s="512"/>
      <c r="K57" s="526"/>
      <c r="L57" s="515">
        <f t="shared" si="16"/>
        <v>0</v>
      </c>
      <c r="M57" s="526"/>
      <c r="N57" s="515">
        <f t="shared" si="17"/>
        <v>0</v>
      </c>
      <c r="O57" s="515">
        <f t="shared" si="18"/>
        <v>0</v>
      </c>
      <c r="P57" s="272"/>
    </row>
    <row r="58" spans="2:17" ht="12.5">
      <c r="B58" s="195" t="str">
        <f t="shared" si="6"/>
        <v/>
      </c>
      <c r="C58" s="508">
        <f>IF(D11="","-",+C57+1)</f>
        <v>2050</v>
      </c>
      <c r="D58" s="524">
        <f>IF(F57+SUM(E$17:E57)=D$10,F57,D$10-SUM(E$17:E57))</f>
        <v>252313.68706588389</v>
      </c>
      <c r="E58" s="523">
        <f>IF(+I14&lt;F57,I14,D58)</f>
        <v>252313.68706588389</v>
      </c>
      <c r="F58" s="524">
        <f t="shared" si="14"/>
        <v>0</v>
      </c>
      <c r="G58" s="525">
        <f t="shared" si="12"/>
        <v>268347.47741833655</v>
      </c>
      <c r="H58" s="492">
        <f t="shared" si="13"/>
        <v>268347.47741833655</v>
      </c>
      <c r="I58" s="512">
        <f t="shared" si="15"/>
        <v>0</v>
      </c>
      <c r="J58" s="512"/>
      <c r="K58" s="526"/>
      <c r="L58" s="515">
        <f t="shared" si="16"/>
        <v>0</v>
      </c>
      <c r="M58" s="526"/>
      <c r="N58" s="515">
        <f t="shared" si="17"/>
        <v>0</v>
      </c>
      <c r="O58" s="515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14"/>
        <v>0</v>
      </c>
      <c r="G59" s="525">
        <f t="shared" si="12"/>
        <v>0</v>
      </c>
      <c r="H59" s="492">
        <f t="shared" si="13"/>
        <v>0</v>
      </c>
      <c r="I59" s="512">
        <f t="shared" si="15"/>
        <v>0</v>
      </c>
      <c r="J59" s="512"/>
      <c r="K59" s="526"/>
      <c r="L59" s="515">
        <f t="shared" si="16"/>
        <v>0</v>
      </c>
      <c r="M59" s="526"/>
      <c r="N59" s="515">
        <f t="shared" si="17"/>
        <v>0</v>
      </c>
      <c r="O59" s="515">
        <f t="shared" si="18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4"/>
        <v>0</v>
      </c>
      <c r="G60" s="525">
        <f t="shared" si="12"/>
        <v>0</v>
      </c>
      <c r="H60" s="492">
        <f t="shared" si="13"/>
        <v>0</v>
      </c>
      <c r="I60" s="512">
        <f t="shared" si="15"/>
        <v>0</v>
      </c>
      <c r="J60" s="512"/>
      <c r="K60" s="526"/>
      <c r="L60" s="515">
        <f t="shared" si="16"/>
        <v>0</v>
      </c>
      <c r="M60" s="526"/>
      <c r="N60" s="515">
        <f t="shared" si="17"/>
        <v>0</v>
      </c>
      <c r="O60" s="515">
        <f t="shared" si="18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4"/>
        <v>0</v>
      </c>
      <c r="G61" s="525">
        <f t="shared" si="12"/>
        <v>0</v>
      </c>
      <c r="H61" s="492">
        <f t="shared" si="13"/>
        <v>0</v>
      </c>
      <c r="I61" s="512">
        <f t="shared" si="15"/>
        <v>0</v>
      </c>
      <c r="J61" s="512"/>
      <c r="K61" s="526"/>
      <c r="L61" s="515">
        <f t="shared" si="16"/>
        <v>0</v>
      </c>
      <c r="M61" s="526"/>
      <c r="N61" s="515">
        <f t="shared" si="17"/>
        <v>0</v>
      </c>
      <c r="O61" s="515">
        <f t="shared" si="18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4"/>
        <v>0</v>
      </c>
      <c r="G62" s="525">
        <f t="shared" si="12"/>
        <v>0</v>
      </c>
      <c r="H62" s="492">
        <f t="shared" si="13"/>
        <v>0</v>
      </c>
      <c r="I62" s="512">
        <f t="shared" si="15"/>
        <v>0</v>
      </c>
      <c r="J62" s="512"/>
      <c r="K62" s="526"/>
      <c r="L62" s="515">
        <f t="shared" si="16"/>
        <v>0</v>
      </c>
      <c r="M62" s="526"/>
      <c r="N62" s="515">
        <f t="shared" si="17"/>
        <v>0</v>
      </c>
      <c r="O62" s="515">
        <f t="shared" si="18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4"/>
        <v>0</v>
      </c>
      <c r="G63" s="525">
        <f t="shared" si="12"/>
        <v>0</v>
      </c>
      <c r="H63" s="492">
        <f t="shared" si="13"/>
        <v>0</v>
      </c>
      <c r="I63" s="512">
        <f t="shared" si="15"/>
        <v>0</v>
      </c>
      <c r="J63" s="512"/>
      <c r="K63" s="526"/>
      <c r="L63" s="515">
        <f t="shared" si="16"/>
        <v>0</v>
      </c>
      <c r="M63" s="526"/>
      <c r="N63" s="515">
        <f t="shared" si="17"/>
        <v>0</v>
      </c>
      <c r="O63" s="515">
        <f t="shared" si="18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4"/>
        <v>0</v>
      </c>
      <c r="G64" s="525">
        <f t="shared" si="12"/>
        <v>0</v>
      </c>
      <c r="H64" s="492">
        <f t="shared" si="13"/>
        <v>0</v>
      </c>
      <c r="I64" s="512">
        <f t="shared" si="15"/>
        <v>0</v>
      </c>
      <c r="J64" s="512"/>
      <c r="K64" s="526"/>
      <c r="L64" s="515">
        <f t="shared" si="16"/>
        <v>0</v>
      </c>
      <c r="M64" s="526"/>
      <c r="N64" s="515">
        <f t="shared" si="17"/>
        <v>0</v>
      </c>
      <c r="O64" s="515">
        <f t="shared" si="18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4"/>
        <v>0</v>
      </c>
      <c r="G65" s="525">
        <f t="shared" si="12"/>
        <v>0</v>
      </c>
      <c r="H65" s="492">
        <f t="shared" si="13"/>
        <v>0</v>
      </c>
      <c r="I65" s="512">
        <f t="shared" si="15"/>
        <v>0</v>
      </c>
      <c r="J65" s="512"/>
      <c r="K65" s="526"/>
      <c r="L65" s="515">
        <f t="shared" si="16"/>
        <v>0</v>
      </c>
      <c r="M65" s="526"/>
      <c r="N65" s="515">
        <f t="shared" si="17"/>
        <v>0</v>
      </c>
      <c r="O65" s="515">
        <f t="shared" si="18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4"/>
        <v>0</v>
      </c>
      <c r="G66" s="525">
        <f t="shared" si="12"/>
        <v>0</v>
      </c>
      <c r="H66" s="492">
        <f t="shared" si="13"/>
        <v>0</v>
      </c>
      <c r="I66" s="512">
        <f t="shared" si="15"/>
        <v>0</v>
      </c>
      <c r="J66" s="512"/>
      <c r="K66" s="526"/>
      <c r="L66" s="515">
        <f t="shared" si="16"/>
        <v>0</v>
      </c>
      <c r="M66" s="526"/>
      <c r="N66" s="515">
        <f t="shared" si="17"/>
        <v>0</v>
      </c>
      <c r="O66" s="515">
        <f t="shared" si="18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4"/>
        <v>0</v>
      </c>
      <c r="G67" s="525">
        <f t="shared" si="12"/>
        <v>0</v>
      </c>
      <c r="H67" s="492">
        <f t="shared" si="13"/>
        <v>0</v>
      </c>
      <c r="I67" s="512">
        <f t="shared" si="15"/>
        <v>0</v>
      </c>
      <c r="J67" s="512"/>
      <c r="K67" s="526"/>
      <c r="L67" s="515">
        <f t="shared" si="16"/>
        <v>0</v>
      </c>
      <c r="M67" s="526"/>
      <c r="N67" s="515">
        <f t="shared" si="17"/>
        <v>0</v>
      </c>
      <c r="O67" s="515">
        <f t="shared" si="18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4"/>
        <v>0</v>
      </c>
      <c r="G68" s="525">
        <f t="shared" si="12"/>
        <v>0</v>
      </c>
      <c r="H68" s="492">
        <f t="shared" si="13"/>
        <v>0</v>
      </c>
      <c r="I68" s="512">
        <f t="shared" si="15"/>
        <v>0</v>
      </c>
      <c r="J68" s="512"/>
      <c r="K68" s="526"/>
      <c r="L68" s="515">
        <f t="shared" si="16"/>
        <v>0</v>
      </c>
      <c r="M68" s="526"/>
      <c r="N68" s="515">
        <f t="shared" si="17"/>
        <v>0</v>
      </c>
      <c r="O68" s="515">
        <f t="shared" si="18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4"/>
        <v>0</v>
      </c>
      <c r="G69" s="525">
        <f t="shared" si="12"/>
        <v>0</v>
      </c>
      <c r="H69" s="492">
        <f t="shared" si="13"/>
        <v>0</v>
      </c>
      <c r="I69" s="512">
        <f t="shared" si="15"/>
        <v>0</v>
      </c>
      <c r="J69" s="512"/>
      <c r="K69" s="526"/>
      <c r="L69" s="515">
        <f t="shared" si="16"/>
        <v>0</v>
      </c>
      <c r="M69" s="526"/>
      <c r="N69" s="515">
        <f t="shared" si="17"/>
        <v>0</v>
      </c>
      <c r="O69" s="515">
        <f t="shared" si="18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4"/>
        <v>0</v>
      </c>
      <c r="G70" s="525">
        <f t="shared" si="12"/>
        <v>0</v>
      </c>
      <c r="H70" s="492">
        <f t="shared" si="13"/>
        <v>0</v>
      </c>
      <c r="I70" s="512">
        <f t="shared" si="15"/>
        <v>0</v>
      </c>
      <c r="J70" s="512"/>
      <c r="K70" s="526"/>
      <c r="L70" s="515">
        <f t="shared" si="16"/>
        <v>0</v>
      </c>
      <c r="M70" s="526"/>
      <c r="N70" s="515">
        <f t="shared" si="17"/>
        <v>0</v>
      </c>
      <c r="O70" s="515">
        <f t="shared" si="18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4"/>
        <v>0</v>
      </c>
      <c r="G71" s="525">
        <f t="shared" si="12"/>
        <v>0</v>
      </c>
      <c r="H71" s="492">
        <f t="shared" si="13"/>
        <v>0</v>
      </c>
      <c r="I71" s="512">
        <f t="shared" si="15"/>
        <v>0</v>
      </c>
      <c r="J71" s="512"/>
      <c r="K71" s="526"/>
      <c r="L71" s="515">
        <f t="shared" si="16"/>
        <v>0</v>
      </c>
      <c r="M71" s="526"/>
      <c r="N71" s="515">
        <f t="shared" si="17"/>
        <v>0</v>
      </c>
      <c r="O71" s="515">
        <f t="shared" si="18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4"/>
        <v>0</v>
      </c>
      <c r="G72" s="525">
        <f t="shared" si="12"/>
        <v>0</v>
      </c>
      <c r="H72" s="492">
        <f t="shared" si="13"/>
        <v>0</v>
      </c>
      <c r="I72" s="532">
        <f t="shared" si="15"/>
        <v>0</v>
      </c>
      <c r="J72" s="512"/>
      <c r="K72" s="533"/>
      <c r="L72" s="534">
        <f t="shared" si="16"/>
        <v>0</v>
      </c>
      <c r="M72" s="533"/>
      <c r="N72" s="534">
        <f t="shared" si="17"/>
        <v>0</v>
      </c>
      <c r="O72" s="534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11580310.999999998</v>
      </c>
      <c r="F73" s="375"/>
      <c r="G73" s="375">
        <f>SUM(G17:G72)</f>
        <v>42615226.378849685</v>
      </c>
      <c r="H73" s="375">
        <f>SUM(H17:H72)</f>
        <v>42615226.378849685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1151409.3290477241</v>
      </c>
      <c r="N87" s="547">
        <f>IF(J92&lt;D11,0,VLOOKUP(J92,C17:O72,11))</f>
        <v>1151409.3290477241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1212494.7636968775</v>
      </c>
      <c r="N88" s="551">
        <f>IF(J92&lt;D11,0,VLOOKUP(J92,C99:P154,7))</f>
        <v>1212494.7636968775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61085.43464915338</v>
      </c>
      <c r="N89" s="556">
        <f>+N88-N87</f>
        <v>61085.43464915338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TP2007114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11580311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269309.5581395349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152372</v>
      </c>
      <c r="F99" s="516">
        <v>11427940</v>
      </c>
      <c r="G99" s="575">
        <v>5713970</v>
      </c>
      <c r="H99" s="576">
        <v>979399</v>
      </c>
      <c r="I99" s="577">
        <v>979399</v>
      </c>
      <c r="J99" s="515">
        <f t="shared" ref="J99:J130" si="19">+I99-H99</f>
        <v>0</v>
      </c>
      <c r="K99" s="515"/>
      <c r="L99" s="513">
        <f t="shared" ref="L99:L104" si="20">H99</f>
        <v>979399</v>
      </c>
      <c r="M99" s="514">
        <f t="shared" ref="M99:M130" si="21">IF(L99&lt;&gt;0,+H99-L99,0)</f>
        <v>0</v>
      </c>
      <c r="N99" s="513">
        <f t="shared" ref="N99:N104" si="22">I99</f>
        <v>979399</v>
      </c>
      <c r="O99" s="514">
        <f t="shared" ref="O99:O130" si="23">IF(N99&lt;&gt;0,+I99-N99,0)</f>
        <v>0</v>
      </c>
      <c r="P99" s="514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11427940.940000001</v>
      </c>
      <c r="E100" s="517">
        <v>282446.65707317076</v>
      </c>
      <c r="F100" s="516">
        <v>11145494.282926831</v>
      </c>
      <c r="G100" s="516">
        <v>11286717.611463416</v>
      </c>
      <c r="H100" s="517">
        <v>2145726.6474616765</v>
      </c>
      <c r="I100" s="511">
        <v>2145726.6474616765</v>
      </c>
      <c r="J100" s="515">
        <f t="shared" si="19"/>
        <v>0</v>
      </c>
      <c r="K100" s="515"/>
      <c r="L100" s="519">
        <f t="shared" si="20"/>
        <v>2145726.6474616765</v>
      </c>
      <c r="M100" s="520">
        <f t="shared" si="21"/>
        <v>0</v>
      </c>
      <c r="N100" s="519">
        <f t="shared" si="22"/>
        <v>2145726.6474616765</v>
      </c>
      <c r="O100" s="515">
        <f t="shared" si="23"/>
        <v>0</v>
      </c>
      <c r="P100" s="515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8">
        <f>IF(D93="","-",+C100+1)</f>
        <v>2011</v>
      </c>
      <c r="D101" s="509">
        <v>11145494.282926831</v>
      </c>
      <c r="E101" s="521">
        <v>275721.73666666669</v>
      </c>
      <c r="F101" s="516">
        <v>10869772.546260165</v>
      </c>
      <c r="G101" s="516">
        <v>11007633.414593499</v>
      </c>
      <c r="H101" s="517">
        <v>1931048.5627447576</v>
      </c>
      <c r="I101" s="511">
        <v>1931048.5627447576</v>
      </c>
      <c r="J101" s="515">
        <f t="shared" si="19"/>
        <v>0</v>
      </c>
      <c r="K101" s="515"/>
      <c r="L101" s="519">
        <f t="shared" si="20"/>
        <v>1931048.5627447576</v>
      </c>
      <c r="M101" s="520">
        <f t="shared" si="21"/>
        <v>0</v>
      </c>
      <c r="N101" s="519">
        <f t="shared" si="22"/>
        <v>1931048.5627447576</v>
      </c>
      <c r="O101" s="515">
        <f t="shared" si="23"/>
        <v>0</v>
      </c>
      <c r="P101" s="515">
        <f t="shared" si="24"/>
        <v>0</v>
      </c>
      <c r="Q101" s="269"/>
    </row>
    <row r="102" spans="1:17" ht="12.5">
      <c r="B102" s="195" t="str">
        <f t="shared" si="25"/>
        <v/>
      </c>
      <c r="C102" s="508">
        <f>IF(D93="","-",+C101+1)</f>
        <v>2012</v>
      </c>
      <c r="D102" s="509">
        <v>10869772.546260165</v>
      </c>
      <c r="E102" s="517">
        <v>275721.73666666669</v>
      </c>
      <c r="F102" s="516">
        <v>10594050.809593499</v>
      </c>
      <c r="G102" s="516">
        <v>10731911.677926831</v>
      </c>
      <c r="H102" s="517">
        <v>1854964.7357626334</v>
      </c>
      <c r="I102" s="511">
        <v>1854964.7357626334</v>
      </c>
      <c r="J102" s="515">
        <f t="shared" si="19"/>
        <v>0</v>
      </c>
      <c r="K102" s="515"/>
      <c r="L102" s="519">
        <f t="shared" si="20"/>
        <v>1854964.7357626334</v>
      </c>
      <c r="M102" s="520">
        <f t="shared" si="21"/>
        <v>0</v>
      </c>
      <c r="N102" s="519">
        <f t="shared" si="22"/>
        <v>1854964.7357626334</v>
      </c>
      <c r="O102" s="515">
        <f t="shared" si="23"/>
        <v>0</v>
      </c>
      <c r="P102" s="515">
        <f t="shared" si="24"/>
        <v>0</v>
      </c>
      <c r="Q102" s="269"/>
    </row>
    <row r="103" spans="1:17" ht="12.5">
      <c r="B103" s="195" t="str">
        <f t="shared" si="25"/>
        <v/>
      </c>
      <c r="C103" s="508">
        <f>IF(D93="","-",+C102+1)</f>
        <v>2013</v>
      </c>
      <c r="D103" s="509">
        <v>10594050.809593499</v>
      </c>
      <c r="E103" s="517">
        <v>275721.73666666669</v>
      </c>
      <c r="F103" s="516">
        <v>10318329.072926832</v>
      </c>
      <c r="G103" s="516">
        <v>10456189.941260166</v>
      </c>
      <c r="H103" s="517">
        <v>1690357.4734906773</v>
      </c>
      <c r="I103" s="511">
        <v>1690357.4734906773</v>
      </c>
      <c r="J103" s="515">
        <v>0</v>
      </c>
      <c r="K103" s="515"/>
      <c r="L103" s="519">
        <f t="shared" si="20"/>
        <v>1690357.4734906773</v>
      </c>
      <c r="M103" s="520">
        <f t="shared" ref="M103:M108" si="26">IF(L103&lt;&gt;0,+H103-L103,0)</f>
        <v>0</v>
      </c>
      <c r="N103" s="519">
        <f t="shared" si="22"/>
        <v>1690357.4734906773</v>
      </c>
      <c r="O103" s="515">
        <f t="shared" ref="O103:O108" si="27">IF(N103&lt;&gt;0,+I103-N103,0)</f>
        <v>0</v>
      </c>
      <c r="P103" s="515">
        <f t="shared" ref="P103:P108" si="28">+O103-M103</f>
        <v>0</v>
      </c>
      <c r="Q103" s="269"/>
    </row>
    <row r="104" spans="1:17" ht="12.5">
      <c r="B104" s="195" t="str">
        <f t="shared" si="25"/>
        <v/>
      </c>
      <c r="C104" s="508">
        <f>IF(D93="","-",+C103+1)</f>
        <v>2014</v>
      </c>
      <c r="D104" s="509">
        <v>10318329.072926832</v>
      </c>
      <c r="E104" s="517">
        <v>275721.73666666669</v>
      </c>
      <c r="F104" s="516">
        <v>10042607.336260166</v>
      </c>
      <c r="G104" s="516">
        <v>10180468.204593498</v>
      </c>
      <c r="H104" s="517">
        <v>1659486.1970572667</v>
      </c>
      <c r="I104" s="511">
        <v>1659486.1970572667</v>
      </c>
      <c r="J104" s="515">
        <v>0</v>
      </c>
      <c r="K104" s="515"/>
      <c r="L104" s="519">
        <f t="shared" si="20"/>
        <v>1659486.1970572667</v>
      </c>
      <c r="M104" s="520">
        <f t="shared" si="26"/>
        <v>0</v>
      </c>
      <c r="N104" s="519">
        <f t="shared" si="22"/>
        <v>1659486.1970572667</v>
      </c>
      <c r="O104" s="515">
        <f t="shared" si="27"/>
        <v>0</v>
      </c>
      <c r="P104" s="515">
        <f t="shared" si="28"/>
        <v>0</v>
      </c>
      <c r="Q104" s="269"/>
    </row>
    <row r="105" spans="1:17" ht="12.5">
      <c r="B105" s="195" t="str">
        <f t="shared" si="25"/>
        <v>IU</v>
      </c>
      <c r="C105" s="508">
        <f>IF(D93="","-",+C104+1)</f>
        <v>2015</v>
      </c>
      <c r="D105" s="509">
        <v>10042605.396260163</v>
      </c>
      <c r="E105" s="517">
        <v>275721.69047619047</v>
      </c>
      <c r="F105" s="516">
        <v>9766883.7057839725</v>
      </c>
      <c r="G105" s="516">
        <v>9904744.5510220677</v>
      </c>
      <c r="H105" s="517">
        <v>1580858.7656028033</v>
      </c>
      <c r="I105" s="511">
        <v>1580858.7656028033</v>
      </c>
      <c r="J105" s="515">
        <f t="shared" si="19"/>
        <v>0</v>
      </c>
      <c r="K105" s="515"/>
      <c r="L105" s="519">
        <f>H105</f>
        <v>1580858.7656028033</v>
      </c>
      <c r="M105" s="520">
        <f t="shared" si="26"/>
        <v>0</v>
      </c>
      <c r="N105" s="519">
        <f>I105</f>
        <v>1580858.7656028033</v>
      </c>
      <c r="O105" s="515">
        <f t="shared" si="27"/>
        <v>0</v>
      </c>
      <c r="P105" s="515">
        <f t="shared" si="28"/>
        <v>0</v>
      </c>
      <c r="Q105" s="269"/>
    </row>
    <row r="106" spans="1:17" ht="12.5">
      <c r="B106" s="195" t="str">
        <f t="shared" si="25"/>
        <v/>
      </c>
      <c r="C106" s="508">
        <f>IF(D93="","-",+C105+1)</f>
        <v>2016</v>
      </c>
      <c r="D106" s="509">
        <v>9766883.7057839725</v>
      </c>
      <c r="E106" s="517">
        <v>269309.5581395349</v>
      </c>
      <c r="F106" s="516">
        <v>9497574.1476444378</v>
      </c>
      <c r="G106" s="516">
        <v>9632228.9267142043</v>
      </c>
      <c r="H106" s="517">
        <v>1492120.9075767242</v>
      </c>
      <c r="I106" s="511">
        <v>1492120.9075767242</v>
      </c>
      <c r="J106" s="515">
        <f t="shared" si="19"/>
        <v>0</v>
      </c>
      <c r="K106" s="515"/>
      <c r="L106" s="519">
        <f>H106</f>
        <v>1492120.9075767242</v>
      </c>
      <c r="M106" s="520">
        <f t="shared" si="26"/>
        <v>0</v>
      </c>
      <c r="N106" s="519">
        <f>I106</f>
        <v>1492120.9075767242</v>
      </c>
      <c r="O106" s="515">
        <f t="shared" si="27"/>
        <v>0</v>
      </c>
      <c r="P106" s="515">
        <f t="shared" si="28"/>
        <v>0</v>
      </c>
      <c r="Q106" s="269"/>
    </row>
    <row r="107" spans="1:17" ht="12.5">
      <c r="B107" s="195" t="str">
        <f t="shared" si="25"/>
        <v/>
      </c>
      <c r="C107" s="508">
        <f>IF(D93="","-",+C106+1)</f>
        <v>2017</v>
      </c>
      <c r="D107" s="509">
        <v>9497574.1476444378</v>
      </c>
      <c r="E107" s="517">
        <v>275721.69047619047</v>
      </c>
      <c r="F107" s="516">
        <v>9221852.4571682476</v>
      </c>
      <c r="G107" s="516">
        <v>9359713.3024063427</v>
      </c>
      <c r="H107" s="517">
        <v>1412659.7088236467</v>
      </c>
      <c r="I107" s="511">
        <v>1412659.7088236467</v>
      </c>
      <c r="J107" s="515">
        <f t="shared" si="19"/>
        <v>0</v>
      </c>
      <c r="K107" s="515"/>
      <c r="L107" s="519">
        <f>H107</f>
        <v>1412659.7088236467</v>
      </c>
      <c r="M107" s="520">
        <f t="shared" si="26"/>
        <v>0</v>
      </c>
      <c r="N107" s="519">
        <f>I107</f>
        <v>1412659.7088236467</v>
      </c>
      <c r="O107" s="515">
        <f t="shared" si="27"/>
        <v>0</v>
      </c>
      <c r="P107" s="515">
        <f t="shared" si="28"/>
        <v>0</v>
      </c>
      <c r="Q107" s="269"/>
    </row>
    <row r="108" spans="1:17" ht="12.5">
      <c r="B108" s="195" t="str">
        <f t="shared" si="25"/>
        <v/>
      </c>
      <c r="C108" s="508">
        <f>IF(D93="","-",+C107+1)</f>
        <v>2018</v>
      </c>
      <c r="D108" s="509">
        <v>9221852.4571682476</v>
      </c>
      <c r="E108" s="517">
        <v>275721.69047619047</v>
      </c>
      <c r="F108" s="516">
        <v>8946130.7666920573</v>
      </c>
      <c r="G108" s="516">
        <v>9083991.6119301524</v>
      </c>
      <c r="H108" s="517">
        <v>1235032.8622445145</v>
      </c>
      <c r="I108" s="511">
        <v>1235032.8622445145</v>
      </c>
      <c r="J108" s="515">
        <f t="shared" si="19"/>
        <v>0</v>
      </c>
      <c r="K108" s="515"/>
      <c r="L108" s="519">
        <f>H108</f>
        <v>1235032.8622445145</v>
      </c>
      <c r="M108" s="520">
        <f t="shared" si="26"/>
        <v>0</v>
      </c>
      <c r="N108" s="519">
        <f>I108</f>
        <v>1235032.8622445145</v>
      </c>
      <c r="O108" s="515">
        <f t="shared" si="27"/>
        <v>0</v>
      </c>
      <c r="P108" s="515">
        <f t="shared" si="28"/>
        <v>0</v>
      </c>
      <c r="Q108" s="269"/>
    </row>
    <row r="109" spans="1:17" ht="12.5">
      <c r="B109" s="195" t="str">
        <f t="shared" si="25"/>
        <v/>
      </c>
      <c r="C109" s="508">
        <f>IF(D93="","-",+C108+1)</f>
        <v>2019</v>
      </c>
      <c r="D109" s="374">
        <f>IF(F108+SUM(E$99:E108)=D$92,F108,D$92-SUM(E$99:E108))</f>
        <v>8946130.7666920573</v>
      </c>
      <c r="E109" s="523">
        <f>IF(+J96&lt;F108,J96,D109)</f>
        <v>269309.5581395349</v>
      </c>
      <c r="F109" s="524">
        <f t="shared" ref="F109:F130" si="29">+D109-E109</f>
        <v>8676821.2085525226</v>
      </c>
      <c r="G109" s="524">
        <f t="shared" ref="G109:G130" si="30">+(F109+D109)/2</f>
        <v>8811475.9876222908</v>
      </c>
      <c r="H109" s="527">
        <f>+J$94*G109+E109</f>
        <v>1212494.7636968775</v>
      </c>
      <c r="I109" s="578">
        <f>+J$95*G109+E109</f>
        <v>1212494.7636968775</v>
      </c>
      <c r="J109" s="515">
        <f t="shared" si="19"/>
        <v>0</v>
      </c>
      <c r="K109" s="515"/>
      <c r="L109" s="526"/>
      <c r="M109" s="515">
        <f t="shared" si="21"/>
        <v>0</v>
      </c>
      <c r="N109" s="526"/>
      <c r="O109" s="515">
        <f t="shared" si="23"/>
        <v>0</v>
      </c>
      <c r="P109" s="515">
        <f t="shared" si="24"/>
        <v>0</v>
      </c>
      <c r="Q109" s="269"/>
    </row>
    <row r="110" spans="1:17" ht="12.5">
      <c r="B110" s="195" t="str">
        <f t="shared" si="25"/>
        <v/>
      </c>
      <c r="C110" s="508">
        <f>IF(D93="","-",+C109+1)</f>
        <v>2020</v>
      </c>
      <c r="D110" s="374">
        <f>IF(F109+SUM(E$99:E109)=D$92,F109,D$92-SUM(E$99:E109))</f>
        <v>8676821.2085525226</v>
      </c>
      <c r="E110" s="523">
        <f>IF(+J96&lt;F109,J96,D110)</f>
        <v>269309.5581395349</v>
      </c>
      <c r="F110" s="524">
        <f t="shared" si="29"/>
        <v>8407511.6504129879</v>
      </c>
      <c r="G110" s="524">
        <f t="shared" si="30"/>
        <v>8542166.4294827543</v>
      </c>
      <c r="H110" s="527">
        <f>+J$94*G110+E110</f>
        <v>1183667.7214046204</v>
      </c>
      <c r="I110" s="578">
        <f>+J$95*G110+E110</f>
        <v>1183667.7214046204</v>
      </c>
      <c r="J110" s="515">
        <f t="shared" si="19"/>
        <v>0</v>
      </c>
      <c r="K110" s="515"/>
      <c r="L110" s="526"/>
      <c r="M110" s="515">
        <f t="shared" si="21"/>
        <v>0</v>
      </c>
      <c r="N110" s="526"/>
      <c r="O110" s="515">
        <f t="shared" si="23"/>
        <v>0</v>
      </c>
      <c r="P110" s="515">
        <f t="shared" si="24"/>
        <v>0</v>
      </c>
      <c r="Q110" s="269"/>
    </row>
    <row r="111" spans="1:17" ht="12.5">
      <c r="B111" s="195" t="str">
        <f t="shared" si="25"/>
        <v/>
      </c>
      <c r="C111" s="508">
        <f>IF(D93="","-",+C110+1)</f>
        <v>2021</v>
      </c>
      <c r="D111" s="374">
        <f>IF(F110+SUM(E$99:E110)=D$92,F110,D$92-SUM(E$99:E110))</f>
        <v>8407511.6504129879</v>
      </c>
      <c r="E111" s="523">
        <f>IF(+J96&lt;F110,J96,D111)</f>
        <v>269309.5581395349</v>
      </c>
      <c r="F111" s="524">
        <f t="shared" si="29"/>
        <v>8138202.0922734533</v>
      </c>
      <c r="G111" s="524">
        <f t="shared" si="30"/>
        <v>8272856.8713432206</v>
      </c>
      <c r="H111" s="527">
        <f>+J$94*G111+E111</f>
        <v>1154840.6791123636</v>
      </c>
      <c r="I111" s="578">
        <f>+J$95*G111+E111</f>
        <v>1154840.6791123636</v>
      </c>
      <c r="J111" s="515">
        <f t="shared" si="19"/>
        <v>0</v>
      </c>
      <c r="K111" s="515"/>
      <c r="L111" s="526"/>
      <c r="M111" s="515">
        <f t="shared" si="21"/>
        <v>0</v>
      </c>
      <c r="N111" s="526"/>
      <c r="O111" s="515">
        <f t="shared" si="23"/>
        <v>0</v>
      </c>
      <c r="P111" s="515">
        <f t="shared" si="24"/>
        <v>0</v>
      </c>
      <c r="Q111" s="269"/>
    </row>
    <row r="112" spans="1:17" ht="12.5">
      <c r="B112" s="195" t="str">
        <f t="shared" si="25"/>
        <v/>
      </c>
      <c r="C112" s="508">
        <f>IF(D93="","-",+C111+1)</f>
        <v>2022</v>
      </c>
      <c r="D112" s="374">
        <f>IF(F111+SUM(E$99:E111)=D$92,F111,D$92-SUM(E$99:E111))</f>
        <v>8138202.0922734533</v>
      </c>
      <c r="E112" s="523">
        <f>IF(+J96&lt;F111,J96,D112)</f>
        <v>269309.5581395349</v>
      </c>
      <c r="F112" s="524">
        <f t="shared" si="29"/>
        <v>7868892.5341339186</v>
      </c>
      <c r="G112" s="524">
        <f t="shared" si="30"/>
        <v>8003547.3132036859</v>
      </c>
      <c r="H112" s="527">
        <f>+J$94*G112+E112</f>
        <v>1126013.6368201068</v>
      </c>
      <c r="I112" s="578">
        <f>+J$95*G112+E112</f>
        <v>1126013.6368201068</v>
      </c>
      <c r="J112" s="515">
        <f t="shared" si="19"/>
        <v>0</v>
      </c>
      <c r="K112" s="515"/>
      <c r="L112" s="526"/>
      <c r="M112" s="515">
        <f t="shared" si="21"/>
        <v>0</v>
      </c>
      <c r="N112" s="526"/>
      <c r="O112" s="515">
        <f t="shared" si="23"/>
        <v>0</v>
      </c>
      <c r="P112" s="515">
        <f t="shared" si="24"/>
        <v>0</v>
      </c>
      <c r="Q112" s="269"/>
    </row>
    <row r="113" spans="2:17" ht="12.5">
      <c r="B113" s="195" t="str">
        <f t="shared" si="25"/>
        <v/>
      </c>
      <c r="C113" s="508">
        <f>IF(D93="","-",+C112+1)</f>
        <v>2023</v>
      </c>
      <c r="D113" s="374">
        <f>IF(F112+SUM(E$99:E112)=D$92,F112,D$92-SUM(E$99:E112))</f>
        <v>7868892.5341339186</v>
      </c>
      <c r="E113" s="523">
        <f>IF(+J96&lt;F112,J96,D113)</f>
        <v>269309.5581395349</v>
      </c>
      <c r="F113" s="524">
        <f t="shared" si="29"/>
        <v>7599582.9759943839</v>
      </c>
      <c r="G113" s="524">
        <f t="shared" si="30"/>
        <v>7734237.7550641512</v>
      </c>
      <c r="H113" s="527">
        <f t="shared" ref="H113:H154" si="31">+J$94*G113+E113</f>
        <v>1097186.5945278499</v>
      </c>
      <c r="I113" s="578">
        <f t="shared" ref="I113:I154" si="32">+J$95*G113+E113</f>
        <v>1097186.5945278499</v>
      </c>
      <c r="J113" s="515">
        <f t="shared" si="19"/>
        <v>0</v>
      </c>
      <c r="K113" s="515"/>
      <c r="L113" s="526"/>
      <c r="M113" s="515">
        <f t="shared" si="21"/>
        <v>0</v>
      </c>
      <c r="N113" s="526"/>
      <c r="O113" s="515">
        <f t="shared" si="23"/>
        <v>0</v>
      </c>
      <c r="P113" s="515">
        <f t="shared" si="24"/>
        <v>0</v>
      </c>
      <c r="Q113" s="269"/>
    </row>
    <row r="114" spans="2:17" ht="12.5">
      <c r="B114" s="195" t="str">
        <f t="shared" si="25"/>
        <v/>
      </c>
      <c r="C114" s="508">
        <f>IF(D93="","-",+C113+1)</f>
        <v>2024</v>
      </c>
      <c r="D114" s="374">
        <f>IF(F113+SUM(E$99:E113)=D$92,F113,D$92-SUM(E$99:E113))</f>
        <v>7599582.9759943839</v>
      </c>
      <c r="E114" s="523">
        <f>IF(+J96&lt;F113,J96,D114)</f>
        <v>269309.5581395349</v>
      </c>
      <c r="F114" s="524">
        <f t="shared" si="29"/>
        <v>7330273.4178548492</v>
      </c>
      <c r="G114" s="524">
        <f t="shared" si="30"/>
        <v>7464928.1969246166</v>
      </c>
      <c r="H114" s="527">
        <f t="shared" si="31"/>
        <v>1068359.5522355929</v>
      </c>
      <c r="I114" s="578">
        <f t="shared" si="32"/>
        <v>1068359.5522355929</v>
      </c>
      <c r="J114" s="515">
        <f t="shared" si="19"/>
        <v>0</v>
      </c>
      <c r="K114" s="515"/>
      <c r="L114" s="526"/>
      <c r="M114" s="515">
        <f t="shared" si="21"/>
        <v>0</v>
      </c>
      <c r="N114" s="526"/>
      <c r="O114" s="515">
        <f t="shared" si="23"/>
        <v>0</v>
      </c>
      <c r="P114" s="515">
        <f t="shared" si="24"/>
        <v>0</v>
      </c>
      <c r="Q114" s="269"/>
    </row>
    <row r="115" spans="2:17" ht="12.5">
      <c r="B115" s="195" t="str">
        <f t="shared" si="25"/>
        <v/>
      </c>
      <c r="C115" s="508">
        <f>IF(D93="","-",+C114+1)</f>
        <v>2025</v>
      </c>
      <c r="D115" s="374">
        <f>IF(F114+SUM(E$99:E114)=D$92,F114,D$92-SUM(E$99:E114))</f>
        <v>7330273.4178548492</v>
      </c>
      <c r="E115" s="523">
        <f>IF(+J96&lt;F114,J96,D115)</f>
        <v>269309.5581395349</v>
      </c>
      <c r="F115" s="524">
        <f t="shared" si="29"/>
        <v>7060963.8597153146</v>
      </c>
      <c r="G115" s="524">
        <f t="shared" si="30"/>
        <v>7195618.6387850819</v>
      </c>
      <c r="H115" s="527">
        <f t="shared" si="31"/>
        <v>1039532.5099433359</v>
      </c>
      <c r="I115" s="578">
        <f t="shared" si="32"/>
        <v>1039532.5099433359</v>
      </c>
      <c r="J115" s="515">
        <f t="shared" si="19"/>
        <v>0</v>
      </c>
      <c r="K115" s="515"/>
      <c r="L115" s="526"/>
      <c r="M115" s="515">
        <f t="shared" si="21"/>
        <v>0</v>
      </c>
      <c r="N115" s="526"/>
      <c r="O115" s="515">
        <f t="shared" si="23"/>
        <v>0</v>
      </c>
      <c r="P115" s="515">
        <f t="shared" si="24"/>
        <v>0</v>
      </c>
      <c r="Q115" s="269"/>
    </row>
    <row r="116" spans="2:17" ht="12.5">
      <c r="B116" s="195" t="str">
        <f t="shared" si="25"/>
        <v/>
      </c>
      <c r="C116" s="508">
        <f>IF(D93="","-",+C115+1)</f>
        <v>2026</v>
      </c>
      <c r="D116" s="374">
        <f>IF(F115+SUM(E$99:E115)=D$92,F115,D$92-SUM(E$99:E115))</f>
        <v>7060963.8597153146</v>
      </c>
      <c r="E116" s="523">
        <f>IF(+J96&lt;F115,J96,D116)</f>
        <v>269309.5581395349</v>
      </c>
      <c r="F116" s="524">
        <f t="shared" si="29"/>
        <v>6791654.3015757799</v>
      </c>
      <c r="G116" s="524">
        <f t="shared" si="30"/>
        <v>6926309.0806455472</v>
      </c>
      <c r="H116" s="527">
        <f t="shared" si="31"/>
        <v>1010705.4676510791</v>
      </c>
      <c r="I116" s="578">
        <f t="shared" si="32"/>
        <v>1010705.4676510791</v>
      </c>
      <c r="J116" s="515">
        <f t="shared" si="19"/>
        <v>0</v>
      </c>
      <c r="K116" s="515"/>
      <c r="L116" s="526"/>
      <c r="M116" s="515">
        <f t="shared" si="21"/>
        <v>0</v>
      </c>
      <c r="N116" s="526"/>
      <c r="O116" s="515">
        <f t="shared" si="23"/>
        <v>0</v>
      </c>
      <c r="P116" s="515">
        <f t="shared" si="24"/>
        <v>0</v>
      </c>
      <c r="Q116" s="269"/>
    </row>
    <row r="117" spans="2:17" ht="12.5">
      <c r="B117" s="195" t="str">
        <f t="shared" si="25"/>
        <v/>
      </c>
      <c r="C117" s="508">
        <f>IF(D93="","-",+C116+1)</f>
        <v>2027</v>
      </c>
      <c r="D117" s="374">
        <f>IF(F116+SUM(E$99:E116)=D$92,F116,D$92-SUM(E$99:E116))</f>
        <v>6791654.3015757799</v>
      </c>
      <c r="E117" s="523">
        <f>IF(+J96&lt;F116,J96,D117)</f>
        <v>269309.5581395349</v>
      </c>
      <c r="F117" s="524">
        <f t="shared" si="29"/>
        <v>6522344.7434362452</v>
      </c>
      <c r="G117" s="524">
        <f t="shared" si="30"/>
        <v>6656999.5225060126</v>
      </c>
      <c r="H117" s="527">
        <f t="shared" si="31"/>
        <v>981878.4253588221</v>
      </c>
      <c r="I117" s="578">
        <f t="shared" si="32"/>
        <v>981878.4253588221</v>
      </c>
      <c r="J117" s="515">
        <f t="shared" si="19"/>
        <v>0</v>
      </c>
      <c r="K117" s="515"/>
      <c r="L117" s="526"/>
      <c r="M117" s="515">
        <f t="shared" si="21"/>
        <v>0</v>
      </c>
      <c r="N117" s="526"/>
      <c r="O117" s="515">
        <f t="shared" si="23"/>
        <v>0</v>
      </c>
      <c r="P117" s="515">
        <f t="shared" si="24"/>
        <v>0</v>
      </c>
      <c r="Q117" s="269"/>
    </row>
    <row r="118" spans="2:17" ht="12.5">
      <c r="B118" s="195" t="str">
        <f t="shared" si="25"/>
        <v/>
      </c>
      <c r="C118" s="508">
        <f>IF(D93="","-",+C117+1)</f>
        <v>2028</v>
      </c>
      <c r="D118" s="374">
        <f>IF(F117+SUM(E$99:E117)=D$92,F117,D$92-SUM(E$99:E117))</f>
        <v>6522344.7434362452</v>
      </c>
      <c r="E118" s="523">
        <f>IF(+J96&lt;F117,J96,D118)</f>
        <v>269309.5581395349</v>
      </c>
      <c r="F118" s="524">
        <f t="shared" si="29"/>
        <v>6253035.1852967106</v>
      </c>
      <c r="G118" s="524">
        <f t="shared" si="30"/>
        <v>6387689.9643664779</v>
      </c>
      <c r="H118" s="527">
        <f t="shared" si="31"/>
        <v>953051.38306656515</v>
      </c>
      <c r="I118" s="578">
        <f t="shared" si="32"/>
        <v>953051.38306656515</v>
      </c>
      <c r="J118" s="515">
        <f t="shared" si="19"/>
        <v>0</v>
      </c>
      <c r="K118" s="515"/>
      <c r="L118" s="526"/>
      <c r="M118" s="515">
        <f t="shared" si="21"/>
        <v>0</v>
      </c>
      <c r="N118" s="526"/>
      <c r="O118" s="515">
        <f t="shared" si="23"/>
        <v>0</v>
      </c>
      <c r="P118" s="515">
        <f t="shared" si="24"/>
        <v>0</v>
      </c>
      <c r="Q118" s="269"/>
    </row>
    <row r="119" spans="2:17" ht="12.5">
      <c r="B119" s="195" t="str">
        <f t="shared" si="25"/>
        <v/>
      </c>
      <c r="C119" s="508">
        <f>IF(D93="","-",+C118+1)</f>
        <v>2029</v>
      </c>
      <c r="D119" s="374">
        <f>IF(F118+SUM(E$99:E118)=D$92,F118,D$92-SUM(E$99:E118))</f>
        <v>6253035.1852967106</v>
      </c>
      <c r="E119" s="523">
        <f>IF(+J96&lt;F118,J96,D119)</f>
        <v>269309.5581395349</v>
      </c>
      <c r="F119" s="524">
        <f t="shared" si="29"/>
        <v>5983725.6271571759</v>
      </c>
      <c r="G119" s="524">
        <f t="shared" si="30"/>
        <v>6118380.4062269432</v>
      </c>
      <c r="H119" s="527">
        <f t="shared" si="31"/>
        <v>924224.34077430819</v>
      </c>
      <c r="I119" s="578">
        <f t="shared" si="32"/>
        <v>924224.34077430819</v>
      </c>
      <c r="J119" s="515">
        <f t="shared" si="19"/>
        <v>0</v>
      </c>
      <c r="K119" s="515"/>
      <c r="L119" s="526"/>
      <c r="M119" s="515">
        <f t="shared" si="21"/>
        <v>0</v>
      </c>
      <c r="N119" s="526"/>
      <c r="O119" s="515">
        <f t="shared" si="23"/>
        <v>0</v>
      </c>
      <c r="P119" s="515">
        <f t="shared" si="24"/>
        <v>0</v>
      </c>
      <c r="Q119" s="269"/>
    </row>
    <row r="120" spans="2:17" ht="12.5">
      <c r="B120" s="195" t="str">
        <f t="shared" si="25"/>
        <v/>
      </c>
      <c r="C120" s="508">
        <f>IF(D93="","-",+C119+1)</f>
        <v>2030</v>
      </c>
      <c r="D120" s="374">
        <f>IF(F119+SUM(E$99:E119)=D$92,F119,D$92-SUM(E$99:E119))</f>
        <v>5983725.6271571759</v>
      </c>
      <c r="E120" s="523">
        <f>IF(+J96&lt;F119,J96,D120)</f>
        <v>269309.5581395349</v>
      </c>
      <c r="F120" s="524">
        <f t="shared" si="29"/>
        <v>5714416.0690176412</v>
      </c>
      <c r="G120" s="524">
        <f t="shared" si="30"/>
        <v>5849070.8480874086</v>
      </c>
      <c r="H120" s="527">
        <f t="shared" si="31"/>
        <v>895397.29848205135</v>
      </c>
      <c r="I120" s="578">
        <f t="shared" si="32"/>
        <v>895397.29848205135</v>
      </c>
      <c r="J120" s="515">
        <f t="shared" si="19"/>
        <v>0</v>
      </c>
      <c r="K120" s="515"/>
      <c r="L120" s="526"/>
      <c r="M120" s="515">
        <f t="shared" si="21"/>
        <v>0</v>
      </c>
      <c r="N120" s="526"/>
      <c r="O120" s="515">
        <f t="shared" si="23"/>
        <v>0</v>
      </c>
      <c r="P120" s="515">
        <f t="shared" si="24"/>
        <v>0</v>
      </c>
      <c r="Q120" s="269"/>
    </row>
    <row r="121" spans="2:17" ht="12.5">
      <c r="B121" s="195" t="str">
        <f t="shared" si="25"/>
        <v/>
      </c>
      <c r="C121" s="508">
        <f>IF(D93="","-",+C120+1)</f>
        <v>2031</v>
      </c>
      <c r="D121" s="374">
        <f>IF(F120+SUM(E$99:E120)=D$92,F120,D$92-SUM(E$99:E120))</f>
        <v>5714416.0690176412</v>
      </c>
      <c r="E121" s="523">
        <f>IF(+J96&lt;F120,J96,D121)</f>
        <v>269309.5581395349</v>
      </c>
      <c r="F121" s="524">
        <f t="shared" si="29"/>
        <v>5445106.5108781066</v>
      </c>
      <c r="G121" s="524">
        <f t="shared" si="30"/>
        <v>5579761.2899478739</v>
      </c>
      <c r="H121" s="527">
        <f t="shared" si="31"/>
        <v>866570.2561897944</v>
      </c>
      <c r="I121" s="578">
        <f t="shared" si="32"/>
        <v>866570.2561897944</v>
      </c>
      <c r="J121" s="515">
        <f t="shared" si="19"/>
        <v>0</v>
      </c>
      <c r="K121" s="515"/>
      <c r="L121" s="526"/>
      <c r="M121" s="515">
        <f t="shared" si="21"/>
        <v>0</v>
      </c>
      <c r="N121" s="526"/>
      <c r="O121" s="515">
        <f t="shared" si="23"/>
        <v>0</v>
      </c>
      <c r="P121" s="515">
        <f t="shared" si="24"/>
        <v>0</v>
      </c>
      <c r="Q121" s="269"/>
    </row>
    <row r="122" spans="2:17" ht="12.5">
      <c r="B122" s="195" t="str">
        <f t="shared" si="25"/>
        <v/>
      </c>
      <c r="C122" s="508">
        <f>IF(D93="","-",+C121+1)</f>
        <v>2032</v>
      </c>
      <c r="D122" s="374">
        <f>IF(F121+SUM(E$99:E121)=D$92,F121,D$92-SUM(E$99:E121))</f>
        <v>5445106.5108781066</v>
      </c>
      <c r="E122" s="523">
        <f>IF(+J96&lt;F121,J96,D122)</f>
        <v>269309.5581395349</v>
      </c>
      <c r="F122" s="524">
        <f t="shared" si="29"/>
        <v>5175796.9527385719</v>
      </c>
      <c r="G122" s="524">
        <f t="shared" si="30"/>
        <v>5310451.7318083392</v>
      </c>
      <c r="H122" s="527">
        <f t="shared" si="31"/>
        <v>837743.21389753744</v>
      </c>
      <c r="I122" s="578">
        <f t="shared" si="32"/>
        <v>837743.21389753744</v>
      </c>
      <c r="J122" s="515">
        <f t="shared" si="19"/>
        <v>0</v>
      </c>
      <c r="K122" s="515"/>
      <c r="L122" s="526"/>
      <c r="M122" s="515">
        <f t="shared" si="21"/>
        <v>0</v>
      </c>
      <c r="N122" s="526"/>
      <c r="O122" s="515">
        <f t="shared" si="23"/>
        <v>0</v>
      </c>
      <c r="P122" s="515">
        <f t="shared" si="24"/>
        <v>0</v>
      </c>
      <c r="Q122" s="269"/>
    </row>
    <row r="123" spans="2:17" ht="12.5">
      <c r="B123" s="195" t="str">
        <f t="shared" si="25"/>
        <v/>
      </c>
      <c r="C123" s="508">
        <f>IF(D93="","-",+C122+1)</f>
        <v>2033</v>
      </c>
      <c r="D123" s="374">
        <f>IF(F122+SUM(E$99:E122)=D$92,F122,D$92-SUM(E$99:E122))</f>
        <v>5175796.9527385719</v>
      </c>
      <c r="E123" s="523">
        <f>IF(+J96&lt;F122,J96,D123)</f>
        <v>269309.5581395349</v>
      </c>
      <c r="F123" s="524">
        <f t="shared" si="29"/>
        <v>4906487.3945990372</v>
      </c>
      <c r="G123" s="524">
        <f t="shared" si="30"/>
        <v>5041142.1736688046</v>
      </c>
      <c r="H123" s="527">
        <f t="shared" si="31"/>
        <v>808916.17160528048</v>
      </c>
      <c r="I123" s="578">
        <f t="shared" si="32"/>
        <v>808916.17160528048</v>
      </c>
      <c r="J123" s="515">
        <f t="shared" si="19"/>
        <v>0</v>
      </c>
      <c r="K123" s="515"/>
      <c r="L123" s="526"/>
      <c r="M123" s="515">
        <f t="shared" si="21"/>
        <v>0</v>
      </c>
      <c r="N123" s="526"/>
      <c r="O123" s="515">
        <f t="shared" si="23"/>
        <v>0</v>
      </c>
      <c r="P123" s="515">
        <f t="shared" si="24"/>
        <v>0</v>
      </c>
      <c r="Q123" s="269"/>
    </row>
    <row r="124" spans="2:17" ht="12.5">
      <c r="B124" s="195" t="str">
        <f t="shared" si="25"/>
        <v/>
      </c>
      <c r="C124" s="508">
        <f>IF(D93="","-",+C123+1)</f>
        <v>2034</v>
      </c>
      <c r="D124" s="374">
        <f>IF(F123+SUM(E$99:E123)=D$92,F123,D$92-SUM(E$99:E123))</f>
        <v>4906487.3945990372</v>
      </c>
      <c r="E124" s="523">
        <f>IF(+J96&lt;F123,J96,D124)</f>
        <v>269309.5581395349</v>
      </c>
      <c r="F124" s="524">
        <f t="shared" si="29"/>
        <v>4637177.8364595026</v>
      </c>
      <c r="G124" s="524">
        <f t="shared" si="30"/>
        <v>4771832.6155292699</v>
      </c>
      <c r="H124" s="527">
        <f t="shared" si="31"/>
        <v>780089.12931302353</v>
      </c>
      <c r="I124" s="578">
        <f t="shared" si="32"/>
        <v>780089.12931302353</v>
      </c>
      <c r="J124" s="515">
        <f t="shared" si="19"/>
        <v>0</v>
      </c>
      <c r="K124" s="515"/>
      <c r="L124" s="526"/>
      <c r="M124" s="515">
        <f t="shared" si="21"/>
        <v>0</v>
      </c>
      <c r="N124" s="526"/>
      <c r="O124" s="515">
        <f t="shared" si="23"/>
        <v>0</v>
      </c>
      <c r="P124" s="515">
        <f t="shared" si="24"/>
        <v>0</v>
      </c>
      <c r="Q124" s="269"/>
    </row>
    <row r="125" spans="2:17" ht="12.5">
      <c r="B125" s="195" t="str">
        <f t="shared" si="25"/>
        <v/>
      </c>
      <c r="C125" s="508">
        <f>IF(D93="","-",+C124+1)</f>
        <v>2035</v>
      </c>
      <c r="D125" s="374">
        <f>IF(F124+SUM(E$99:E124)=D$92,F124,D$92-SUM(E$99:E124))</f>
        <v>4637177.8364595026</v>
      </c>
      <c r="E125" s="523">
        <f>IF(+J96&lt;F124,J96,D125)</f>
        <v>269309.5581395349</v>
      </c>
      <c r="F125" s="524">
        <f t="shared" si="29"/>
        <v>4367868.2783199679</v>
      </c>
      <c r="G125" s="524">
        <f t="shared" si="30"/>
        <v>4502523.0573897352</v>
      </c>
      <c r="H125" s="527">
        <f t="shared" si="31"/>
        <v>751262.08702076669</v>
      </c>
      <c r="I125" s="578">
        <f t="shared" si="32"/>
        <v>751262.08702076669</v>
      </c>
      <c r="J125" s="515">
        <f t="shared" si="19"/>
        <v>0</v>
      </c>
      <c r="K125" s="515"/>
      <c r="L125" s="526"/>
      <c r="M125" s="515">
        <f t="shared" si="21"/>
        <v>0</v>
      </c>
      <c r="N125" s="526"/>
      <c r="O125" s="515">
        <f t="shared" si="23"/>
        <v>0</v>
      </c>
      <c r="P125" s="515">
        <f t="shared" si="24"/>
        <v>0</v>
      </c>
      <c r="Q125" s="269"/>
    </row>
    <row r="126" spans="2:17" ht="12.5">
      <c r="B126" s="195" t="str">
        <f t="shared" si="25"/>
        <v/>
      </c>
      <c r="C126" s="508">
        <f>IF(D93="","-",+C125+1)</f>
        <v>2036</v>
      </c>
      <c r="D126" s="374">
        <f>IF(F125+SUM(E$99:E125)=D$92,F125,D$92-SUM(E$99:E125))</f>
        <v>4367868.2783199679</v>
      </c>
      <c r="E126" s="523">
        <f>IF(+J96&lt;F125,J96,D126)</f>
        <v>269309.5581395349</v>
      </c>
      <c r="F126" s="524">
        <f t="shared" si="29"/>
        <v>4098558.7201804332</v>
      </c>
      <c r="G126" s="524">
        <f t="shared" si="30"/>
        <v>4233213.4992502006</v>
      </c>
      <c r="H126" s="527">
        <f t="shared" si="31"/>
        <v>722435.04472850973</v>
      </c>
      <c r="I126" s="578">
        <f t="shared" si="32"/>
        <v>722435.04472850973</v>
      </c>
      <c r="J126" s="515">
        <f t="shared" si="19"/>
        <v>0</v>
      </c>
      <c r="K126" s="515"/>
      <c r="L126" s="526"/>
      <c r="M126" s="515">
        <f t="shared" si="21"/>
        <v>0</v>
      </c>
      <c r="N126" s="526"/>
      <c r="O126" s="515">
        <f t="shared" si="23"/>
        <v>0</v>
      </c>
      <c r="P126" s="515">
        <f t="shared" si="24"/>
        <v>0</v>
      </c>
      <c r="Q126" s="269"/>
    </row>
    <row r="127" spans="2:17" ht="12.5">
      <c r="B127" s="195" t="str">
        <f t="shared" si="25"/>
        <v/>
      </c>
      <c r="C127" s="508">
        <f>IF(D93="","-",+C126+1)</f>
        <v>2037</v>
      </c>
      <c r="D127" s="374">
        <f>IF(F126+SUM(E$99:E126)=D$92,F126,D$92-SUM(E$99:E126))</f>
        <v>4098558.7201804332</v>
      </c>
      <c r="E127" s="523">
        <f>IF(+J96&lt;F126,J96,D127)</f>
        <v>269309.5581395349</v>
      </c>
      <c r="F127" s="524">
        <f t="shared" si="29"/>
        <v>3829249.1620408986</v>
      </c>
      <c r="G127" s="524">
        <f t="shared" si="30"/>
        <v>3963903.9411106659</v>
      </c>
      <c r="H127" s="527">
        <f t="shared" si="31"/>
        <v>693608.00243625278</v>
      </c>
      <c r="I127" s="578">
        <f t="shared" si="32"/>
        <v>693608.00243625278</v>
      </c>
      <c r="J127" s="515">
        <f t="shared" si="19"/>
        <v>0</v>
      </c>
      <c r="K127" s="515"/>
      <c r="L127" s="526"/>
      <c r="M127" s="515">
        <f t="shared" si="21"/>
        <v>0</v>
      </c>
      <c r="N127" s="526"/>
      <c r="O127" s="515">
        <f t="shared" si="23"/>
        <v>0</v>
      </c>
      <c r="P127" s="515">
        <f t="shared" si="24"/>
        <v>0</v>
      </c>
      <c r="Q127" s="269"/>
    </row>
    <row r="128" spans="2:17" ht="12.5">
      <c r="B128" s="195" t="str">
        <f t="shared" si="25"/>
        <v/>
      </c>
      <c r="C128" s="508">
        <f>IF(D93="","-",+C127+1)</f>
        <v>2038</v>
      </c>
      <c r="D128" s="374">
        <f>IF(F127+SUM(E$99:E127)=D$92,F127,D$92-SUM(E$99:E127))</f>
        <v>3829249.1620408986</v>
      </c>
      <c r="E128" s="523">
        <f>IF(+J96&lt;F127,J96,D128)</f>
        <v>269309.5581395349</v>
      </c>
      <c r="F128" s="524">
        <f t="shared" si="29"/>
        <v>3559939.6039013639</v>
      </c>
      <c r="G128" s="524">
        <f t="shared" si="30"/>
        <v>3694594.3829711312</v>
      </c>
      <c r="H128" s="527">
        <f t="shared" si="31"/>
        <v>664780.96014399594</v>
      </c>
      <c r="I128" s="578">
        <f t="shared" si="32"/>
        <v>664780.96014399594</v>
      </c>
      <c r="J128" s="515">
        <f t="shared" si="19"/>
        <v>0</v>
      </c>
      <c r="K128" s="515"/>
      <c r="L128" s="526"/>
      <c r="M128" s="515">
        <f t="shared" si="21"/>
        <v>0</v>
      </c>
      <c r="N128" s="526"/>
      <c r="O128" s="515">
        <f t="shared" si="23"/>
        <v>0</v>
      </c>
      <c r="P128" s="515">
        <f t="shared" si="24"/>
        <v>0</v>
      </c>
      <c r="Q128" s="269"/>
    </row>
    <row r="129" spans="2:17" ht="12.5">
      <c r="B129" s="195" t="str">
        <f t="shared" si="25"/>
        <v/>
      </c>
      <c r="C129" s="508">
        <f>IF(D93="","-",+C128+1)</f>
        <v>2039</v>
      </c>
      <c r="D129" s="374">
        <f>IF(F128+SUM(E$99:E128)=D$92,F128,D$92-SUM(E$99:E128))</f>
        <v>3559939.6039013639</v>
      </c>
      <c r="E129" s="523">
        <f>IF(+J96&lt;F128,J96,D129)</f>
        <v>269309.5581395349</v>
      </c>
      <c r="F129" s="524">
        <f t="shared" si="29"/>
        <v>3290630.0457618292</v>
      </c>
      <c r="G129" s="524">
        <f t="shared" si="30"/>
        <v>3425284.8248315966</v>
      </c>
      <c r="H129" s="527">
        <f t="shared" si="31"/>
        <v>635953.91785173898</v>
      </c>
      <c r="I129" s="578">
        <f t="shared" si="32"/>
        <v>635953.91785173898</v>
      </c>
      <c r="J129" s="515">
        <f t="shared" si="19"/>
        <v>0</v>
      </c>
      <c r="K129" s="515"/>
      <c r="L129" s="526"/>
      <c r="M129" s="515">
        <f t="shared" si="21"/>
        <v>0</v>
      </c>
      <c r="N129" s="526"/>
      <c r="O129" s="515">
        <f t="shared" si="23"/>
        <v>0</v>
      </c>
      <c r="P129" s="515">
        <f t="shared" si="24"/>
        <v>0</v>
      </c>
      <c r="Q129" s="269"/>
    </row>
    <row r="130" spans="2:17" ht="12.5">
      <c r="B130" s="195" t="str">
        <f t="shared" si="25"/>
        <v/>
      </c>
      <c r="C130" s="508">
        <f>IF(D93="","-",+C129+1)</f>
        <v>2040</v>
      </c>
      <c r="D130" s="374">
        <f>IF(F129+SUM(E$99:E129)=D$92,F129,D$92-SUM(E$99:E129))</f>
        <v>3290630.0457618292</v>
      </c>
      <c r="E130" s="523">
        <f>IF(+J96&lt;F129,J96,D130)</f>
        <v>269309.5581395349</v>
      </c>
      <c r="F130" s="524">
        <f t="shared" si="29"/>
        <v>3021320.4876222946</v>
      </c>
      <c r="G130" s="524">
        <f t="shared" si="30"/>
        <v>3155975.2666920619</v>
      </c>
      <c r="H130" s="527">
        <f t="shared" si="31"/>
        <v>607126.87555948202</v>
      </c>
      <c r="I130" s="578">
        <f t="shared" si="32"/>
        <v>607126.87555948202</v>
      </c>
      <c r="J130" s="515">
        <f t="shared" si="19"/>
        <v>0</v>
      </c>
      <c r="K130" s="515"/>
      <c r="L130" s="526"/>
      <c r="M130" s="515">
        <f t="shared" si="21"/>
        <v>0</v>
      </c>
      <c r="N130" s="526"/>
      <c r="O130" s="515">
        <f t="shared" si="23"/>
        <v>0</v>
      </c>
      <c r="P130" s="515">
        <f t="shared" si="24"/>
        <v>0</v>
      </c>
      <c r="Q130" s="269"/>
    </row>
    <row r="131" spans="2:17" ht="12.5">
      <c r="B131" s="195" t="str">
        <f t="shared" si="25"/>
        <v/>
      </c>
      <c r="C131" s="508">
        <f>IF(D93="","-",+C130+1)</f>
        <v>2041</v>
      </c>
      <c r="D131" s="374">
        <f>IF(F130+SUM(E$99:E130)=D$92,F130,D$92-SUM(E$99:E130))</f>
        <v>3021320.4876222946</v>
      </c>
      <c r="E131" s="523">
        <f>IF(+J96&lt;F130,J96,D131)</f>
        <v>269309.5581395349</v>
      </c>
      <c r="F131" s="524">
        <f t="shared" ref="F131:F154" si="33">+D131-E131</f>
        <v>2752010.9294827599</v>
      </c>
      <c r="G131" s="524">
        <f t="shared" ref="G131:G154" si="34">+(F131+D131)/2</f>
        <v>2886665.7085525272</v>
      </c>
      <c r="H131" s="527">
        <f t="shared" si="31"/>
        <v>578299.83326722519</v>
      </c>
      <c r="I131" s="578">
        <f t="shared" si="32"/>
        <v>578299.83326722519</v>
      </c>
      <c r="J131" s="515">
        <f t="shared" ref="J131:J154" si="35">+I131-H131</f>
        <v>0</v>
      </c>
      <c r="K131" s="515"/>
      <c r="L131" s="526"/>
      <c r="M131" s="515">
        <f t="shared" ref="M131:M154" si="36">IF(L131&lt;&gt;0,+H131-L131,0)</f>
        <v>0</v>
      </c>
      <c r="N131" s="526"/>
      <c r="O131" s="515">
        <f t="shared" ref="O131:O154" si="37">IF(N131&lt;&gt;0,+I131-N131,0)</f>
        <v>0</v>
      </c>
      <c r="P131" s="515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8">
        <f>IF(D93="","-",+C131+1)</f>
        <v>2042</v>
      </c>
      <c r="D132" s="374">
        <f>IF(F131+SUM(E$99:E131)=D$92,F131,D$92-SUM(E$99:E131))</f>
        <v>2752010.9294827599</v>
      </c>
      <c r="E132" s="523">
        <f>IF(+J96&lt;F131,J96,D132)</f>
        <v>269309.5581395349</v>
      </c>
      <c r="F132" s="524">
        <f t="shared" si="33"/>
        <v>2482701.3713432252</v>
      </c>
      <c r="G132" s="524">
        <f t="shared" si="34"/>
        <v>2617356.1504129926</v>
      </c>
      <c r="H132" s="527">
        <f t="shared" si="31"/>
        <v>549472.79097496823</v>
      </c>
      <c r="I132" s="578">
        <f t="shared" si="32"/>
        <v>549472.79097496823</v>
      </c>
      <c r="J132" s="515">
        <f t="shared" si="35"/>
        <v>0</v>
      </c>
      <c r="K132" s="515"/>
      <c r="L132" s="526"/>
      <c r="M132" s="515">
        <f t="shared" si="36"/>
        <v>0</v>
      </c>
      <c r="N132" s="526"/>
      <c r="O132" s="515">
        <f t="shared" si="37"/>
        <v>0</v>
      </c>
      <c r="P132" s="515">
        <f t="shared" si="38"/>
        <v>0</v>
      </c>
      <c r="Q132" s="269"/>
    </row>
    <row r="133" spans="2:17" ht="12.5">
      <c r="B133" s="195" t="str">
        <f t="shared" si="25"/>
        <v/>
      </c>
      <c r="C133" s="508">
        <f>IF(D93="","-",+C132+1)</f>
        <v>2043</v>
      </c>
      <c r="D133" s="374">
        <f>IF(F132+SUM(E$99:E132)=D$92,F132,D$92-SUM(E$99:E132))</f>
        <v>2482701.3713432252</v>
      </c>
      <c r="E133" s="523">
        <f>IF(+J96&lt;F132,J96,D133)</f>
        <v>269309.5581395349</v>
      </c>
      <c r="F133" s="524">
        <f t="shared" si="33"/>
        <v>2213391.8132036906</v>
      </c>
      <c r="G133" s="524">
        <f t="shared" si="34"/>
        <v>2348046.5922734579</v>
      </c>
      <c r="H133" s="527">
        <f t="shared" si="31"/>
        <v>520645.74868271127</v>
      </c>
      <c r="I133" s="578">
        <f t="shared" si="32"/>
        <v>520645.74868271127</v>
      </c>
      <c r="J133" s="515">
        <f t="shared" si="35"/>
        <v>0</v>
      </c>
      <c r="K133" s="515"/>
      <c r="L133" s="526"/>
      <c r="M133" s="515">
        <f t="shared" si="36"/>
        <v>0</v>
      </c>
      <c r="N133" s="526"/>
      <c r="O133" s="515">
        <f t="shared" si="37"/>
        <v>0</v>
      </c>
      <c r="P133" s="515">
        <f t="shared" si="38"/>
        <v>0</v>
      </c>
      <c r="Q133" s="269"/>
    </row>
    <row r="134" spans="2:17" ht="12.5">
      <c r="B134" s="195" t="str">
        <f t="shared" si="25"/>
        <v/>
      </c>
      <c r="C134" s="508">
        <f>IF(D93="","-",+C133+1)</f>
        <v>2044</v>
      </c>
      <c r="D134" s="374">
        <f>IF(F133+SUM(E$99:E133)=D$92,F133,D$92-SUM(E$99:E133))</f>
        <v>2213391.8132036906</v>
      </c>
      <c r="E134" s="523">
        <f>IF(+J96&lt;F133,J96,D134)</f>
        <v>269309.5581395349</v>
      </c>
      <c r="F134" s="524">
        <f t="shared" si="33"/>
        <v>1944082.2550641557</v>
      </c>
      <c r="G134" s="524">
        <f t="shared" si="34"/>
        <v>2078737.0341339232</v>
      </c>
      <c r="H134" s="527">
        <f t="shared" si="31"/>
        <v>491818.70639045432</v>
      </c>
      <c r="I134" s="578">
        <f t="shared" si="32"/>
        <v>491818.70639045432</v>
      </c>
      <c r="J134" s="515">
        <f t="shared" si="35"/>
        <v>0</v>
      </c>
      <c r="K134" s="515"/>
      <c r="L134" s="526"/>
      <c r="M134" s="515">
        <f t="shared" si="36"/>
        <v>0</v>
      </c>
      <c r="N134" s="526"/>
      <c r="O134" s="515">
        <f t="shared" si="37"/>
        <v>0</v>
      </c>
      <c r="P134" s="515">
        <f t="shared" si="38"/>
        <v>0</v>
      </c>
      <c r="Q134" s="269"/>
    </row>
    <row r="135" spans="2:17" ht="12.5">
      <c r="B135" s="195" t="str">
        <f t="shared" si="25"/>
        <v/>
      </c>
      <c r="C135" s="508">
        <f>IF(D93="","-",+C134+1)</f>
        <v>2045</v>
      </c>
      <c r="D135" s="374">
        <f>IF(F134+SUM(E$99:E134)=D$92,F134,D$92-SUM(E$99:E134))</f>
        <v>1944082.2550641557</v>
      </c>
      <c r="E135" s="523">
        <f>IF(+J96&lt;F134,J96,D135)</f>
        <v>269309.5581395349</v>
      </c>
      <c r="F135" s="524">
        <f t="shared" si="33"/>
        <v>1674772.6969246208</v>
      </c>
      <c r="G135" s="524">
        <f t="shared" si="34"/>
        <v>1809427.4759943881</v>
      </c>
      <c r="H135" s="527">
        <f t="shared" si="31"/>
        <v>462991.66409819736</v>
      </c>
      <c r="I135" s="578">
        <f t="shared" si="32"/>
        <v>462991.66409819736</v>
      </c>
      <c r="J135" s="515">
        <f t="shared" si="35"/>
        <v>0</v>
      </c>
      <c r="K135" s="515"/>
      <c r="L135" s="526"/>
      <c r="M135" s="515">
        <f t="shared" si="36"/>
        <v>0</v>
      </c>
      <c r="N135" s="526"/>
      <c r="O135" s="515">
        <f t="shared" si="37"/>
        <v>0</v>
      </c>
      <c r="P135" s="515">
        <f t="shared" si="38"/>
        <v>0</v>
      </c>
      <c r="Q135" s="269"/>
    </row>
    <row r="136" spans="2:17" ht="12.5">
      <c r="B136" s="195" t="str">
        <f t="shared" si="25"/>
        <v/>
      </c>
      <c r="C136" s="508">
        <f>IF(D93="","-",+C135+1)</f>
        <v>2046</v>
      </c>
      <c r="D136" s="374">
        <f>IF(F135+SUM(E$99:E135)=D$92,F135,D$92-SUM(E$99:E135))</f>
        <v>1674772.6969246208</v>
      </c>
      <c r="E136" s="523">
        <f>IF(+J96&lt;F135,J96,D136)</f>
        <v>269309.5581395349</v>
      </c>
      <c r="F136" s="524">
        <f t="shared" si="33"/>
        <v>1405463.1387850859</v>
      </c>
      <c r="G136" s="524">
        <f t="shared" si="34"/>
        <v>1540117.9178548534</v>
      </c>
      <c r="H136" s="527">
        <f t="shared" si="31"/>
        <v>434164.62180594046</v>
      </c>
      <c r="I136" s="578">
        <f t="shared" si="32"/>
        <v>434164.62180594046</v>
      </c>
      <c r="J136" s="515">
        <f t="shared" si="35"/>
        <v>0</v>
      </c>
      <c r="K136" s="515"/>
      <c r="L136" s="526"/>
      <c r="M136" s="515">
        <f t="shared" si="36"/>
        <v>0</v>
      </c>
      <c r="N136" s="526"/>
      <c r="O136" s="515">
        <f t="shared" si="37"/>
        <v>0</v>
      </c>
      <c r="P136" s="515">
        <f t="shared" si="38"/>
        <v>0</v>
      </c>
      <c r="Q136" s="269"/>
    </row>
    <row r="137" spans="2:17" ht="12.5">
      <c r="B137" s="195" t="str">
        <f t="shared" si="25"/>
        <v/>
      </c>
      <c r="C137" s="508">
        <f>IF(D93="","-",+C136+1)</f>
        <v>2047</v>
      </c>
      <c r="D137" s="374">
        <f>IF(F136+SUM(E$99:E136)=D$92,F136,D$92-SUM(E$99:E136))</f>
        <v>1405463.1387850859</v>
      </c>
      <c r="E137" s="523">
        <f>IF(+J96&lt;F136,J96,D137)</f>
        <v>269309.5581395349</v>
      </c>
      <c r="F137" s="524">
        <f t="shared" si="33"/>
        <v>1136153.580645551</v>
      </c>
      <c r="G137" s="524">
        <f t="shared" si="34"/>
        <v>1270808.3597153183</v>
      </c>
      <c r="H137" s="527">
        <f t="shared" si="31"/>
        <v>405337.57951368345</v>
      </c>
      <c r="I137" s="578">
        <f t="shared" si="32"/>
        <v>405337.57951368345</v>
      </c>
      <c r="J137" s="515">
        <f t="shared" si="35"/>
        <v>0</v>
      </c>
      <c r="K137" s="515"/>
      <c r="L137" s="526"/>
      <c r="M137" s="515">
        <f t="shared" si="36"/>
        <v>0</v>
      </c>
      <c r="N137" s="526"/>
      <c r="O137" s="515">
        <f t="shared" si="37"/>
        <v>0</v>
      </c>
      <c r="P137" s="515">
        <f t="shared" si="38"/>
        <v>0</v>
      </c>
      <c r="Q137" s="269"/>
    </row>
    <row r="138" spans="2:17" ht="12.5">
      <c r="B138" s="195" t="str">
        <f t="shared" si="25"/>
        <v/>
      </c>
      <c r="C138" s="508">
        <f>IF(D93="","-",+C137+1)</f>
        <v>2048</v>
      </c>
      <c r="D138" s="374">
        <f>IF(F137+SUM(E$99:E137)=D$92,F137,D$92-SUM(E$99:E137))</f>
        <v>1136153.580645551</v>
      </c>
      <c r="E138" s="523">
        <f>IF(+J96&lt;F137,J96,D138)</f>
        <v>269309.5581395349</v>
      </c>
      <c r="F138" s="524">
        <f t="shared" si="33"/>
        <v>866844.02250601607</v>
      </c>
      <c r="G138" s="524">
        <f t="shared" si="34"/>
        <v>1001498.8015757835</v>
      </c>
      <c r="H138" s="527">
        <f t="shared" si="31"/>
        <v>376510.53722142655</v>
      </c>
      <c r="I138" s="578">
        <f t="shared" si="32"/>
        <v>376510.53722142655</v>
      </c>
      <c r="J138" s="515">
        <f t="shared" si="35"/>
        <v>0</v>
      </c>
      <c r="K138" s="515"/>
      <c r="L138" s="526"/>
      <c r="M138" s="515">
        <f t="shared" si="36"/>
        <v>0</v>
      </c>
      <c r="N138" s="526"/>
      <c r="O138" s="515">
        <f t="shared" si="37"/>
        <v>0</v>
      </c>
      <c r="P138" s="515">
        <f t="shared" si="38"/>
        <v>0</v>
      </c>
      <c r="Q138" s="269"/>
    </row>
    <row r="139" spans="2:17" ht="12.5">
      <c r="B139" s="195" t="str">
        <f t="shared" si="25"/>
        <v/>
      </c>
      <c r="C139" s="508">
        <f>IF(D93="","-",+C138+1)</f>
        <v>2049</v>
      </c>
      <c r="D139" s="374">
        <f>IF(F138+SUM(E$99:E138)=D$92,F138,D$92-SUM(E$99:E138))</f>
        <v>866844.02250601607</v>
      </c>
      <c r="E139" s="523">
        <f>IF(+J96&lt;F138,J96,D139)</f>
        <v>269309.5581395349</v>
      </c>
      <c r="F139" s="524">
        <f t="shared" si="33"/>
        <v>597534.46436648117</v>
      </c>
      <c r="G139" s="524">
        <f t="shared" si="34"/>
        <v>732189.24343624862</v>
      </c>
      <c r="H139" s="527">
        <f t="shared" si="31"/>
        <v>347683.4949291696</v>
      </c>
      <c r="I139" s="578">
        <f t="shared" si="32"/>
        <v>347683.4949291696</v>
      </c>
      <c r="J139" s="515">
        <f t="shared" si="35"/>
        <v>0</v>
      </c>
      <c r="K139" s="515"/>
      <c r="L139" s="526"/>
      <c r="M139" s="515">
        <f t="shared" si="36"/>
        <v>0</v>
      </c>
      <c r="N139" s="526"/>
      <c r="O139" s="515">
        <f t="shared" si="37"/>
        <v>0</v>
      </c>
      <c r="P139" s="515">
        <f t="shared" si="38"/>
        <v>0</v>
      </c>
      <c r="Q139" s="269"/>
    </row>
    <row r="140" spans="2:17" ht="12.5">
      <c r="B140" s="195" t="str">
        <f t="shared" si="25"/>
        <v/>
      </c>
      <c r="C140" s="508">
        <f>IF(D93="","-",+C139+1)</f>
        <v>2050</v>
      </c>
      <c r="D140" s="374">
        <f>IF(F139+SUM(E$99:E139)=D$92,F139,D$92-SUM(E$99:E139))</f>
        <v>597534.46436648117</v>
      </c>
      <c r="E140" s="523">
        <f>IF(+J96&lt;F139,J96,D140)</f>
        <v>269309.5581395349</v>
      </c>
      <c r="F140" s="524">
        <f t="shared" si="33"/>
        <v>328224.90622694627</v>
      </c>
      <c r="G140" s="524">
        <f t="shared" si="34"/>
        <v>462879.68529671372</v>
      </c>
      <c r="H140" s="527">
        <f t="shared" si="31"/>
        <v>318856.45263691264</v>
      </c>
      <c r="I140" s="578">
        <f t="shared" si="32"/>
        <v>318856.45263691264</v>
      </c>
      <c r="J140" s="515">
        <f t="shared" si="35"/>
        <v>0</v>
      </c>
      <c r="K140" s="515"/>
      <c r="L140" s="526"/>
      <c r="M140" s="515">
        <f t="shared" si="36"/>
        <v>0</v>
      </c>
      <c r="N140" s="526"/>
      <c r="O140" s="515">
        <f t="shared" si="37"/>
        <v>0</v>
      </c>
      <c r="P140" s="515">
        <f t="shared" si="38"/>
        <v>0</v>
      </c>
      <c r="Q140" s="269"/>
    </row>
    <row r="141" spans="2:17" ht="12.5">
      <c r="B141" s="195" t="str">
        <f t="shared" si="25"/>
        <v/>
      </c>
      <c r="C141" s="508">
        <f>IF(D93="","-",+C140+1)</f>
        <v>2051</v>
      </c>
      <c r="D141" s="374">
        <f>IF(F140+SUM(E$99:E140)=D$92,F140,D$92-SUM(E$99:E140))</f>
        <v>328224.90622694627</v>
      </c>
      <c r="E141" s="523">
        <f>IF(+J96&lt;F140,J96,D141)</f>
        <v>269309.5581395349</v>
      </c>
      <c r="F141" s="524">
        <f t="shared" si="33"/>
        <v>58915.348087411374</v>
      </c>
      <c r="G141" s="524">
        <f t="shared" si="34"/>
        <v>193570.12715717882</v>
      </c>
      <c r="H141" s="527">
        <f t="shared" si="31"/>
        <v>290029.41034465568</v>
      </c>
      <c r="I141" s="578">
        <f t="shared" si="32"/>
        <v>290029.41034465568</v>
      </c>
      <c r="J141" s="515">
        <f t="shared" si="35"/>
        <v>0</v>
      </c>
      <c r="K141" s="515"/>
      <c r="L141" s="526"/>
      <c r="M141" s="515">
        <f t="shared" si="36"/>
        <v>0</v>
      </c>
      <c r="N141" s="526"/>
      <c r="O141" s="515">
        <f t="shared" si="37"/>
        <v>0</v>
      </c>
      <c r="P141" s="515">
        <f t="shared" si="38"/>
        <v>0</v>
      </c>
      <c r="Q141" s="269"/>
    </row>
    <row r="142" spans="2:17" ht="12.5">
      <c r="B142" s="195" t="str">
        <f t="shared" si="25"/>
        <v/>
      </c>
      <c r="C142" s="508">
        <f>IF(D93="","-",+C141+1)</f>
        <v>2052</v>
      </c>
      <c r="D142" s="374">
        <f>IF(F141+SUM(E$99:E141)=D$92,F141,D$92-SUM(E$99:E141))</f>
        <v>58915.348087411374</v>
      </c>
      <c r="E142" s="523">
        <f>IF(+J96&lt;F141,J96,D142)</f>
        <v>58915.348087411374</v>
      </c>
      <c r="F142" s="524">
        <f t="shared" si="33"/>
        <v>0</v>
      </c>
      <c r="G142" s="524">
        <f t="shared" si="34"/>
        <v>29457.674043705687</v>
      </c>
      <c r="H142" s="527">
        <f t="shared" si="31"/>
        <v>62068.513616907534</v>
      </c>
      <c r="I142" s="578">
        <f t="shared" si="32"/>
        <v>62068.513616907534</v>
      </c>
      <c r="J142" s="515">
        <f t="shared" si="35"/>
        <v>0</v>
      </c>
      <c r="K142" s="515"/>
      <c r="L142" s="526"/>
      <c r="M142" s="515">
        <f t="shared" si="36"/>
        <v>0</v>
      </c>
      <c r="N142" s="526"/>
      <c r="O142" s="515">
        <f t="shared" si="37"/>
        <v>0</v>
      </c>
      <c r="P142" s="515">
        <f t="shared" si="38"/>
        <v>0</v>
      </c>
      <c r="Q142" s="269"/>
    </row>
    <row r="143" spans="2:17" ht="12.5">
      <c r="B143" s="195" t="str">
        <f t="shared" si="25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3"/>
        <v>0</v>
      </c>
      <c r="G143" s="524">
        <f t="shared" si="34"/>
        <v>0</v>
      </c>
      <c r="H143" s="527">
        <f t="shared" si="31"/>
        <v>0</v>
      </c>
      <c r="I143" s="578">
        <f t="shared" si="32"/>
        <v>0</v>
      </c>
      <c r="J143" s="515">
        <f t="shared" si="35"/>
        <v>0</v>
      </c>
      <c r="K143" s="515"/>
      <c r="L143" s="526"/>
      <c r="M143" s="515">
        <f t="shared" si="36"/>
        <v>0</v>
      </c>
      <c r="N143" s="526"/>
      <c r="O143" s="515">
        <f t="shared" si="37"/>
        <v>0</v>
      </c>
      <c r="P143" s="515">
        <f t="shared" si="38"/>
        <v>0</v>
      </c>
      <c r="Q143" s="269"/>
    </row>
    <row r="144" spans="2:17" ht="12.5">
      <c r="B144" s="195" t="str">
        <f t="shared" si="25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3"/>
        <v>0</v>
      </c>
      <c r="G144" s="524">
        <f t="shared" si="34"/>
        <v>0</v>
      </c>
      <c r="H144" s="527">
        <f t="shared" si="31"/>
        <v>0</v>
      </c>
      <c r="I144" s="578">
        <f t="shared" si="32"/>
        <v>0</v>
      </c>
      <c r="J144" s="515">
        <f t="shared" si="35"/>
        <v>0</v>
      </c>
      <c r="K144" s="515"/>
      <c r="L144" s="526"/>
      <c r="M144" s="515">
        <f t="shared" si="36"/>
        <v>0</v>
      </c>
      <c r="N144" s="526"/>
      <c r="O144" s="515">
        <f t="shared" si="37"/>
        <v>0</v>
      </c>
      <c r="P144" s="515">
        <f t="shared" si="38"/>
        <v>0</v>
      </c>
      <c r="Q144" s="269"/>
    </row>
    <row r="145" spans="2:17" ht="12.5">
      <c r="B145" s="195" t="str">
        <f t="shared" si="25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3"/>
        <v>0</v>
      </c>
      <c r="G145" s="524">
        <f t="shared" si="34"/>
        <v>0</v>
      </c>
      <c r="H145" s="527">
        <f t="shared" si="31"/>
        <v>0</v>
      </c>
      <c r="I145" s="578">
        <f t="shared" si="32"/>
        <v>0</v>
      </c>
      <c r="J145" s="515">
        <f t="shared" si="35"/>
        <v>0</v>
      </c>
      <c r="K145" s="515"/>
      <c r="L145" s="526"/>
      <c r="M145" s="515">
        <f t="shared" si="36"/>
        <v>0</v>
      </c>
      <c r="N145" s="526"/>
      <c r="O145" s="515">
        <f t="shared" si="37"/>
        <v>0</v>
      </c>
      <c r="P145" s="515">
        <f t="shared" si="38"/>
        <v>0</v>
      </c>
      <c r="Q145" s="269"/>
    </row>
    <row r="146" spans="2:17" ht="12.5">
      <c r="B146" s="195" t="str">
        <f t="shared" si="25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3"/>
        <v>0</v>
      </c>
      <c r="G146" s="524">
        <f t="shared" si="34"/>
        <v>0</v>
      </c>
      <c r="H146" s="527">
        <f t="shared" si="31"/>
        <v>0</v>
      </c>
      <c r="I146" s="578">
        <f t="shared" si="32"/>
        <v>0</v>
      </c>
      <c r="J146" s="515">
        <f t="shared" si="35"/>
        <v>0</v>
      </c>
      <c r="K146" s="515"/>
      <c r="L146" s="526"/>
      <c r="M146" s="515">
        <f t="shared" si="36"/>
        <v>0</v>
      </c>
      <c r="N146" s="526"/>
      <c r="O146" s="515">
        <f t="shared" si="37"/>
        <v>0</v>
      </c>
      <c r="P146" s="515">
        <f t="shared" si="38"/>
        <v>0</v>
      </c>
      <c r="Q146" s="269"/>
    </row>
    <row r="147" spans="2:17" ht="12.5">
      <c r="B147" s="195" t="str">
        <f t="shared" si="25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3"/>
        <v>0</v>
      </c>
      <c r="G147" s="524">
        <f t="shared" si="34"/>
        <v>0</v>
      </c>
      <c r="H147" s="527">
        <f t="shared" si="31"/>
        <v>0</v>
      </c>
      <c r="I147" s="578">
        <f t="shared" si="32"/>
        <v>0</v>
      </c>
      <c r="J147" s="515">
        <f t="shared" si="35"/>
        <v>0</v>
      </c>
      <c r="K147" s="515"/>
      <c r="L147" s="526"/>
      <c r="M147" s="515">
        <f t="shared" si="36"/>
        <v>0</v>
      </c>
      <c r="N147" s="526"/>
      <c r="O147" s="515">
        <f t="shared" si="37"/>
        <v>0</v>
      </c>
      <c r="P147" s="515">
        <f t="shared" si="38"/>
        <v>0</v>
      </c>
      <c r="Q147" s="269"/>
    </row>
    <row r="148" spans="2:17" ht="12.5">
      <c r="B148" s="195" t="str">
        <f t="shared" si="25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3"/>
        <v>0</v>
      </c>
      <c r="G148" s="524">
        <f t="shared" si="34"/>
        <v>0</v>
      </c>
      <c r="H148" s="527">
        <f t="shared" si="31"/>
        <v>0</v>
      </c>
      <c r="I148" s="578">
        <f t="shared" si="32"/>
        <v>0</v>
      </c>
      <c r="J148" s="515">
        <f t="shared" si="35"/>
        <v>0</v>
      </c>
      <c r="K148" s="515"/>
      <c r="L148" s="526"/>
      <c r="M148" s="515">
        <f t="shared" si="36"/>
        <v>0</v>
      </c>
      <c r="N148" s="526"/>
      <c r="O148" s="515">
        <f t="shared" si="37"/>
        <v>0</v>
      </c>
      <c r="P148" s="515">
        <f t="shared" si="38"/>
        <v>0</v>
      </c>
      <c r="Q148" s="269"/>
    </row>
    <row r="149" spans="2:17" ht="12.5">
      <c r="B149" s="195" t="str">
        <f t="shared" si="25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3"/>
        <v>0</v>
      </c>
      <c r="G149" s="524">
        <f t="shared" si="34"/>
        <v>0</v>
      </c>
      <c r="H149" s="527">
        <f t="shared" si="31"/>
        <v>0</v>
      </c>
      <c r="I149" s="578">
        <f t="shared" si="32"/>
        <v>0</v>
      </c>
      <c r="J149" s="515">
        <f t="shared" si="35"/>
        <v>0</v>
      </c>
      <c r="K149" s="515"/>
      <c r="L149" s="526"/>
      <c r="M149" s="515">
        <f t="shared" si="36"/>
        <v>0</v>
      </c>
      <c r="N149" s="526"/>
      <c r="O149" s="515">
        <f t="shared" si="37"/>
        <v>0</v>
      </c>
      <c r="P149" s="515">
        <f t="shared" si="38"/>
        <v>0</v>
      </c>
      <c r="Q149" s="269"/>
    </row>
    <row r="150" spans="2:17" ht="12.5">
      <c r="B150" s="195" t="str">
        <f t="shared" si="25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3"/>
        <v>0</v>
      </c>
      <c r="G150" s="524">
        <f t="shared" si="34"/>
        <v>0</v>
      </c>
      <c r="H150" s="527">
        <f t="shared" si="31"/>
        <v>0</v>
      </c>
      <c r="I150" s="578">
        <f t="shared" si="32"/>
        <v>0</v>
      </c>
      <c r="J150" s="515">
        <f t="shared" si="35"/>
        <v>0</v>
      </c>
      <c r="K150" s="515"/>
      <c r="L150" s="526"/>
      <c r="M150" s="515">
        <f t="shared" si="36"/>
        <v>0</v>
      </c>
      <c r="N150" s="526"/>
      <c r="O150" s="515">
        <f t="shared" si="37"/>
        <v>0</v>
      </c>
      <c r="P150" s="515">
        <f t="shared" si="38"/>
        <v>0</v>
      </c>
      <c r="Q150" s="269"/>
    </row>
    <row r="151" spans="2:17" ht="12.5">
      <c r="B151" s="195" t="str">
        <f t="shared" si="25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3"/>
        <v>0</v>
      </c>
      <c r="G151" s="524">
        <f t="shared" si="34"/>
        <v>0</v>
      </c>
      <c r="H151" s="527">
        <f t="shared" si="31"/>
        <v>0</v>
      </c>
      <c r="I151" s="578">
        <f t="shared" si="32"/>
        <v>0</v>
      </c>
      <c r="J151" s="515">
        <f t="shared" si="35"/>
        <v>0</v>
      </c>
      <c r="K151" s="515"/>
      <c r="L151" s="526"/>
      <c r="M151" s="515">
        <f t="shared" si="36"/>
        <v>0</v>
      </c>
      <c r="N151" s="526"/>
      <c r="O151" s="515">
        <f t="shared" si="37"/>
        <v>0</v>
      </c>
      <c r="P151" s="515">
        <f t="shared" si="38"/>
        <v>0</v>
      </c>
      <c r="Q151" s="269"/>
    </row>
    <row r="152" spans="2:17" ht="12.5">
      <c r="B152" s="195" t="str">
        <f t="shared" si="25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3"/>
        <v>0</v>
      </c>
      <c r="G152" s="524">
        <f t="shared" si="34"/>
        <v>0</v>
      </c>
      <c r="H152" s="527">
        <f t="shared" si="31"/>
        <v>0</v>
      </c>
      <c r="I152" s="578">
        <f t="shared" si="32"/>
        <v>0</v>
      </c>
      <c r="J152" s="515">
        <f t="shared" si="35"/>
        <v>0</v>
      </c>
      <c r="K152" s="515"/>
      <c r="L152" s="526"/>
      <c r="M152" s="515">
        <f t="shared" si="36"/>
        <v>0</v>
      </c>
      <c r="N152" s="526"/>
      <c r="O152" s="515">
        <f t="shared" si="37"/>
        <v>0</v>
      </c>
      <c r="P152" s="515">
        <f t="shared" si="38"/>
        <v>0</v>
      </c>
      <c r="Q152" s="269"/>
    </row>
    <row r="153" spans="2:17" ht="12.5">
      <c r="B153" s="195" t="str">
        <f t="shared" si="25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3"/>
        <v>0</v>
      </c>
      <c r="G153" s="524">
        <f t="shared" si="34"/>
        <v>0</v>
      </c>
      <c r="H153" s="527">
        <f t="shared" si="31"/>
        <v>0</v>
      </c>
      <c r="I153" s="578">
        <f t="shared" si="32"/>
        <v>0</v>
      </c>
      <c r="J153" s="515">
        <f t="shared" si="35"/>
        <v>0</v>
      </c>
      <c r="K153" s="515"/>
      <c r="L153" s="526"/>
      <c r="M153" s="515">
        <f t="shared" si="36"/>
        <v>0</v>
      </c>
      <c r="N153" s="526"/>
      <c r="O153" s="515">
        <f t="shared" si="37"/>
        <v>0</v>
      </c>
      <c r="P153" s="515">
        <f t="shared" si="38"/>
        <v>0</v>
      </c>
      <c r="Q153" s="269"/>
    </row>
    <row r="154" spans="2:17" ht="13" thickBot="1">
      <c r="B154" s="195" t="str">
        <f t="shared" si="25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3"/>
        <v>0</v>
      </c>
      <c r="G154" s="529">
        <f t="shared" si="34"/>
        <v>0</v>
      </c>
      <c r="H154" s="531">
        <f t="shared" si="31"/>
        <v>0</v>
      </c>
      <c r="I154" s="580">
        <f t="shared" si="32"/>
        <v>0</v>
      </c>
      <c r="J154" s="534">
        <f t="shared" si="35"/>
        <v>0</v>
      </c>
      <c r="K154" s="515"/>
      <c r="L154" s="533"/>
      <c r="M154" s="534">
        <f t="shared" si="36"/>
        <v>0</v>
      </c>
      <c r="N154" s="533"/>
      <c r="O154" s="534">
        <f t="shared" si="37"/>
        <v>0</v>
      </c>
      <c r="P154" s="534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11580311</v>
      </c>
      <c r="F155" s="375"/>
      <c r="G155" s="375"/>
      <c r="H155" s="375">
        <f>SUM(H99:H154)</f>
        <v>40835372.246066906</v>
      </c>
      <c r="I155" s="375">
        <f>SUM(I99:I154)</f>
        <v>40835372.246066906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1081638.2440832164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1081638.2440832164</v>
      </c>
      <c r="O6" s="269"/>
      <c r="P6" s="269"/>
    </row>
    <row r="7" spans="1:16" ht="13.5" thickBot="1">
      <c r="C7" s="468" t="s">
        <v>48</v>
      </c>
      <c r="D7" s="625" t="s">
        <v>391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421</v>
      </c>
      <c r="E9" s="638" t="s">
        <v>422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10670271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2017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3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260250.51219512196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2017</v>
      </c>
      <c r="D17" s="632">
        <v>0</v>
      </c>
      <c r="E17" s="631">
        <v>160574.56395348837</v>
      </c>
      <c r="F17" s="632">
        <v>9045700.4360465109</v>
      </c>
      <c r="G17" s="631">
        <v>720921.93663194391</v>
      </c>
      <c r="H17" s="640">
        <v>720921.93663194391</v>
      </c>
      <c r="I17" s="512">
        <f t="shared" ref="I17:I72" si="0">H17-G17</f>
        <v>0</v>
      </c>
      <c r="J17" s="512"/>
      <c r="K17" s="513">
        <f>+G17</f>
        <v>720921.93663194391</v>
      </c>
      <c r="L17" s="514">
        <f t="shared" ref="L17:L72" si="1">IF(K17&lt;&gt;0,+G17-K17,0)</f>
        <v>0</v>
      </c>
      <c r="M17" s="513">
        <f>+H17</f>
        <v>720921.93663194391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2018</v>
      </c>
      <c r="D18" s="632">
        <v>9045700.4360465109</v>
      </c>
      <c r="E18" s="631">
        <v>224543.29268292684</v>
      </c>
      <c r="F18" s="632">
        <v>8821157.1433635838</v>
      </c>
      <c r="G18" s="631">
        <v>1224052.9157559315</v>
      </c>
      <c r="H18" s="640">
        <v>1224052.9157559315</v>
      </c>
      <c r="I18" s="512">
        <f t="shared" si="0"/>
        <v>0</v>
      </c>
      <c r="J18" s="512"/>
      <c r="K18" s="519">
        <f>+G18</f>
        <v>1224052.9157559315</v>
      </c>
      <c r="L18" s="520">
        <f t="shared" si="1"/>
        <v>0</v>
      </c>
      <c r="M18" s="519">
        <f>+H18</f>
        <v>1224052.9157559315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2019</v>
      </c>
      <c r="D19" s="632">
        <v>8821157.1433635838</v>
      </c>
      <c r="E19" s="631">
        <v>214099.41860465117</v>
      </c>
      <c r="F19" s="632">
        <v>8607057.7247589324</v>
      </c>
      <c r="G19" s="631">
        <v>1081638.2440832164</v>
      </c>
      <c r="H19" s="640">
        <v>1081638.2440832164</v>
      </c>
      <c r="I19" s="512">
        <f t="shared" si="0"/>
        <v>0</v>
      </c>
      <c r="J19" s="512"/>
      <c r="K19" s="519">
        <f>+G19</f>
        <v>1081638.2440832164</v>
      </c>
      <c r="L19" s="520">
        <f t="shared" ref="L19" si="4">IF(K19&lt;&gt;0,+G19-K19,0)</f>
        <v>0</v>
      </c>
      <c r="M19" s="519">
        <f>+H19</f>
        <v>1081638.2440832164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8">
        <f>IF(D11="","-",+C19+1)</f>
        <v>2020</v>
      </c>
      <c r="D20" s="524">
        <f>IF(F19+SUM(E$17:E19)=D$10,F19,D$10-SUM(E$17:E19))</f>
        <v>10071053.724758934</v>
      </c>
      <c r="E20" s="523">
        <f>IF(+I14&lt;F19,I14,D20)</f>
        <v>260250.51219512196</v>
      </c>
      <c r="F20" s="524">
        <f t="shared" ref="F20:F72" si="6">+D20-E20</f>
        <v>9810803.2125638127</v>
      </c>
      <c r="G20" s="525">
        <f t="shared" ref="G20:G48" si="7">+I$12*((D20+F20)/2)+E20</f>
        <v>1523683.8584299206</v>
      </c>
      <c r="H20" s="492">
        <f t="shared" ref="H20:H48" si="8">+I$13*((D20+F20)/2)+E20</f>
        <v>1523683.8584299206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5"/>
        <v/>
      </c>
      <c r="C21" s="508">
        <f>IF(D11="","-",+C20+1)</f>
        <v>2021</v>
      </c>
      <c r="D21" s="524">
        <f>IF(F20+SUM(E$17:E20)=D$10,F20,D$10-SUM(E$17:E20))</f>
        <v>9810803.2125638127</v>
      </c>
      <c r="E21" s="523">
        <f>IF(+I14&lt;F20,I14,D21)</f>
        <v>260250.51219512196</v>
      </c>
      <c r="F21" s="524">
        <f t="shared" si="6"/>
        <v>9550552.7003686912</v>
      </c>
      <c r="G21" s="525">
        <f t="shared" si="7"/>
        <v>1490607.5540868635</v>
      </c>
      <c r="H21" s="492">
        <f t="shared" si="8"/>
        <v>1490607.5540868635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5"/>
        <v/>
      </c>
      <c r="C22" s="508">
        <f>IF(D11="","-",+C21+1)</f>
        <v>2022</v>
      </c>
      <c r="D22" s="524">
        <f>IF(F21+SUM(E$17:E21)=D$10,F21,D$10-SUM(E$17:E21))</f>
        <v>9550552.7003686912</v>
      </c>
      <c r="E22" s="523">
        <f>IF(+I14&lt;F21,I14,D22)</f>
        <v>260250.51219512196</v>
      </c>
      <c r="F22" s="524">
        <f t="shared" si="6"/>
        <v>9290302.1881735697</v>
      </c>
      <c r="G22" s="525">
        <f t="shared" si="7"/>
        <v>1457531.2497438067</v>
      </c>
      <c r="H22" s="492">
        <f t="shared" si="8"/>
        <v>1457531.2497438067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5"/>
        <v/>
      </c>
      <c r="C23" s="508">
        <f>IF(D11="","-",+C22+1)</f>
        <v>2023</v>
      </c>
      <c r="D23" s="524">
        <f>IF(F22+SUM(E$17:E22)=D$10,F22,D$10-SUM(E$17:E22))</f>
        <v>9290302.1881735697</v>
      </c>
      <c r="E23" s="523">
        <f>IF(+I14&lt;F22,I14,D23)</f>
        <v>260250.51219512196</v>
      </c>
      <c r="F23" s="524">
        <f t="shared" si="6"/>
        <v>9030051.6759784482</v>
      </c>
      <c r="G23" s="525">
        <f t="shared" si="7"/>
        <v>1424454.9454007498</v>
      </c>
      <c r="H23" s="492">
        <f t="shared" si="8"/>
        <v>1424454.9454007498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5"/>
        <v/>
      </c>
      <c r="C24" s="508">
        <f>IF(D11="","-",+C23+1)</f>
        <v>2024</v>
      </c>
      <c r="D24" s="524">
        <f>IF(F23+SUM(E$17:E23)=D$10,F23,D$10-SUM(E$17:E23))</f>
        <v>9030051.6759784482</v>
      </c>
      <c r="E24" s="523">
        <f>IF(+I14&lt;F23,I14,D24)</f>
        <v>260250.51219512196</v>
      </c>
      <c r="F24" s="524">
        <f t="shared" si="6"/>
        <v>8769801.1637833267</v>
      </c>
      <c r="G24" s="525">
        <f t="shared" si="7"/>
        <v>1391378.6410576927</v>
      </c>
      <c r="H24" s="492">
        <f t="shared" si="8"/>
        <v>1391378.6410576927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5"/>
        <v/>
      </c>
      <c r="C25" s="508">
        <f>IF(D11="","-",+C24+1)</f>
        <v>2025</v>
      </c>
      <c r="D25" s="524">
        <f>IF(F24+SUM(E$17:E24)=D$10,F24,D$10-SUM(E$17:E24))</f>
        <v>8769801.1637833267</v>
      </c>
      <c r="E25" s="523">
        <f>IF(+I14&lt;F24,I14,D25)</f>
        <v>260250.51219512196</v>
      </c>
      <c r="F25" s="524">
        <f t="shared" si="6"/>
        <v>8509550.6515882052</v>
      </c>
      <c r="G25" s="525">
        <f t="shared" si="7"/>
        <v>1358302.3367146358</v>
      </c>
      <c r="H25" s="492">
        <f t="shared" si="8"/>
        <v>1358302.3367146358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5"/>
        <v/>
      </c>
      <c r="C26" s="508">
        <f>IF(D11="","-",+C25+1)</f>
        <v>2026</v>
      </c>
      <c r="D26" s="524">
        <f>IF(F25+SUM(E$17:E25)=D$10,F25,D$10-SUM(E$17:E25))</f>
        <v>8509550.6515882052</v>
      </c>
      <c r="E26" s="523">
        <f>IF(+I14&lt;F25,I14,D26)</f>
        <v>260250.51219512196</v>
      </c>
      <c r="F26" s="524">
        <f t="shared" si="6"/>
        <v>8249300.1393930838</v>
      </c>
      <c r="G26" s="525">
        <f t="shared" si="7"/>
        <v>1325226.032371579</v>
      </c>
      <c r="H26" s="492">
        <f t="shared" si="8"/>
        <v>1325226.032371579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5"/>
        <v/>
      </c>
      <c r="C27" s="508">
        <f>IF(D11="","-",+C26+1)</f>
        <v>2027</v>
      </c>
      <c r="D27" s="524">
        <f>IF(F26+SUM(E$17:E26)=D$10,F26,D$10-SUM(E$17:E26))</f>
        <v>8249300.1393930838</v>
      </c>
      <c r="E27" s="523">
        <f>IF(+I14&lt;F26,I14,D27)</f>
        <v>260250.51219512196</v>
      </c>
      <c r="F27" s="524">
        <f t="shared" si="6"/>
        <v>7989049.6271979623</v>
      </c>
      <c r="G27" s="525">
        <f t="shared" si="7"/>
        <v>1292149.7280285219</v>
      </c>
      <c r="H27" s="492">
        <f t="shared" si="8"/>
        <v>1292149.7280285219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5"/>
        <v/>
      </c>
      <c r="C28" s="508">
        <f>IF(D11="","-",+C27+1)</f>
        <v>2028</v>
      </c>
      <c r="D28" s="524">
        <f>IF(F27+SUM(E$17:E27)=D$10,F27,D$10-SUM(E$17:E27))</f>
        <v>7989049.6271979623</v>
      </c>
      <c r="E28" s="523">
        <f>IF(+I14&lt;F27,I14,D28)</f>
        <v>260250.51219512196</v>
      </c>
      <c r="F28" s="524">
        <f t="shared" si="6"/>
        <v>7728799.1150028408</v>
      </c>
      <c r="G28" s="525">
        <f t="shared" si="7"/>
        <v>1259073.423685465</v>
      </c>
      <c r="H28" s="492">
        <f t="shared" si="8"/>
        <v>1259073.423685465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5"/>
        <v/>
      </c>
      <c r="C29" s="508">
        <f>IF(D11="","-",+C28+1)</f>
        <v>2029</v>
      </c>
      <c r="D29" s="524">
        <f>IF(F28+SUM(E$17:E28)=D$10,F28,D$10-SUM(E$17:E28))</f>
        <v>7728799.1150028408</v>
      </c>
      <c r="E29" s="523">
        <f>IF(+I14&lt;F28,I14,D29)</f>
        <v>260250.51219512196</v>
      </c>
      <c r="F29" s="524">
        <f t="shared" si="6"/>
        <v>7468548.6028077193</v>
      </c>
      <c r="G29" s="525">
        <f t="shared" si="7"/>
        <v>1225997.1193424081</v>
      </c>
      <c r="H29" s="492">
        <f t="shared" si="8"/>
        <v>1225997.1193424081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5"/>
        <v/>
      </c>
      <c r="C30" s="508">
        <f>IF(D11="","-",+C29+1)</f>
        <v>2030</v>
      </c>
      <c r="D30" s="524">
        <f>IF(F29+SUM(E$17:E29)=D$10,F29,D$10-SUM(E$17:E29))</f>
        <v>7468548.6028077193</v>
      </c>
      <c r="E30" s="523">
        <f>IF(+I14&lt;F29,I14,D30)</f>
        <v>260250.51219512196</v>
      </c>
      <c r="F30" s="524">
        <f t="shared" si="6"/>
        <v>7208298.0906125978</v>
      </c>
      <c r="G30" s="525">
        <f t="shared" si="7"/>
        <v>1192920.814999351</v>
      </c>
      <c r="H30" s="492">
        <f t="shared" si="8"/>
        <v>1192920.814999351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5"/>
        <v/>
      </c>
      <c r="C31" s="508">
        <f>IF(D11="","-",+C30+1)</f>
        <v>2031</v>
      </c>
      <c r="D31" s="524">
        <f>IF(F30+SUM(E$17:E30)=D$10,F30,D$10-SUM(E$17:E30))</f>
        <v>7208298.0906125978</v>
      </c>
      <c r="E31" s="523">
        <f>IF(+I14&lt;F30,I14,D31)</f>
        <v>260250.51219512196</v>
      </c>
      <c r="F31" s="524">
        <f t="shared" si="6"/>
        <v>6948047.5784174763</v>
      </c>
      <c r="G31" s="525">
        <f t="shared" si="7"/>
        <v>1159844.5106562942</v>
      </c>
      <c r="H31" s="492">
        <f t="shared" si="8"/>
        <v>1159844.5106562942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5"/>
        <v/>
      </c>
      <c r="C32" s="508">
        <f>IF(D11="","-",+C31+1)</f>
        <v>2032</v>
      </c>
      <c r="D32" s="524">
        <f>IF(F31+SUM(E$17:E31)=D$10,F31,D$10-SUM(E$17:E31))</f>
        <v>6948047.5784174763</v>
      </c>
      <c r="E32" s="523">
        <f>IF(+I14&lt;F31,I14,D32)</f>
        <v>260250.51219512196</v>
      </c>
      <c r="F32" s="524">
        <f t="shared" si="6"/>
        <v>6687797.0662223548</v>
      </c>
      <c r="G32" s="525">
        <f t="shared" si="7"/>
        <v>1126768.2063132371</v>
      </c>
      <c r="H32" s="492">
        <f t="shared" si="8"/>
        <v>1126768.2063132371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5"/>
        <v/>
      </c>
      <c r="C33" s="508">
        <f>IF(D11="","-",+C32+1)</f>
        <v>2033</v>
      </c>
      <c r="D33" s="524">
        <f>IF(F32+SUM(E$17:E32)=D$10,F32,D$10-SUM(E$17:E32))</f>
        <v>6687797.0662223548</v>
      </c>
      <c r="E33" s="523">
        <f>IF(+I14&lt;F32,I14,D33)</f>
        <v>260250.51219512196</v>
      </c>
      <c r="F33" s="524">
        <f t="shared" si="6"/>
        <v>6427546.5540272333</v>
      </c>
      <c r="G33" s="525">
        <f t="shared" si="7"/>
        <v>1093691.9019701802</v>
      </c>
      <c r="H33" s="492">
        <f t="shared" si="8"/>
        <v>1093691.9019701802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5"/>
        <v/>
      </c>
      <c r="C34" s="508">
        <f>IF(D11="","-",+C33+1)</f>
        <v>2034</v>
      </c>
      <c r="D34" s="524">
        <f>IF(F33+SUM(E$17:E33)=D$10,F33,D$10-SUM(E$17:E33))</f>
        <v>6427546.5540272333</v>
      </c>
      <c r="E34" s="523">
        <f>IF(+I14&lt;F33,I14,D34)</f>
        <v>260250.51219512196</v>
      </c>
      <c r="F34" s="524">
        <f t="shared" si="6"/>
        <v>6167296.0418321118</v>
      </c>
      <c r="G34" s="525">
        <f t="shared" si="7"/>
        <v>1060615.5976271234</v>
      </c>
      <c r="H34" s="492">
        <f t="shared" si="8"/>
        <v>1060615.5976271234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5"/>
        <v/>
      </c>
      <c r="C35" s="508">
        <f>IF(D11="","-",+C34+1)</f>
        <v>2035</v>
      </c>
      <c r="D35" s="524">
        <f>IF(F34+SUM(E$17:E34)=D$10,F34,D$10-SUM(E$17:E34))</f>
        <v>6167296.0418321118</v>
      </c>
      <c r="E35" s="523">
        <f>IF(+I14&lt;F34,I14,D35)</f>
        <v>260250.51219512196</v>
      </c>
      <c r="F35" s="524">
        <f t="shared" si="6"/>
        <v>5907045.5296369903</v>
      </c>
      <c r="G35" s="525">
        <f t="shared" si="7"/>
        <v>1027539.2932840664</v>
      </c>
      <c r="H35" s="492">
        <f t="shared" si="8"/>
        <v>1027539.2932840664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5"/>
        <v/>
      </c>
      <c r="C36" s="508">
        <f>IF(D11="","-",+C35+1)</f>
        <v>2036</v>
      </c>
      <c r="D36" s="524">
        <f>IF(F35+SUM(E$17:E35)=D$10,F35,D$10-SUM(E$17:E35))</f>
        <v>5907045.5296369903</v>
      </c>
      <c r="E36" s="523">
        <f>IF(+I14&lt;F35,I14,D36)</f>
        <v>260250.51219512196</v>
      </c>
      <c r="F36" s="524">
        <f t="shared" si="6"/>
        <v>5646795.0174418688</v>
      </c>
      <c r="G36" s="525">
        <f t="shared" si="7"/>
        <v>994462.98894100939</v>
      </c>
      <c r="H36" s="492">
        <f t="shared" si="8"/>
        <v>994462.98894100939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5"/>
        <v/>
      </c>
      <c r="C37" s="508">
        <f>IF(D11="","-",+C36+1)</f>
        <v>2037</v>
      </c>
      <c r="D37" s="524">
        <f>IF(F36+SUM(E$17:E36)=D$10,F36,D$10-SUM(E$17:E36))</f>
        <v>5646795.0174418688</v>
      </c>
      <c r="E37" s="523">
        <f>IF(+I14&lt;F36,I14,D37)</f>
        <v>260250.51219512196</v>
      </c>
      <c r="F37" s="524">
        <f t="shared" si="6"/>
        <v>5386544.5052467473</v>
      </c>
      <c r="G37" s="525">
        <f t="shared" si="7"/>
        <v>961386.68459795252</v>
      </c>
      <c r="H37" s="492">
        <f t="shared" si="8"/>
        <v>961386.68459795252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5"/>
        <v/>
      </c>
      <c r="C38" s="508">
        <f>IF(D11="","-",+C37+1)</f>
        <v>2038</v>
      </c>
      <c r="D38" s="524">
        <f>IF(F37+SUM(E$17:E37)=D$10,F37,D$10-SUM(E$17:E37))</f>
        <v>5386544.5052467473</v>
      </c>
      <c r="E38" s="523">
        <f>IF(+I14&lt;F37,I14,D38)</f>
        <v>260250.51219512196</v>
      </c>
      <c r="F38" s="524">
        <f t="shared" si="6"/>
        <v>5126293.9930516258</v>
      </c>
      <c r="G38" s="525">
        <f t="shared" si="7"/>
        <v>928310.38025489554</v>
      </c>
      <c r="H38" s="492">
        <f t="shared" si="8"/>
        <v>928310.38025489554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5"/>
        <v/>
      </c>
      <c r="C39" s="508">
        <f>IF(D11="","-",+C38+1)</f>
        <v>2039</v>
      </c>
      <c r="D39" s="524">
        <f>IF(F38+SUM(E$17:E38)=D$10,F38,D$10-SUM(E$17:E38))</f>
        <v>5126293.9930516258</v>
      </c>
      <c r="E39" s="523">
        <f>IF(+I14&lt;F38,I14,D39)</f>
        <v>260250.51219512196</v>
      </c>
      <c r="F39" s="524">
        <f t="shared" si="6"/>
        <v>4866043.4808565043</v>
      </c>
      <c r="G39" s="525">
        <f t="shared" si="7"/>
        <v>895234.07591183856</v>
      </c>
      <c r="H39" s="492">
        <f t="shared" si="8"/>
        <v>895234.07591183856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5"/>
        <v/>
      </c>
      <c r="C40" s="508">
        <f>IF(D11="","-",+C39+1)</f>
        <v>2040</v>
      </c>
      <c r="D40" s="524">
        <f>IF(F39+SUM(E$17:E39)=D$10,F39,D$10-SUM(E$17:E39))</f>
        <v>4866043.4808565043</v>
      </c>
      <c r="E40" s="523">
        <f>IF(+I14&lt;F39,I14,D40)</f>
        <v>260250.51219512196</v>
      </c>
      <c r="F40" s="524">
        <f t="shared" si="6"/>
        <v>4605792.9686613828</v>
      </c>
      <c r="G40" s="525">
        <f t="shared" si="7"/>
        <v>862157.7715687817</v>
      </c>
      <c r="H40" s="492">
        <f t="shared" si="8"/>
        <v>862157.7715687817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5"/>
        <v/>
      </c>
      <c r="C41" s="508">
        <f>IF(D11="","-",+C40+1)</f>
        <v>2041</v>
      </c>
      <c r="D41" s="524">
        <f>IF(F40+SUM(E$17:E40)=D$10,F40,D$10-SUM(E$17:E40))</f>
        <v>4605792.9686613828</v>
      </c>
      <c r="E41" s="523">
        <f>IF(+I14&lt;F40,I14,D41)</f>
        <v>260250.51219512196</v>
      </c>
      <c r="F41" s="524">
        <f t="shared" si="6"/>
        <v>4345542.4564662613</v>
      </c>
      <c r="G41" s="525">
        <f t="shared" si="7"/>
        <v>829081.46722572471</v>
      </c>
      <c r="H41" s="492">
        <f t="shared" si="8"/>
        <v>829081.46722572471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5"/>
        <v/>
      </c>
      <c r="C42" s="508">
        <f>IF(D11="","-",+C41+1)</f>
        <v>2042</v>
      </c>
      <c r="D42" s="524">
        <f>IF(F41+SUM(E$17:E41)=D$10,F41,D$10-SUM(E$17:E41))</f>
        <v>4345542.4564662613</v>
      </c>
      <c r="E42" s="523">
        <f>IF(+I14&lt;F41,I14,D42)</f>
        <v>260250.51219512196</v>
      </c>
      <c r="F42" s="524">
        <f t="shared" si="6"/>
        <v>4085291.9442711393</v>
      </c>
      <c r="G42" s="525">
        <f t="shared" si="7"/>
        <v>796005.16288266773</v>
      </c>
      <c r="H42" s="492">
        <f t="shared" si="8"/>
        <v>796005.16288266773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5"/>
        <v/>
      </c>
      <c r="C43" s="508">
        <f>IF(D11="","-",+C42+1)</f>
        <v>2043</v>
      </c>
      <c r="D43" s="524">
        <f>IF(F42+SUM(E$17:E42)=D$10,F42,D$10-SUM(E$17:E42))</f>
        <v>4085291.9442711393</v>
      </c>
      <c r="E43" s="523">
        <f>IF(+I14&lt;F42,I14,D43)</f>
        <v>260250.51219512196</v>
      </c>
      <c r="F43" s="524">
        <f t="shared" si="6"/>
        <v>3825041.4320760174</v>
      </c>
      <c r="G43" s="525">
        <f t="shared" si="7"/>
        <v>762928.85853961064</v>
      </c>
      <c r="H43" s="492">
        <f t="shared" si="8"/>
        <v>762928.85853961064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5"/>
        <v/>
      </c>
      <c r="C44" s="508">
        <f>IF(D11="","-",+C43+1)</f>
        <v>2044</v>
      </c>
      <c r="D44" s="524">
        <f>IF(F43+SUM(E$17:E43)=D$10,F43,D$10-SUM(E$17:E43))</f>
        <v>3825041.4320760174</v>
      </c>
      <c r="E44" s="523">
        <f>IF(+I14&lt;F43,I14,D44)</f>
        <v>260250.51219512196</v>
      </c>
      <c r="F44" s="524">
        <f t="shared" si="6"/>
        <v>3564790.9198808954</v>
      </c>
      <c r="G44" s="525">
        <f t="shared" si="7"/>
        <v>729852.55419655377</v>
      </c>
      <c r="H44" s="492">
        <f t="shared" si="8"/>
        <v>729852.55419655377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5"/>
        <v/>
      </c>
      <c r="C45" s="508">
        <f>IF(D11="","-",+C44+1)</f>
        <v>2045</v>
      </c>
      <c r="D45" s="524">
        <f>IF(F44+SUM(E$17:E44)=D$10,F44,D$10-SUM(E$17:E44))</f>
        <v>3564790.9198808954</v>
      </c>
      <c r="E45" s="523">
        <f>IF(+I14&lt;F44,I14,D45)</f>
        <v>260250.51219512196</v>
      </c>
      <c r="F45" s="524">
        <f t="shared" si="6"/>
        <v>3304540.4076857734</v>
      </c>
      <c r="G45" s="525">
        <f t="shared" si="7"/>
        <v>696776.24985349667</v>
      </c>
      <c r="H45" s="492">
        <f t="shared" si="8"/>
        <v>696776.24985349667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5"/>
        <v/>
      </c>
      <c r="C46" s="508">
        <f>IF(D11="","-",+C45+1)</f>
        <v>2046</v>
      </c>
      <c r="D46" s="524">
        <f>IF(F45+SUM(E$17:E45)=D$10,F45,D$10-SUM(E$17:E45))</f>
        <v>3304540.4076857734</v>
      </c>
      <c r="E46" s="523">
        <f>IF(+I14&lt;F45,I14,D46)</f>
        <v>260250.51219512196</v>
      </c>
      <c r="F46" s="524">
        <f t="shared" si="6"/>
        <v>3044289.8954906515</v>
      </c>
      <c r="G46" s="525">
        <f t="shared" si="7"/>
        <v>663699.94551043981</v>
      </c>
      <c r="H46" s="492">
        <f t="shared" si="8"/>
        <v>663699.94551043981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5"/>
        <v/>
      </c>
      <c r="C47" s="508">
        <f>IF(D11="","-",+C46+1)</f>
        <v>2047</v>
      </c>
      <c r="D47" s="524">
        <f>IF(F46+SUM(E$17:E46)=D$10,F46,D$10-SUM(E$17:E46))</f>
        <v>3044289.8954906515</v>
      </c>
      <c r="E47" s="523">
        <f>IF(+I14&lt;F46,I14,D47)</f>
        <v>260250.51219512196</v>
      </c>
      <c r="F47" s="524">
        <f t="shared" si="6"/>
        <v>2784039.3832955295</v>
      </c>
      <c r="G47" s="525">
        <f t="shared" si="7"/>
        <v>630623.64116738271</v>
      </c>
      <c r="H47" s="492">
        <f t="shared" si="8"/>
        <v>630623.64116738271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5"/>
        <v/>
      </c>
      <c r="C48" s="508">
        <f>IF(D11="","-",+C47+1)</f>
        <v>2048</v>
      </c>
      <c r="D48" s="524">
        <f>IF(F47+SUM(E$17:E47)=D$10,F47,D$10-SUM(E$17:E47))</f>
        <v>2784039.3832955295</v>
      </c>
      <c r="E48" s="523">
        <f>IF(+I14&lt;F47,I14,D48)</f>
        <v>260250.51219512196</v>
      </c>
      <c r="F48" s="524">
        <f t="shared" si="6"/>
        <v>2523788.8711004076</v>
      </c>
      <c r="G48" s="525">
        <f t="shared" si="7"/>
        <v>597547.33682432573</v>
      </c>
      <c r="H48" s="492">
        <f t="shared" si="8"/>
        <v>597547.33682432573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5"/>
        <v/>
      </c>
      <c r="C49" s="508">
        <f>IF(D11="","-",+C48+1)</f>
        <v>2049</v>
      </c>
      <c r="D49" s="524">
        <f>IF(F48+SUM(E$17:E48)=D$10,F48,D$10-SUM(E$17:E48))</f>
        <v>2523788.8711004076</v>
      </c>
      <c r="E49" s="523">
        <f>IF(+I14&lt;F48,I14,D49)</f>
        <v>260250.51219512196</v>
      </c>
      <c r="F49" s="524">
        <f t="shared" si="6"/>
        <v>2263538.3589052856</v>
      </c>
      <c r="G49" s="525">
        <f t="shared" ref="G49:G72" si="9">+I$12*((D49+F49)/2)+E49</f>
        <v>564471.03248126875</v>
      </c>
      <c r="H49" s="492">
        <f t="shared" ref="H49:H72" si="10">+I$13*((D49+F49)/2)+E49</f>
        <v>564471.03248126875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5"/>
        <v/>
      </c>
      <c r="C50" s="508">
        <f>IF(D11="","-",+C49+1)</f>
        <v>2050</v>
      </c>
      <c r="D50" s="524">
        <f>IF(F49+SUM(E$17:E49)=D$10,F49,D$10-SUM(E$17:E49))</f>
        <v>2263538.3589052856</v>
      </c>
      <c r="E50" s="523">
        <f>IF(+I14&lt;F49,I14,D50)</f>
        <v>260250.51219512196</v>
      </c>
      <c r="F50" s="524">
        <f t="shared" si="6"/>
        <v>2003287.8467101636</v>
      </c>
      <c r="G50" s="525">
        <f t="shared" si="9"/>
        <v>531394.72813821165</v>
      </c>
      <c r="H50" s="492">
        <f t="shared" si="10"/>
        <v>531394.72813821165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5"/>
        <v/>
      </c>
      <c r="C51" s="508">
        <f>IF(D11="","-",+C50+1)</f>
        <v>2051</v>
      </c>
      <c r="D51" s="524">
        <f>IF(F50+SUM(E$17:E50)=D$10,F50,D$10-SUM(E$17:E50))</f>
        <v>2003287.8467101636</v>
      </c>
      <c r="E51" s="523">
        <f>IF(+I14&lt;F50,I14,D51)</f>
        <v>260250.51219512196</v>
      </c>
      <c r="F51" s="524">
        <f t="shared" si="6"/>
        <v>1743037.3345150417</v>
      </c>
      <c r="G51" s="525">
        <f t="shared" si="9"/>
        <v>498318.42379515467</v>
      </c>
      <c r="H51" s="492">
        <f t="shared" si="10"/>
        <v>498318.42379515467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5"/>
        <v/>
      </c>
      <c r="C52" s="508">
        <f>IF(D11="","-",+C51+1)</f>
        <v>2052</v>
      </c>
      <c r="D52" s="524">
        <f>IF(F51+SUM(E$17:E51)=D$10,F51,D$10-SUM(E$17:E51))</f>
        <v>1743037.3345150417</v>
      </c>
      <c r="E52" s="523">
        <f>IF(+I14&lt;F51,I14,D52)</f>
        <v>260250.51219512196</v>
      </c>
      <c r="F52" s="524">
        <f t="shared" si="6"/>
        <v>1482786.8223199197</v>
      </c>
      <c r="G52" s="525">
        <f t="shared" si="9"/>
        <v>465242.11945209769</v>
      </c>
      <c r="H52" s="492">
        <f t="shared" si="10"/>
        <v>465242.11945209769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5"/>
        <v/>
      </c>
      <c r="C53" s="508">
        <f>IF(D11="","-",+C52+1)</f>
        <v>2053</v>
      </c>
      <c r="D53" s="524">
        <f>IF(F52+SUM(E$17:E52)=D$10,F52,D$10-SUM(E$17:E52))</f>
        <v>1482786.8223199197</v>
      </c>
      <c r="E53" s="523">
        <f>IF(+I14&lt;F52,I14,D53)</f>
        <v>260250.51219512196</v>
      </c>
      <c r="F53" s="524">
        <f t="shared" si="6"/>
        <v>1222536.3101247977</v>
      </c>
      <c r="G53" s="525">
        <f t="shared" si="9"/>
        <v>432165.8151090407</v>
      </c>
      <c r="H53" s="492">
        <f t="shared" si="10"/>
        <v>432165.8151090407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5"/>
        <v/>
      </c>
      <c r="C54" s="508">
        <f>IF(D11="","-",+C53+1)</f>
        <v>2054</v>
      </c>
      <c r="D54" s="524">
        <f>IF(F53+SUM(E$17:E53)=D$10,F53,D$10-SUM(E$17:E53))</f>
        <v>1222536.3101247977</v>
      </c>
      <c r="E54" s="523">
        <f>IF(+I14&lt;F53,I14,D54)</f>
        <v>260250.51219512196</v>
      </c>
      <c r="F54" s="524">
        <f t="shared" si="6"/>
        <v>962285.79792967578</v>
      </c>
      <c r="G54" s="525">
        <f t="shared" si="9"/>
        <v>399089.51076598372</v>
      </c>
      <c r="H54" s="492">
        <f t="shared" si="10"/>
        <v>399089.51076598372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5"/>
        <v/>
      </c>
      <c r="C55" s="508">
        <f>IF(D11="","-",+C54+1)</f>
        <v>2055</v>
      </c>
      <c r="D55" s="524">
        <f>IF(F54+SUM(E$17:E54)=D$10,F54,D$10-SUM(E$17:E54))</f>
        <v>962285.79792967578</v>
      </c>
      <c r="E55" s="523">
        <f>IF(+I14&lt;F54,I14,D55)</f>
        <v>260250.51219512196</v>
      </c>
      <c r="F55" s="524">
        <f t="shared" si="6"/>
        <v>702035.28573455382</v>
      </c>
      <c r="G55" s="525">
        <f t="shared" si="9"/>
        <v>366013.20642292668</v>
      </c>
      <c r="H55" s="492">
        <f t="shared" si="10"/>
        <v>366013.20642292668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5"/>
        <v/>
      </c>
      <c r="C56" s="508">
        <f>IF(D11="","-",+C55+1)</f>
        <v>2056</v>
      </c>
      <c r="D56" s="524">
        <f>IF(F55+SUM(E$17:E55)=D$10,F55,D$10-SUM(E$17:E55))</f>
        <v>702035.28573455382</v>
      </c>
      <c r="E56" s="523">
        <f>IF(+I14&lt;F55,I14,D56)</f>
        <v>260250.51219512196</v>
      </c>
      <c r="F56" s="524">
        <f t="shared" si="6"/>
        <v>441784.77353943186</v>
      </c>
      <c r="G56" s="525">
        <f t="shared" si="9"/>
        <v>332936.9020798697</v>
      </c>
      <c r="H56" s="492">
        <f t="shared" si="10"/>
        <v>332936.9020798697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5"/>
        <v/>
      </c>
      <c r="C57" s="508">
        <f>IF(D11="","-",+C56+1)</f>
        <v>2057</v>
      </c>
      <c r="D57" s="524">
        <f>IF(F56+SUM(E$17:E56)=D$10,F56,D$10-SUM(E$17:E56))</f>
        <v>441784.77353943186</v>
      </c>
      <c r="E57" s="523">
        <f>IF(+I14&lt;F56,I14,D57)</f>
        <v>260250.51219512196</v>
      </c>
      <c r="F57" s="524">
        <f t="shared" si="6"/>
        <v>181534.2613443099</v>
      </c>
      <c r="G57" s="525">
        <f t="shared" si="9"/>
        <v>299860.59773681266</v>
      </c>
      <c r="H57" s="492">
        <f t="shared" si="10"/>
        <v>299860.59773681266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5"/>
        <v/>
      </c>
      <c r="C58" s="508">
        <f>IF(D11="","-",+C57+1)</f>
        <v>2058</v>
      </c>
      <c r="D58" s="524">
        <f>IF(F57+SUM(E$17:E57)=D$10,F57,D$10-SUM(E$17:E57))</f>
        <v>181534.2613443099</v>
      </c>
      <c r="E58" s="523">
        <f>IF(+I14&lt;F57,I14,D58)</f>
        <v>181534.2613443099</v>
      </c>
      <c r="F58" s="524">
        <f t="shared" si="6"/>
        <v>0</v>
      </c>
      <c r="G58" s="525">
        <f t="shared" si="9"/>
        <v>193070.228029391</v>
      </c>
      <c r="H58" s="492">
        <f t="shared" si="10"/>
        <v>193070.228029391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5"/>
        <v/>
      </c>
      <c r="C59" s="508">
        <f>IF(D11="","-",+C58+1)</f>
        <v>2059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6"/>
        <v>0</v>
      </c>
      <c r="G59" s="525">
        <f t="shared" si="9"/>
        <v>0</v>
      </c>
      <c r="H59" s="492">
        <f t="shared" si="10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5"/>
        <v/>
      </c>
      <c r="C60" s="508">
        <f>IF(D11="","-",+C59+1)</f>
        <v>2060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6"/>
        <v>0</v>
      </c>
      <c r="G60" s="525">
        <f t="shared" si="9"/>
        <v>0</v>
      </c>
      <c r="H60" s="492">
        <f t="shared" si="10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5"/>
        <v/>
      </c>
      <c r="C61" s="508">
        <f>IF(D11="","-",+C60+1)</f>
        <v>2061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6"/>
        <v>0</v>
      </c>
      <c r="G61" s="527">
        <f t="shared" si="9"/>
        <v>0</v>
      </c>
      <c r="H61" s="492">
        <f t="shared" si="10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5"/>
        <v/>
      </c>
      <c r="C62" s="508">
        <f>IF(D11="","-",+C61+1)</f>
        <v>2062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6"/>
        <v>0</v>
      </c>
      <c r="G62" s="527">
        <f t="shared" si="9"/>
        <v>0</v>
      </c>
      <c r="H62" s="492">
        <f t="shared" si="10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5"/>
        <v/>
      </c>
      <c r="C63" s="508">
        <f>IF(D11="","-",+C62+1)</f>
        <v>2063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6"/>
        <v>0</v>
      </c>
      <c r="G63" s="527">
        <f t="shared" si="9"/>
        <v>0</v>
      </c>
      <c r="H63" s="492">
        <f t="shared" si="10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5"/>
        <v/>
      </c>
      <c r="C64" s="508">
        <f>IF(D11="","-",+C63+1)</f>
        <v>2064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6"/>
        <v>0</v>
      </c>
      <c r="G64" s="527">
        <f t="shared" si="9"/>
        <v>0</v>
      </c>
      <c r="H64" s="492">
        <f t="shared" si="10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5"/>
        <v/>
      </c>
      <c r="C65" s="508">
        <f>IF(D11="","-",+C64+1)</f>
        <v>2065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6"/>
        <v>0</v>
      </c>
      <c r="G65" s="527">
        <f t="shared" si="9"/>
        <v>0</v>
      </c>
      <c r="H65" s="492">
        <f t="shared" si="10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5"/>
        <v/>
      </c>
      <c r="C66" s="508">
        <f>IF(D11="","-",+C65+1)</f>
        <v>2066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6"/>
        <v>0</v>
      </c>
      <c r="G66" s="527">
        <f t="shared" si="9"/>
        <v>0</v>
      </c>
      <c r="H66" s="492">
        <f t="shared" si="10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5"/>
        <v/>
      </c>
      <c r="C67" s="508">
        <f>IF(D11="","-",+C66+1)</f>
        <v>2067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6"/>
        <v>0</v>
      </c>
      <c r="G67" s="527">
        <f t="shared" si="9"/>
        <v>0</v>
      </c>
      <c r="H67" s="492">
        <f t="shared" si="10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5"/>
        <v/>
      </c>
      <c r="C68" s="508">
        <f>IF(D11="","-",+C67+1)</f>
        <v>2068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6"/>
        <v>0</v>
      </c>
      <c r="G68" s="527">
        <f t="shared" si="9"/>
        <v>0</v>
      </c>
      <c r="H68" s="492">
        <f t="shared" si="10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5"/>
        <v/>
      </c>
      <c r="C69" s="508">
        <f>IF(D11="","-",+C68+1)</f>
        <v>2069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6"/>
        <v>0</v>
      </c>
      <c r="G69" s="527">
        <f t="shared" si="9"/>
        <v>0</v>
      </c>
      <c r="H69" s="492">
        <f t="shared" si="10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5"/>
        <v/>
      </c>
      <c r="C70" s="508">
        <f>IF(D11="","-",+C69+1)</f>
        <v>2070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6"/>
        <v>0</v>
      </c>
      <c r="G70" s="527">
        <f t="shared" si="9"/>
        <v>0</v>
      </c>
      <c r="H70" s="492">
        <f t="shared" si="10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5"/>
        <v/>
      </c>
      <c r="C71" s="508">
        <f>IF(D11="","-",+C70+1)</f>
        <v>2071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6"/>
        <v>0</v>
      </c>
      <c r="G71" s="527">
        <f t="shared" si="9"/>
        <v>0</v>
      </c>
      <c r="H71" s="492">
        <f t="shared" si="10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5"/>
        <v/>
      </c>
      <c r="C72" s="528">
        <f>IF(D11="","-",+C71+1)</f>
        <v>2072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6"/>
        <v>0</v>
      </c>
      <c r="G72" s="531">
        <f t="shared" si="9"/>
        <v>0</v>
      </c>
      <c r="H72" s="472">
        <f t="shared" si="10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10670271</v>
      </c>
      <c r="F73" s="375"/>
      <c r="G73" s="375">
        <f>SUM(G17:G72)</f>
        <v>37867027.991668426</v>
      </c>
      <c r="H73" s="375">
        <f>SUM(H17:H72)</f>
        <v>37867027.991668426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1081638.2440832164</v>
      </c>
      <c r="N87" s="547">
        <f>IF(J92&lt;D11,0,VLOOKUP(J92,C17:O72,11))</f>
        <v>1081638.2440832164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1329440.626850764</v>
      </c>
      <c r="N88" s="551">
        <f>IF(J92&lt;D11,0,VLOOKUP(J92,C99:P154,7))</f>
        <v>1329440.626850764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247802.38276754762</v>
      </c>
      <c r="N89" s="556">
        <f>+N88-N87</f>
        <v>247802.38276754762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TP2011147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10668801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IF(D11=I10,"",D11)</f>
        <v>2017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IF(D11=I10,"",D12)</f>
        <v>3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248111.65116279069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2017</v>
      </c>
      <c r="D99" s="630">
        <v>0</v>
      </c>
      <c r="E99" s="631">
        <v>188640.89285714284</v>
      </c>
      <c r="F99" s="632">
        <v>10375249.107142856</v>
      </c>
      <c r="G99" s="632">
        <v>5187624.5535714282</v>
      </c>
      <c r="H99" s="634">
        <v>818789.20929668087</v>
      </c>
      <c r="I99" s="635">
        <v>818789.20929668087</v>
      </c>
      <c r="J99" s="515">
        <f t="shared" ref="J99:J130" si="11">+I99-H99</f>
        <v>0</v>
      </c>
      <c r="K99" s="515"/>
      <c r="L99" s="513">
        <f>+H99</f>
        <v>818789.20929668087</v>
      </c>
      <c r="M99" s="514">
        <f t="shared" ref="M99:M130" si="12">IF(L99&lt;&gt;0,+H99-L99,0)</f>
        <v>0</v>
      </c>
      <c r="N99" s="513">
        <f>+I99</f>
        <v>818789.20929668087</v>
      </c>
      <c r="O99" s="514">
        <f t="shared" ref="O99:O130" si="13">IF(N99&lt;&gt;0,+I99-N99,0)</f>
        <v>0</v>
      </c>
      <c r="P99" s="514">
        <f t="shared" ref="P99:P130" si="14">+O99-M99</f>
        <v>0</v>
      </c>
    </row>
    <row r="100" spans="1:16" ht="12.5">
      <c r="B100" s="195" t="str">
        <f>IF(D100=F99,"","IU")</f>
        <v>IU</v>
      </c>
      <c r="C100" s="508">
        <f>IF(D93="","-",+C99+1)</f>
        <v>2018</v>
      </c>
      <c r="D100" s="630">
        <v>10481630.107142856</v>
      </c>
      <c r="E100" s="631">
        <v>254054.07142857142</v>
      </c>
      <c r="F100" s="632">
        <v>10227576.035714285</v>
      </c>
      <c r="G100" s="632">
        <v>10354603.071428571</v>
      </c>
      <c r="H100" s="634">
        <v>1347547.6401151039</v>
      </c>
      <c r="I100" s="635">
        <v>1347547.6401151039</v>
      </c>
      <c r="J100" s="515">
        <f t="shared" si="11"/>
        <v>0</v>
      </c>
      <c r="K100" s="515"/>
      <c r="L100" s="656">
        <f>+H100</f>
        <v>1347547.6401151039</v>
      </c>
      <c r="M100" s="515">
        <f t="shared" si="12"/>
        <v>0</v>
      </c>
      <c r="N100" s="656">
        <f>+I100</f>
        <v>1347547.6401151039</v>
      </c>
      <c r="O100" s="515">
        <f t="shared" si="13"/>
        <v>0</v>
      </c>
      <c r="P100" s="515">
        <f t="shared" si="14"/>
        <v>0</v>
      </c>
    </row>
    <row r="101" spans="1:16" ht="12.5">
      <c r="B101" s="195" t="str">
        <f t="shared" ref="B101:B154" si="15">IF(D101=F100,"","IU")</f>
        <v>IU</v>
      </c>
      <c r="C101" s="508">
        <f>IF(D93="","-",+C100+1)</f>
        <v>2019</v>
      </c>
      <c r="D101" s="374">
        <f>IF(F100+SUM(E$99:E100)=D$92,F100,D$92-SUM(E$99:E100))</f>
        <v>10226106.035714285</v>
      </c>
      <c r="E101" s="523">
        <f>IF(+J96&lt;F100,J96,D101)</f>
        <v>248111.65116279069</v>
      </c>
      <c r="F101" s="524">
        <f t="shared" ref="F101:F130" si="16">+D101-E101</f>
        <v>9977994.3845514953</v>
      </c>
      <c r="G101" s="524">
        <f t="shared" ref="G101:G130" si="17">+(F101+D101)/2</f>
        <v>10102050.210132889</v>
      </c>
      <c r="H101" s="527">
        <f t="shared" ref="H101:H154" si="18">+J$94*G101+E101</f>
        <v>1329440.626850764</v>
      </c>
      <c r="I101" s="578">
        <f t="shared" ref="I101:I154" si="19">+J$95*G101+E101</f>
        <v>1329440.626850764</v>
      </c>
      <c r="J101" s="515">
        <f t="shared" si="11"/>
        <v>0</v>
      </c>
      <c r="K101" s="515"/>
      <c r="L101" s="526"/>
      <c r="M101" s="515">
        <f t="shared" si="12"/>
        <v>0</v>
      </c>
      <c r="N101" s="526"/>
      <c r="O101" s="515">
        <f t="shared" si="13"/>
        <v>0</v>
      </c>
      <c r="P101" s="515">
        <f t="shared" si="14"/>
        <v>0</v>
      </c>
    </row>
    <row r="102" spans="1:16" ht="12.5">
      <c r="B102" s="195" t="str">
        <f t="shared" si="15"/>
        <v/>
      </c>
      <c r="C102" s="508">
        <f>IF(D93="","-",+C101+1)</f>
        <v>2020</v>
      </c>
      <c r="D102" s="374">
        <f>IF(F101+SUM(E$99:E101)=D$92,F101,D$92-SUM(E$99:E101))</f>
        <v>9977994.3845514953</v>
      </c>
      <c r="E102" s="523">
        <f>IF(+J96&lt;F101,J96,D102)</f>
        <v>248111.65116279069</v>
      </c>
      <c r="F102" s="524">
        <f t="shared" si="16"/>
        <v>9729882.7333887052</v>
      </c>
      <c r="G102" s="524">
        <f t="shared" si="17"/>
        <v>9853938.5589701012</v>
      </c>
      <c r="H102" s="527">
        <f t="shared" si="18"/>
        <v>1302882.6201068459</v>
      </c>
      <c r="I102" s="578">
        <f t="shared" si="19"/>
        <v>1302882.6201068459</v>
      </c>
      <c r="J102" s="515">
        <f t="shared" si="11"/>
        <v>0</v>
      </c>
      <c r="K102" s="515"/>
      <c r="L102" s="526"/>
      <c r="M102" s="515">
        <f t="shared" si="12"/>
        <v>0</v>
      </c>
      <c r="N102" s="526"/>
      <c r="O102" s="515">
        <f t="shared" si="13"/>
        <v>0</v>
      </c>
      <c r="P102" s="515">
        <f t="shared" si="14"/>
        <v>0</v>
      </c>
    </row>
    <row r="103" spans="1:16" ht="12.5">
      <c r="B103" s="195" t="str">
        <f t="shared" si="15"/>
        <v/>
      </c>
      <c r="C103" s="508">
        <f>IF(D93="","-",+C102+1)</f>
        <v>2021</v>
      </c>
      <c r="D103" s="374">
        <f>IF(F102+SUM(E$99:E102)=D$92,F102,D$92-SUM(E$99:E102))</f>
        <v>9729882.7333887052</v>
      </c>
      <c r="E103" s="523">
        <f>IF(+J96&lt;F102,J96,D103)</f>
        <v>248111.65116279069</v>
      </c>
      <c r="F103" s="524">
        <f t="shared" si="16"/>
        <v>9481771.082225915</v>
      </c>
      <c r="G103" s="524">
        <f t="shared" si="17"/>
        <v>9605826.9078073092</v>
      </c>
      <c r="H103" s="527">
        <f t="shared" si="18"/>
        <v>1276324.6133629272</v>
      </c>
      <c r="I103" s="578">
        <f t="shared" si="19"/>
        <v>1276324.6133629272</v>
      </c>
      <c r="J103" s="515">
        <f t="shared" si="11"/>
        <v>0</v>
      </c>
      <c r="K103" s="515"/>
      <c r="L103" s="526"/>
      <c r="M103" s="515">
        <f t="shared" si="12"/>
        <v>0</v>
      </c>
      <c r="N103" s="526"/>
      <c r="O103" s="515">
        <f t="shared" si="13"/>
        <v>0</v>
      </c>
      <c r="P103" s="515">
        <f t="shared" si="14"/>
        <v>0</v>
      </c>
    </row>
    <row r="104" spans="1:16" ht="12.5">
      <c r="B104" s="195" t="str">
        <f t="shared" si="15"/>
        <v/>
      </c>
      <c r="C104" s="508">
        <f>IF(D93="","-",+C103+1)</f>
        <v>2022</v>
      </c>
      <c r="D104" s="374">
        <f>IF(F103+SUM(E$99:E103)=D$92,F103,D$92-SUM(E$99:E103))</f>
        <v>9481771.082225915</v>
      </c>
      <c r="E104" s="523">
        <f>IF(+J96&lt;F103,J96,D104)</f>
        <v>248111.65116279069</v>
      </c>
      <c r="F104" s="524">
        <f t="shared" si="16"/>
        <v>9233659.4310631249</v>
      </c>
      <c r="G104" s="524">
        <f t="shared" si="17"/>
        <v>9357715.2566445209</v>
      </c>
      <c r="H104" s="527">
        <f t="shared" si="18"/>
        <v>1249766.606619009</v>
      </c>
      <c r="I104" s="578">
        <f t="shared" si="19"/>
        <v>1249766.606619009</v>
      </c>
      <c r="J104" s="515">
        <f t="shared" si="11"/>
        <v>0</v>
      </c>
      <c r="K104" s="515"/>
      <c r="L104" s="526"/>
      <c r="M104" s="515">
        <f t="shared" si="12"/>
        <v>0</v>
      </c>
      <c r="N104" s="526"/>
      <c r="O104" s="515">
        <f t="shared" si="13"/>
        <v>0</v>
      </c>
      <c r="P104" s="515">
        <f t="shared" si="14"/>
        <v>0</v>
      </c>
    </row>
    <row r="105" spans="1:16" ht="12.5">
      <c r="B105" s="195" t="str">
        <f t="shared" si="15"/>
        <v/>
      </c>
      <c r="C105" s="508">
        <f>IF(D93="","-",+C104+1)</f>
        <v>2023</v>
      </c>
      <c r="D105" s="374">
        <f>IF(F104+SUM(E$99:E104)=D$92,F104,D$92-SUM(E$99:E104))</f>
        <v>9233659.4310631249</v>
      </c>
      <c r="E105" s="523">
        <f>IF(+J96&lt;F104,J96,D105)</f>
        <v>248111.65116279069</v>
      </c>
      <c r="F105" s="524">
        <f t="shared" si="16"/>
        <v>8985547.7799003348</v>
      </c>
      <c r="G105" s="524">
        <f t="shared" si="17"/>
        <v>9109603.6054817289</v>
      </c>
      <c r="H105" s="527">
        <f t="shared" si="18"/>
        <v>1223208.5998750904</v>
      </c>
      <c r="I105" s="578">
        <f t="shared" si="19"/>
        <v>1223208.5998750904</v>
      </c>
      <c r="J105" s="515">
        <f t="shared" si="11"/>
        <v>0</v>
      </c>
      <c r="K105" s="515"/>
      <c r="L105" s="526"/>
      <c r="M105" s="515">
        <f t="shared" si="12"/>
        <v>0</v>
      </c>
      <c r="N105" s="526"/>
      <c r="O105" s="515">
        <f t="shared" si="13"/>
        <v>0</v>
      </c>
      <c r="P105" s="515">
        <f t="shared" si="14"/>
        <v>0</v>
      </c>
    </row>
    <row r="106" spans="1:16" ht="12.5">
      <c r="B106" s="195" t="str">
        <f t="shared" si="15"/>
        <v/>
      </c>
      <c r="C106" s="508">
        <f>IF(D93="","-",+C105+1)</f>
        <v>2024</v>
      </c>
      <c r="D106" s="374">
        <f>IF(F105+SUM(E$99:E105)=D$92,F105,D$92-SUM(E$99:E105))</f>
        <v>8985547.7799003348</v>
      </c>
      <c r="E106" s="523">
        <f>IF(+J96&lt;F105,J96,D106)</f>
        <v>248111.65116279069</v>
      </c>
      <c r="F106" s="524">
        <f t="shared" si="16"/>
        <v>8737436.1287375446</v>
      </c>
      <c r="G106" s="524">
        <f t="shared" si="17"/>
        <v>8861491.9543189406</v>
      </c>
      <c r="H106" s="527">
        <f t="shared" si="18"/>
        <v>1196650.5931311722</v>
      </c>
      <c r="I106" s="578">
        <f t="shared" si="19"/>
        <v>1196650.5931311722</v>
      </c>
      <c r="J106" s="515">
        <f t="shared" si="11"/>
        <v>0</v>
      </c>
      <c r="K106" s="515"/>
      <c r="L106" s="526"/>
      <c r="M106" s="515">
        <f t="shared" si="12"/>
        <v>0</v>
      </c>
      <c r="N106" s="526"/>
      <c r="O106" s="515">
        <f t="shared" si="13"/>
        <v>0</v>
      </c>
      <c r="P106" s="515">
        <f t="shared" si="14"/>
        <v>0</v>
      </c>
    </row>
    <row r="107" spans="1:16" ht="12.5">
      <c r="B107" s="195" t="str">
        <f t="shared" si="15"/>
        <v/>
      </c>
      <c r="C107" s="508">
        <f>IF(D93="","-",+C106+1)</f>
        <v>2025</v>
      </c>
      <c r="D107" s="374">
        <f>IF(F106+SUM(E$99:E106)=D$92,F106,D$92-SUM(E$99:E106))</f>
        <v>8737436.1287375446</v>
      </c>
      <c r="E107" s="523">
        <f>IF(+J96&lt;F106,J96,D107)</f>
        <v>248111.65116279069</v>
      </c>
      <c r="F107" s="524">
        <f t="shared" si="16"/>
        <v>8489324.4775747545</v>
      </c>
      <c r="G107" s="524">
        <f t="shared" si="17"/>
        <v>8613380.3031561486</v>
      </c>
      <c r="H107" s="527">
        <f t="shared" si="18"/>
        <v>1170092.5863872536</v>
      </c>
      <c r="I107" s="578">
        <f t="shared" si="19"/>
        <v>1170092.5863872536</v>
      </c>
      <c r="J107" s="515">
        <f t="shared" si="11"/>
        <v>0</v>
      </c>
      <c r="K107" s="515"/>
      <c r="L107" s="526"/>
      <c r="M107" s="515">
        <f t="shared" si="12"/>
        <v>0</v>
      </c>
      <c r="N107" s="526"/>
      <c r="O107" s="515">
        <f t="shared" si="13"/>
        <v>0</v>
      </c>
      <c r="P107" s="515">
        <f t="shared" si="14"/>
        <v>0</v>
      </c>
    </row>
    <row r="108" spans="1:16" ht="12.5">
      <c r="B108" s="195" t="str">
        <f t="shared" si="15"/>
        <v/>
      </c>
      <c r="C108" s="508">
        <f>IF(D93="","-",+C107+1)</f>
        <v>2026</v>
      </c>
      <c r="D108" s="374">
        <f>IF(F107+SUM(E$99:E107)=D$92,F107,D$92-SUM(E$99:E107))</f>
        <v>8489324.4775747545</v>
      </c>
      <c r="E108" s="523">
        <f>IF(+J96&lt;F107,J96,D108)</f>
        <v>248111.65116279069</v>
      </c>
      <c r="F108" s="524">
        <f t="shared" si="16"/>
        <v>8241212.8264119634</v>
      </c>
      <c r="G108" s="524">
        <f t="shared" si="17"/>
        <v>8365268.6519933585</v>
      </c>
      <c r="H108" s="527">
        <f t="shared" si="18"/>
        <v>1143534.5796433352</v>
      </c>
      <c r="I108" s="578">
        <f t="shared" si="19"/>
        <v>1143534.5796433352</v>
      </c>
      <c r="J108" s="515">
        <f t="shared" si="11"/>
        <v>0</v>
      </c>
      <c r="K108" s="515"/>
      <c r="L108" s="526"/>
      <c r="M108" s="515">
        <f t="shared" si="12"/>
        <v>0</v>
      </c>
      <c r="N108" s="526"/>
      <c r="O108" s="515">
        <f t="shared" si="13"/>
        <v>0</v>
      </c>
      <c r="P108" s="515">
        <f t="shared" si="14"/>
        <v>0</v>
      </c>
    </row>
    <row r="109" spans="1:16" ht="12.5">
      <c r="B109" s="195" t="str">
        <f t="shared" si="15"/>
        <v/>
      </c>
      <c r="C109" s="508">
        <f>IF(D93="","-",+C108+1)</f>
        <v>2027</v>
      </c>
      <c r="D109" s="374">
        <f>IF(F108+SUM(E$99:E108)=D$92,F108,D$92-SUM(E$99:E108))</f>
        <v>8241212.8264119634</v>
      </c>
      <c r="E109" s="523">
        <f>IF(+J96&lt;F108,J96,D109)</f>
        <v>248111.65116279069</v>
      </c>
      <c r="F109" s="524">
        <f t="shared" si="16"/>
        <v>7993101.1752491724</v>
      </c>
      <c r="G109" s="524">
        <f t="shared" si="17"/>
        <v>8117157.0008305684</v>
      </c>
      <c r="H109" s="527">
        <f t="shared" si="18"/>
        <v>1116976.5728994168</v>
      </c>
      <c r="I109" s="578">
        <f t="shared" si="19"/>
        <v>1116976.5728994168</v>
      </c>
      <c r="J109" s="515">
        <f t="shared" si="11"/>
        <v>0</v>
      </c>
      <c r="K109" s="515"/>
      <c r="L109" s="526"/>
      <c r="M109" s="515">
        <f t="shared" si="12"/>
        <v>0</v>
      </c>
      <c r="N109" s="526"/>
      <c r="O109" s="515">
        <f t="shared" si="13"/>
        <v>0</v>
      </c>
      <c r="P109" s="515">
        <f t="shared" si="14"/>
        <v>0</v>
      </c>
    </row>
    <row r="110" spans="1:16" ht="12.5">
      <c r="B110" s="195" t="str">
        <f t="shared" si="15"/>
        <v/>
      </c>
      <c r="C110" s="508">
        <f>IF(D93="","-",+C109+1)</f>
        <v>2028</v>
      </c>
      <c r="D110" s="374">
        <f>IF(F109+SUM(E$99:E109)=D$92,F109,D$92-SUM(E$99:E109))</f>
        <v>7993101.1752491724</v>
      </c>
      <c r="E110" s="523">
        <f>IF(+J96&lt;F109,J96,D110)</f>
        <v>248111.65116279069</v>
      </c>
      <c r="F110" s="524">
        <f t="shared" si="16"/>
        <v>7744989.5240863813</v>
      </c>
      <c r="G110" s="524">
        <f t="shared" si="17"/>
        <v>7869045.3496677764</v>
      </c>
      <c r="H110" s="527">
        <f t="shared" si="18"/>
        <v>1090418.5661554981</v>
      </c>
      <c r="I110" s="578">
        <f t="shared" si="19"/>
        <v>1090418.5661554981</v>
      </c>
      <c r="J110" s="515">
        <f t="shared" si="11"/>
        <v>0</v>
      </c>
      <c r="K110" s="515"/>
      <c r="L110" s="526"/>
      <c r="M110" s="515">
        <f t="shared" si="12"/>
        <v>0</v>
      </c>
      <c r="N110" s="526"/>
      <c r="O110" s="515">
        <f t="shared" si="13"/>
        <v>0</v>
      </c>
      <c r="P110" s="515">
        <f t="shared" si="14"/>
        <v>0</v>
      </c>
    </row>
    <row r="111" spans="1:16" ht="12.5">
      <c r="B111" s="195" t="str">
        <f t="shared" si="15"/>
        <v/>
      </c>
      <c r="C111" s="508">
        <f>IF(D93="","-",+C110+1)</f>
        <v>2029</v>
      </c>
      <c r="D111" s="374">
        <f>IF(F110+SUM(E$99:E110)=D$92,F110,D$92-SUM(E$99:E110))</f>
        <v>7744989.5240863813</v>
      </c>
      <c r="E111" s="523">
        <f>IF(+J96&lt;F110,J96,D111)</f>
        <v>248111.65116279069</v>
      </c>
      <c r="F111" s="524">
        <f t="shared" si="16"/>
        <v>7496877.8729235902</v>
      </c>
      <c r="G111" s="524">
        <f t="shared" si="17"/>
        <v>7620933.6985049862</v>
      </c>
      <c r="H111" s="527">
        <f t="shared" si="18"/>
        <v>1063860.5594115797</v>
      </c>
      <c r="I111" s="578">
        <f t="shared" si="19"/>
        <v>1063860.5594115797</v>
      </c>
      <c r="J111" s="515">
        <f t="shared" si="11"/>
        <v>0</v>
      </c>
      <c r="K111" s="515"/>
      <c r="L111" s="526"/>
      <c r="M111" s="515">
        <f t="shared" si="12"/>
        <v>0</v>
      </c>
      <c r="N111" s="526"/>
      <c r="O111" s="515">
        <f t="shared" si="13"/>
        <v>0</v>
      </c>
      <c r="P111" s="515">
        <f t="shared" si="14"/>
        <v>0</v>
      </c>
    </row>
    <row r="112" spans="1:16" ht="12.5">
      <c r="B112" s="195" t="str">
        <f t="shared" si="15"/>
        <v/>
      </c>
      <c r="C112" s="508">
        <f>IF(D93="","-",+C111+1)</f>
        <v>2030</v>
      </c>
      <c r="D112" s="374">
        <f>IF(F111+SUM(E$99:E111)=D$92,F111,D$92-SUM(E$99:E111))</f>
        <v>7496877.8729235902</v>
      </c>
      <c r="E112" s="523">
        <f>IF(+J96&lt;F111,J96,D112)</f>
        <v>248111.65116279069</v>
      </c>
      <c r="F112" s="524">
        <f t="shared" si="16"/>
        <v>7248766.2217607992</v>
      </c>
      <c r="G112" s="524">
        <f t="shared" si="17"/>
        <v>7372822.0473421942</v>
      </c>
      <c r="H112" s="527">
        <f t="shared" si="18"/>
        <v>1037302.5526676613</v>
      </c>
      <c r="I112" s="578">
        <f t="shared" si="19"/>
        <v>1037302.5526676613</v>
      </c>
      <c r="J112" s="515">
        <f t="shared" si="11"/>
        <v>0</v>
      </c>
      <c r="K112" s="515"/>
      <c r="L112" s="526"/>
      <c r="M112" s="515">
        <f t="shared" si="12"/>
        <v>0</v>
      </c>
      <c r="N112" s="526"/>
      <c r="O112" s="515">
        <f t="shared" si="13"/>
        <v>0</v>
      </c>
      <c r="P112" s="515">
        <f t="shared" si="14"/>
        <v>0</v>
      </c>
    </row>
    <row r="113" spans="2:16" ht="12.5">
      <c r="B113" s="195" t="str">
        <f t="shared" si="15"/>
        <v/>
      </c>
      <c r="C113" s="508">
        <f>IF(D93="","-",+C112+1)</f>
        <v>2031</v>
      </c>
      <c r="D113" s="374">
        <f>IF(F112+SUM(E$99:E112)=D$92,F112,D$92-SUM(E$99:E112))</f>
        <v>7248766.2217607992</v>
      </c>
      <c r="E113" s="523">
        <f>IF(+J96&lt;F112,J96,D113)</f>
        <v>248111.65116279069</v>
      </c>
      <c r="F113" s="524">
        <f t="shared" si="16"/>
        <v>7000654.5705980081</v>
      </c>
      <c r="G113" s="524">
        <f t="shared" si="17"/>
        <v>7124710.3961794041</v>
      </c>
      <c r="H113" s="527">
        <f t="shared" si="18"/>
        <v>1010744.5459237429</v>
      </c>
      <c r="I113" s="578">
        <f t="shared" si="19"/>
        <v>1010744.5459237429</v>
      </c>
      <c r="J113" s="515">
        <f t="shared" si="11"/>
        <v>0</v>
      </c>
      <c r="K113" s="515"/>
      <c r="L113" s="526"/>
      <c r="M113" s="515">
        <f t="shared" si="12"/>
        <v>0</v>
      </c>
      <c r="N113" s="526"/>
      <c r="O113" s="515">
        <f t="shared" si="13"/>
        <v>0</v>
      </c>
      <c r="P113" s="515">
        <f t="shared" si="14"/>
        <v>0</v>
      </c>
    </row>
    <row r="114" spans="2:16" ht="12.5">
      <c r="B114" s="195" t="str">
        <f t="shared" si="15"/>
        <v/>
      </c>
      <c r="C114" s="508">
        <f>IF(D93="","-",+C113+1)</f>
        <v>2032</v>
      </c>
      <c r="D114" s="374">
        <f>IF(F113+SUM(E$99:E113)=D$92,F113,D$92-SUM(E$99:E113))</f>
        <v>7000654.5705980081</v>
      </c>
      <c r="E114" s="523">
        <f>IF(+J96&lt;F113,J96,D114)</f>
        <v>248111.65116279069</v>
      </c>
      <c r="F114" s="524">
        <f t="shared" si="16"/>
        <v>6752542.919435217</v>
      </c>
      <c r="G114" s="524">
        <f t="shared" si="17"/>
        <v>6876598.7450166121</v>
      </c>
      <c r="H114" s="527">
        <f t="shared" si="18"/>
        <v>984186.53917982429</v>
      </c>
      <c r="I114" s="578">
        <f t="shared" si="19"/>
        <v>984186.53917982429</v>
      </c>
      <c r="J114" s="515">
        <f t="shared" si="11"/>
        <v>0</v>
      </c>
      <c r="K114" s="515"/>
      <c r="L114" s="526"/>
      <c r="M114" s="515">
        <f t="shared" si="12"/>
        <v>0</v>
      </c>
      <c r="N114" s="526"/>
      <c r="O114" s="515">
        <f t="shared" si="13"/>
        <v>0</v>
      </c>
      <c r="P114" s="515">
        <f t="shared" si="14"/>
        <v>0</v>
      </c>
    </row>
    <row r="115" spans="2:16" ht="12.5">
      <c r="B115" s="195" t="str">
        <f t="shared" si="15"/>
        <v/>
      </c>
      <c r="C115" s="508">
        <f>IF(D93="","-",+C114+1)</f>
        <v>2033</v>
      </c>
      <c r="D115" s="374">
        <f>IF(F114+SUM(E$99:E114)=D$92,F114,D$92-SUM(E$99:E114))</f>
        <v>6752542.919435217</v>
      </c>
      <c r="E115" s="523">
        <f>IF(+J96&lt;F114,J96,D115)</f>
        <v>248111.65116279069</v>
      </c>
      <c r="F115" s="524">
        <f t="shared" si="16"/>
        <v>6504431.268272426</v>
      </c>
      <c r="G115" s="524">
        <f t="shared" si="17"/>
        <v>6628487.093853822</v>
      </c>
      <c r="H115" s="527">
        <f t="shared" si="18"/>
        <v>957628.53243590589</v>
      </c>
      <c r="I115" s="578">
        <f t="shared" si="19"/>
        <v>957628.53243590589</v>
      </c>
      <c r="J115" s="515">
        <f t="shared" si="11"/>
        <v>0</v>
      </c>
      <c r="K115" s="515"/>
      <c r="L115" s="526"/>
      <c r="M115" s="515">
        <f t="shared" si="12"/>
        <v>0</v>
      </c>
      <c r="N115" s="526"/>
      <c r="O115" s="515">
        <f t="shared" si="13"/>
        <v>0</v>
      </c>
      <c r="P115" s="515">
        <f t="shared" si="14"/>
        <v>0</v>
      </c>
    </row>
    <row r="116" spans="2:16" ht="12.5">
      <c r="B116" s="195" t="str">
        <f t="shared" si="15"/>
        <v/>
      </c>
      <c r="C116" s="508">
        <f>IF(D93="","-",+C115+1)</f>
        <v>2034</v>
      </c>
      <c r="D116" s="374">
        <f>IF(F115+SUM(E$99:E115)=D$92,F115,D$92-SUM(E$99:E115))</f>
        <v>6504431.268272426</v>
      </c>
      <c r="E116" s="523">
        <f>IF(+J96&lt;F115,J96,D116)</f>
        <v>248111.65116279069</v>
      </c>
      <c r="F116" s="524">
        <f t="shared" si="16"/>
        <v>6256319.6171096349</v>
      </c>
      <c r="G116" s="524">
        <f t="shared" si="17"/>
        <v>6380375.44269103</v>
      </c>
      <c r="H116" s="527">
        <f t="shared" si="18"/>
        <v>931070.52569198725</v>
      </c>
      <c r="I116" s="578">
        <f t="shared" si="19"/>
        <v>931070.52569198725</v>
      </c>
      <c r="J116" s="515">
        <f t="shared" si="11"/>
        <v>0</v>
      </c>
      <c r="K116" s="515"/>
      <c r="L116" s="526"/>
      <c r="M116" s="515">
        <f t="shared" si="12"/>
        <v>0</v>
      </c>
      <c r="N116" s="526"/>
      <c r="O116" s="515">
        <f t="shared" si="13"/>
        <v>0</v>
      </c>
      <c r="P116" s="515">
        <f t="shared" si="14"/>
        <v>0</v>
      </c>
    </row>
    <row r="117" spans="2:16" ht="12.5">
      <c r="B117" s="195" t="str">
        <f t="shared" si="15"/>
        <v/>
      </c>
      <c r="C117" s="508">
        <f>IF(D93="","-",+C116+1)</f>
        <v>2035</v>
      </c>
      <c r="D117" s="374">
        <f>IF(F116+SUM(E$99:E116)=D$92,F116,D$92-SUM(E$99:E116))</f>
        <v>6256319.6171096349</v>
      </c>
      <c r="E117" s="523">
        <f>IF(+J96&lt;F116,J96,D117)</f>
        <v>248111.65116279069</v>
      </c>
      <c r="F117" s="524">
        <f t="shared" si="16"/>
        <v>6008207.9659468438</v>
      </c>
      <c r="G117" s="524">
        <f t="shared" si="17"/>
        <v>6132263.7915282398</v>
      </c>
      <c r="H117" s="527">
        <f t="shared" si="18"/>
        <v>904512.51894806884</v>
      </c>
      <c r="I117" s="578">
        <f t="shared" si="19"/>
        <v>904512.51894806884</v>
      </c>
      <c r="J117" s="515">
        <f t="shared" si="11"/>
        <v>0</v>
      </c>
      <c r="K117" s="515"/>
      <c r="L117" s="526"/>
      <c r="M117" s="515">
        <f t="shared" si="12"/>
        <v>0</v>
      </c>
      <c r="N117" s="526"/>
      <c r="O117" s="515">
        <f t="shared" si="13"/>
        <v>0</v>
      </c>
      <c r="P117" s="515">
        <f t="shared" si="14"/>
        <v>0</v>
      </c>
    </row>
    <row r="118" spans="2:16" ht="12.5">
      <c r="B118" s="195" t="str">
        <f t="shared" si="15"/>
        <v/>
      </c>
      <c r="C118" s="508">
        <f>IF(D93="","-",+C117+1)</f>
        <v>2036</v>
      </c>
      <c r="D118" s="374">
        <f>IF(F117+SUM(E$99:E117)=D$92,F117,D$92-SUM(E$99:E117))</f>
        <v>6008207.9659468438</v>
      </c>
      <c r="E118" s="523">
        <f>IF(+J96&lt;F117,J96,D118)</f>
        <v>248111.65116279069</v>
      </c>
      <c r="F118" s="524">
        <f t="shared" si="16"/>
        <v>5760096.3147840528</v>
      </c>
      <c r="G118" s="524">
        <f t="shared" si="17"/>
        <v>5884152.1403654478</v>
      </c>
      <c r="H118" s="527">
        <f t="shared" si="18"/>
        <v>877954.5122041502</v>
      </c>
      <c r="I118" s="578">
        <f t="shared" si="19"/>
        <v>877954.5122041502</v>
      </c>
      <c r="J118" s="515">
        <f t="shared" si="11"/>
        <v>0</v>
      </c>
      <c r="K118" s="515"/>
      <c r="L118" s="526"/>
      <c r="M118" s="515">
        <f t="shared" si="12"/>
        <v>0</v>
      </c>
      <c r="N118" s="526"/>
      <c r="O118" s="515">
        <f t="shared" si="13"/>
        <v>0</v>
      </c>
      <c r="P118" s="515">
        <f t="shared" si="14"/>
        <v>0</v>
      </c>
    </row>
    <row r="119" spans="2:16" ht="12.5">
      <c r="B119" s="195" t="str">
        <f t="shared" si="15"/>
        <v/>
      </c>
      <c r="C119" s="508">
        <f>IF(D93="","-",+C118+1)</f>
        <v>2037</v>
      </c>
      <c r="D119" s="374">
        <f>IF(F118+SUM(E$99:E118)=D$92,F118,D$92-SUM(E$99:E118))</f>
        <v>5760096.3147840528</v>
      </c>
      <c r="E119" s="523">
        <f>IF(+J96&lt;F118,J96,D119)</f>
        <v>248111.65116279069</v>
      </c>
      <c r="F119" s="524">
        <f t="shared" si="16"/>
        <v>5511984.6636212617</v>
      </c>
      <c r="G119" s="524">
        <f t="shared" si="17"/>
        <v>5636040.4892026577</v>
      </c>
      <c r="H119" s="527">
        <f t="shared" si="18"/>
        <v>851396.5054602318</v>
      </c>
      <c r="I119" s="578">
        <f t="shared" si="19"/>
        <v>851396.5054602318</v>
      </c>
      <c r="J119" s="515">
        <f t="shared" si="11"/>
        <v>0</v>
      </c>
      <c r="K119" s="515"/>
      <c r="L119" s="526"/>
      <c r="M119" s="515">
        <f t="shared" si="12"/>
        <v>0</v>
      </c>
      <c r="N119" s="526"/>
      <c r="O119" s="515">
        <f t="shared" si="13"/>
        <v>0</v>
      </c>
      <c r="P119" s="515">
        <f t="shared" si="14"/>
        <v>0</v>
      </c>
    </row>
    <row r="120" spans="2:16" ht="12.5">
      <c r="B120" s="195" t="str">
        <f t="shared" si="15"/>
        <v/>
      </c>
      <c r="C120" s="508">
        <f>IF(D93="","-",+C119+1)</f>
        <v>2038</v>
      </c>
      <c r="D120" s="374">
        <f>IF(F119+SUM(E$99:E119)=D$92,F119,D$92-SUM(E$99:E119))</f>
        <v>5511984.6636212617</v>
      </c>
      <c r="E120" s="523">
        <f>IF(+J96&lt;F119,J96,D120)</f>
        <v>248111.65116279069</v>
      </c>
      <c r="F120" s="524">
        <f t="shared" si="16"/>
        <v>5263873.0124584707</v>
      </c>
      <c r="G120" s="524">
        <f t="shared" si="17"/>
        <v>5387928.8380398657</v>
      </c>
      <c r="H120" s="527">
        <f t="shared" si="18"/>
        <v>824838.49871631328</v>
      </c>
      <c r="I120" s="578">
        <f t="shared" si="19"/>
        <v>824838.49871631328</v>
      </c>
      <c r="J120" s="515">
        <f t="shared" si="11"/>
        <v>0</v>
      </c>
      <c r="K120" s="515"/>
      <c r="L120" s="526"/>
      <c r="M120" s="515">
        <f t="shared" si="12"/>
        <v>0</v>
      </c>
      <c r="N120" s="526"/>
      <c r="O120" s="515">
        <f t="shared" si="13"/>
        <v>0</v>
      </c>
      <c r="P120" s="515">
        <f t="shared" si="14"/>
        <v>0</v>
      </c>
    </row>
    <row r="121" spans="2:16" ht="12.5">
      <c r="B121" s="195" t="str">
        <f t="shared" si="15"/>
        <v/>
      </c>
      <c r="C121" s="508">
        <f>IF(D93="","-",+C120+1)</f>
        <v>2039</v>
      </c>
      <c r="D121" s="374">
        <f>IF(F120+SUM(E$99:E120)=D$92,F120,D$92-SUM(E$99:E120))</f>
        <v>5263873.0124584707</v>
      </c>
      <c r="E121" s="523">
        <f>IF(+J96&lt;F120,J96,D121)</f>
        <v>248111.65116279069</v>
      </c>
      <c r="F121" s="524">
        <f t="shared" si="16"/>
        <v>5015761.3612956796</v>
      </c>
      <c r="G121" s="524">
        <f t="shared" si="17"/>
        <v>5139817.1868770756</v>
      </c>
      <c r="H121" s="527">
        <f t="shared" si="18"/>
        <v>798280.49197239487</v>
      </c>
      <c r="I121" s="578">
        <f t="shared" si="19"/>
        <v>798280.49197239487</v>
      </c>
      <c r="J121" s="515">
        <f t="shared" si="11"/>
        <v>0</v>
      </c>
      <c r="K121" s="515"/>
      <c r="L121" s="526"/>
      <c r="M121" s="515">
        <f t="shared" si="12"/>
        <v>0</v>
      </c>
      <c r="N121" s="526"/>
      <c r="O121" s="515">
        <f t="shared" si="13"/>
        <v>0</v>
      </c>
      <c r="P121" s="515">
        <f t="shared" si="14"/>
        <v>0</v>
      </c>
    </row>
    <row r="122" spans="2:16" ht="12.5">
      <c r="B122" s="195" t="str">
        <f t="shared" si="15"/>
        <v/>
      </c>
      <c r="C122" s="508">
        <f>IF(D93="","-",+C121+1)</f>
        <v>2040</v>
      </c>
      <c r="D122" s="374">
        <f>IF(F121+SUM(E$99:E121)=D$92,F121,D$92-SUM(E$99:E121))</f>
        <v>5015761.3612956796</v>
      </c>
      <c r="E122" s="523">
        <f>IF(+J96&lt;F121,J96,D122)</f>
        <v>248111.65116279069</v>
      </c>
      <c r="F122" s="524">
        <f t="shared" si="16"/>
        <v>4767649.7101328885</v>
      </c>
      <c r="G122" s="524">
        <f t="shared" si="17"/>
        <v>4891705.5357142836</v>
      </c>
      <c r="H122" s="527">
        <f t="shared" si="18"/>
        <v>771722.48522847623</v>
      </c>
      <c r="I122" s="578">
        <f t="shared" si="19"/>
        <v>771722.48522847623</v>
      </c>
      <c r="J122" s="515">
        <f t="shared" si="11"/>
        <v>0</v>
      </c>
      <c r="K122" s="515"/>
      <c r="L122" s="526"/>
      <c r="M122" s="515">
        <f t="shared" si="12"/>
        <v>0</v>
      </c>
      <c r="N122" s="526"/>
      <c r="O122" s="515">
        <f t="shared" si="13"/>
        <v>0</v>
      </c>
      <c r="P122" s="515">
        <f t="shared" si="14"/>
        <v>0</v>
      </c>
    </row>
    <row r="123" spans="2:16" ht="12.5">
      <c r="B123" s="195" t="str">
        <f t="shared" si="15"/>
        <v/>
      </c>
      <c r="C123" s="508">
        <f>IF(D93="","-",+C122+1)</f>
        <v>2041</v>
      </c>
      <c r="D123" s="374">
        <f>IF(F122+SUM(E$99:E122)=D$92,F122,D$92-SUM(E$99:E122))</f>
        <v>4767649.7101328885</v>
      </c>
      <c r="E123" s="523">
        <f>IF(+J96&lt;F122,J96,D123)</f>
        <v>248111.65116279069</v>
      </c>
      <c r="F123" s="524">
        <f t="shared" si="16"/>
        <v>4519538.0589700975</v>
      </c>
      <c r="G123" s="524">
        <f t="shared" si="17"/>
        <v>4643593.8845514935</v>
      </c>
      <c r="H123" s="527">
        <f t="shared" si="18"/>
        <v>745164.47848455783</v>
      </c>
      <c r="I123" s="578">
        <f t="shared" si="19"/>
        <v>745164.47848455783</v>
      </c>
      <c r="J123" s="515">
        <f t="shared" si="11"/>
        <v>0</v>
      </c>
      <c r="K123" s="515"/>
      <c r="L123" s="526"/>
      <c r="M123" s="515">
        <f t="shared" si="12"/>
        <v>0</v>
      </c>
      <c r="N123" s="526"/>
      <c r="O123" s="515">
        <f t="shared" si="13"/>
        <v>0</v>
      </c>
      <c r="P123" s="515">
        <f t="shared" si="14"/>
        <v>0</v>
      </c>
    </row>
    <row r="124" spans="2:16" ht="12.5">
      <c r="B124" s="195" t="str">
        <f t="shared" si="15"/>
        <v/>
      </c>
      <c r="C124" s="508">
        <f>IF(D93="","-",+C123+1)</f>
        <v>2042</v>
      </c>
      <c r="D124" s="374">
        <f>IF(F123+SUM(E$99:E123)=D$92,F123,D$92-SUM(E$99:E123))</f>
        <v>4519538.0589700975</v>
      </c>
      <c r="E124" s="523">
        <f>IF(+J96&lt;F123,J96,D124)</f>
        <v>248111.65116279069</v>
      </c>
      <c r="F124" s="524">
        <f t="shared" si="16"/>
        <v>4271426.4078073064</v>
      </c>
      <c r="G124" s="524">
        <f t="shared" si="17"/>
        <v>4395482.2333887015</v>
      </c>
      <c r="H124" s="527">
        <f t="shared" si="18"/>
        <v>718606.47174063919</v>
      </c>
      <c r="I124" s="578">
        <f t="shared" si="19"/>
        <v>718606.47174063919</v>
      </c>
      <c r="J124" s="515">
        <f t="shared" si="11"/>
        <v>0</v>
      </c>
      <c r="K124" s="515"/>
      <c r="L124" s="526"/>
      <c r="M124" s="515">
        <f t="shared" si="12"/>
        <v>0</v>
      </c>
      <c r="N124" s="526"/>
      <c r="O124" s="515">
        <f t="shared" si="13"/>
        <v>0</v>
      </c>
      <c r="P124" s="515">
        <f t="shared" si="14"/>
        <v>0</v>
      </c>
    </row>
    <row r="125" spans="2:16" ht="12.5">
      <c r="B125" s="195" t="str">
        <f t="shared" si="15"/>
        <v/>
      </c>
      <c r="C125" s="508">
        <f>IF(D93="","-",+C124+1)</f>
        <v>2043</v>
      </c>
      <c r="D125" s="374">
        <f>IF(F124+SUM(E$99:E124)=D$92,F124,D$92-SUM(E$99:E124))</f>
        <v>4271426.4078073064</v>
      </c>
      <c r="E125" s="523">
        <f>IF(+J96&lt;F124,J96,D125)</f>
        <v>248111.65116279069</v>
      </c>
      <c r="F125" s="524">
        <f t="shared" si="16"/>
        <v>4023314.7566445158</v>
      </c>
      <c r="G125" s="524">
        <f t="shared" si="17"/>
        <v>4147370.5822259113</v>
      </c>
      <c r="H125" s="527">
        <f t="shared" si="18"/>
        <v>692048.46499672078</v>
      </c>
      <c r="I125" s="578">
        <f t="shared" si="19"/>
        <v>692048.46499672078</v>
      </c>
      <c r="J125" s="515">
        <f t="shared" si="11"/>
        <v>0</v>
      </c>
      <c r="K125" s="515"/>
      <c r="L125" s="526"/>
      <c r="M125" s="515">
        <f t="shared" si="12"/>
        <v>0</v>
      </c>
      <c r="N125" s="526"/>
      <c r="O125" s="515">
        <f t="shared" si="13"/>
        <v>0</v>
      </c>
      <c r="P125" s="515">
        <f t="shared" si="14"/>
        <v>0</v>
      </c>
    </row>
    <row r="126" spans="2:16" ht="12.5">
      <c r="B126" s="195" t="str">
        <f t="shared" si="15"/>
        <v/>
      </c>
      <c r="C126" s="508">
        <f>IF(D93="","-",+C125+1)</f>
        <v>2044</v>
      </c>
      <c r="D126" s="374">
        <f>IF(F125+SUM(E$99:E125)=D$92,F125,D$92-SUM(E$99:E125))</f>
        <v>4023314.7566445158</v>
      </c>
      <c r="E126" s="523">
        <f>IF(+J96&lt;F125,J96,D126)</f>
        <v>248111.65116279069</v>
      </c>
      <c r="F126" s="524">
        <f t="shared" si="16"/>
        <v>3775203.1054817252</v>
      </c>
      <c r="G126" s="524">
        <f t="shared" si="17"/>
        <v>3899258.9310631203</v>
      </c>
      <c r="H126" s="527">
        <f t="shared" si="18"/>
        <v>665490.45825280226</v>
      </c>
      <c r="I126" s="578">
        <f t="shared" si="19"/>
        <v>665490.45825280226</v>
      </c>
      <c r="J126" s="515">
        <f t="shared" si="11"/>
        <v>0</v>
      </c>
      <c r="K126" s="515"/>
      <c r="L126" s="526"/>
      <c r="M126" s="515">
        <f t="shared" si="12"/>
        <v>0</v>
      </c>
      <c r="N126" s="526"/>
      <c r="O126" s="515">
        <f t="shared" si="13"/>
        <v>0</v>
      </c>
      <c r="P126" s="515">
        <f t="shared" si="14"/>
        <v>0</v>
      </c>
    </row>
    <row r="127" spans="2:16" ht="12.5">
      <c r="B127" s="195" t="str">
        <f t="shared" si="15"/>
        <v/>
      </c>
      <c r="C127" s="508">
        <f>IF(D93="","-",+C126+1)</f>
        <v>2045</v>
      </c>
      <c r="D127" s="374">
        <f>IF(F126+SUM(E$99:E126)=D$92,F126,D$92-SUM(E$99:E126))</f>
        <v>3775203.1054817252</v>
      </c>
      <c r="E127" s="523">
        <f>IF(+J96&lt;F126,J96,D127)</f>
        <v>248111.65116279069</v>
      </c>
      <c r="F127" s="524">
        <f t="shared" si="16"/>
        <v>3527091.4543189346</v>
      </c>
      <c r="G127" s="524">
        <f t="shared" si="17"/>
        <v>3651147.2799003301</v>
      </c>
      <c r="H127" s="527">
        <f t="shared" si="18"/>
        <v>638932.45150888385</v>
      </c>
      <c r="I127" s="578">
        <f t="shared" si="19"/>
        <v>638932.45150888385</v>
      </c>
      <c r="J127" s="515">
        <f t="shared" si="11"/>
        <v>0</v>
      </c>
      <c r="K127" s="515"/>
      <c r="L127" s="526"/>
      <c r="M127" s="515">
        <f t="shared" si="12"/>
        <v>0</v>
      </c>
      <c r="N127" s="526"/>
      <c r="O127" s="515">
        <f t="shared" si="13"/>
        <v>0</v>
      </c>
      <c r="P127" s="515">
        <f t="shared" si="14"/>
        <v>0</v>
      </c>
    </row>
    <row r="128" spans="2:16" ht="12.5">
      <c r="B128" s="195" t="str">
        <f t="shared" si="15"/>
        <v/>
      </c>
      <c r="C128" s="508">
        <f>IF(D93="","-",+C127+1)</f>
        <v>2046</v>
      </c>
      <c r="D128" s="374">
        <f>IF(F127+SUM(E$99:E127)=D$92,F127,D$92-SUM(E$99:E127))</f>
        <v>3527091.4543189346</v>
      </c>
      <c r="E128" s="523">
        <f>IF(+J96&lt;F127,J96,D128)</f>
        <v>248111.65116279069</v>
      </c>
      <c r="F128" s="524">
        <f t="shared" si="16"/>
        <v>3278979.803156144</v>
      </c>
      <c r="G128" s="524">
        <f t="shared" si="17"/>
        <v>3403035.6287375391</v>
      </c>
      <c r="H128" s="527">
        <f t="shared" si="18"/>
        <v>612374.44476496533</v>
      </c>
      <c r="I128" s="578">
        <f t="shared" si="19"/>
        <v>612374.44476496533</v>
      </c>
      <c r="J128" s="515">
        <f t="shared" si="11"/>
        <v>0</v>
      </c>
      <c r="K128" s="515"/>
      <c r="L128" s="526"/>
      <c r="M128" s="515">
        <f t="shared" si="12"/>
        <v>0</v>
      </c>
      <c r="N128" s="526"/>
      <c r="O128" s="515">
        <f t="shared" si="13"/>
        <v>0</v>
      </c>
      <c r="P128" s="515">
        <f t="shared" si="14"/>
        <v>0</v>
      </c>
    </row>
    <row r="129" spans="2:16" ht="12.5">
      <c r="B129" s="195" t="str">
        <f t="shared" si="15"/>
        <v/>
      </c>
      <c r="C129" s="508">
        <f>IF(D93="","-",+C128+1)</f>
        <v>2047</v>
      </c>
      <c r="D129" s="374">
        <f>IF(F128+SUM(E$99:E128)=D$92,F128,D$92-SUM(E$99:E128))</f>
        <v>3278979.803156144</v>
      </c>
      <c r="E129" s="523">
        <f>IF(+J96&lt;F128,J96,D129)</f>
        <v>248111.65116279069</v>
      </c>
      <c r="F129" s="524">
        <f t="shared" si="16"/>
        <v>3030868.1519933534</v>
      </c>
      <c r="G129" s="524">
        <f t="shared" si="17"/>
        <v>3154923.9775747489</v>
      </c>
      <c r="H129" s="527">
        <f t="shared" si="18"/>
        <v>585816.43802104692</v>
      </c>
      <c r="I129" s="578">
        <f t="shared" si="19"/>
        <v>585816.43802104692</v>
      </c>
      <c r="J129" s="515">
        <f t="shared" si="11"/>
        <v>0</v>
      </c>
      <c r="K129" s="515"/>
      <c r="L129" s="526"/>
      <c r="M129" s="515">
        <f t="shared" si="12"/>
        <v>0</v>
      </c>
      <c r="N129" s="526"/>
      <c r="O129" s="515">
        <f t="shared" si="13"/>
        <v>0</v>
      </c>
      <c r="P129" s="515">
        <f t="shared" si="14"/>
        <v>0</v>
      </c>
    </row>
    <row r="130" spans="2:16" ht="12.5">
      <c r="B130" s="195" t="str">
        <f t="shared" si="15"/>
        <v/>
      </c>
      <c r="C130" s="508">
        <f>IF(D93="","-",+C129+1)</f>
        <v>2048</v>
      </c>
      <c r="D130" s="374">
        <f>IF(F129+SUM(E$99:E129)=D$92,F129,D$92-SUM(E$99:E129))</f>
        <v>3030868.1519933534</v>
      </c>
      <c r="E130" s="523">
        <f>IF(+J96&lt;F129,J96,D130)</f>
        <v>248111.65116279069</v>
      </c>
      <c r="F130" s="524">
        <f t="shared" si="16"/>
        <v>2782756.5008305628</v>
      </c>
      <c r="G130" s="524">
        <f t="shared" si="17"/>
        <v>2906812.3264119579</v>
      </c>
      <c r="H130" s="527">
        <f t="shared" si="18"/>
        <v>559258.4312771284</v>
      </c>
      <c r="I130" s="578">
        <f t="shared" si="19"/>
        <v>559258.4312771284</v>
      </c>
      <c r="J130" s="515">
        <f t="shared" si="11"/>
        <v>0</v>
      </c>
      <c r="K130" s="515"/>
      <c r="L130" s="526"/>
      <c r="M130" s="515">
        <f t="shared" si="12"/>
        <v>0</v>
      </c>
      <c r="N130" s="526"/>
      <c r="O130" s="515">
        <f t="shared" si="13"/>
        <v>0</v>
      </c>
      <c r="P130" s="515">
        <f t="shared" si="14"/>
        <v>0</v>
      </c>
    </row>
    <row r="131" spans="2:16" ht="12.5">
      <c r="B131" s="195" t="str">
        <f t="shared" si="15"/>
        <v/>
      </c>
      <c r="C131" s="508">
        <f>IF(D93="","-",+C130+1)</f>
        <v>2049</v>
      </c>
      <c r="D131" s="374">
        <f>IF(F130+SUM(E$99:E130)=D$92,F130,D$92-SUM(E$99:E130))</f>
        <v>2782756.5008305628</v>
      </c>
      <c r="E131" s="523">
        <f>IF(+J96&lt;F130,J96,D131)</f>
        <v>248111.65116279069</v>
      </c>
      <c r="F131" s="524">
        <f t="shared" ref="F131:F154" si="20">+D131-E131</f>
        <v>2534644.8496677722</v>
      </c>
      <c r="G131" s="524">
        <f t="shared" ref="G131:G154" si="21">+(F131+D131)/2</f>
        <v>2658700.6752491677</v>
      </c>
      <c r="H131" s="527">
        <f t="shared" si="18"/>
        <v>532700.42453321</v>
      </c>
      <c r="I131" s="578">
        <f t="shared" si="19"/>
        <v>532700.42453321</v>
      </c>
      <c r="J131" s="515">
        <f t="shared" ref="J131:J154" si="22">+I541-H541</f>
        <v>0</v>
      </c>
      <c r="K131" s="515"/>
      <c r="L131" s="526"/>
      <c r="M131" s="515">
        <f t="shared" ref="M131:M154" si="23">IF(L541&lt;&gt;0,+H541-L541,0)</f>
        <v>0</v>
      </c>
      <c r="N131" s="526"/>
      <c r="O131" s="515">
        <f t="shared" ref="O131:O154" si="24">IF(N541&lt;&gt;0,+I541-N541,0)</f>
        <v>0</v>
      </c>
      <c r="P131" s="515">
        <f t="shared" ref="P131:P154" si="25">+O541-M541</f>
        <v>0</v>
      </c>
    </row>
    <row r="132" spans="2:16" ht="12.5">
      <c r="B132" s="195" t="str">
        <f t="shared" si="15"/>
        <v/>
      </c>
      <c r="C132" s="508">
        <f>IF(D93="","-",+C131+1)</f>
        <v>2050</v>
      </c>
      <c r="D132" s="374">
        <f>IF(F131+SUM(E$99:E131)=D$92,F131,D$92-SUM(E$99:E131))</f>
        <v>2534644.8496677722</v>
      </c>
      <c r="E132" s="523">
        <f>IF(+J96&lt;F131,J96,D132)</f>
        <v>248111.65116279069</v>
      </c>
      <c r="F132" s="524">
        <f t="shared" si="20"/>
        <v>2286533.1985049816</v>
      </c>
      <c r="G132" s="524">
        <f t="shared" si="21"/>
        <v>2410589.0240863767</v>
      </c>
      <c r="H132" s="527">
        <f t="shared" si="18"/>
        <v>506142.41778929147</v>
      </c>
      <c r="I132" s="578">
        <f t="shared" si="19"/>
        <v>506142.41778929147</v>
      </c>
      <c r="J132" s="515">
        <f t="shared" si="22"/>
        <v>0</v>
      </c>
      <c r="K132" s="515"/>
      <c r="L132" s="526"/>
      <c r="M132" s="515">
        <f t="shared" si="23"/>
        <v>0</v>
      </c>
      <c r="N132" s="526"/>
      <c r="O132" s="515">
        <f t="shared" si="24"/>
        <v>0</v>
      </c>
      <c r="P132" s="515">
        <f t="shared" si="25"/>
        <v>0</v>
      </c>
    </row>
    <row r="133" spans="2:16" ht="12.5">
      <c r="B133" s="195" t="str">
        <f t="shared" si="15"/>
        <v/>
      </c>
      <c r="C133" s="508">
        <f>IF(D93="","-",+C132+1)</f>
        <v>2051</v>
      </c>
      <c r="D133" s="374">
        <f>IF(F132+SUM(E$99:E132)=D$92,F132,D$92-SUM(E$99:E132))</f>
        <v>2286533.1985049816</v>
      </c>
      <c r="E133" s="523">
        <f>IF(+J96&lt;F132,J96,D133)</f>
        <v>248111.65116279069</v>
      </c>
      <c r="F133" s="524">
        <f t="shared" si="20"/>
        <v>2038421.547342191</v>
      </c>
      <c r="G133" s="524">
        <f t="shared" si="21"/>
        <v>2162477.3729235865</v>
      </c>
      <c r="H133" s="527">
        <f t="shared" si="18"/>
        <v>479584.41104537307</v>
      </c>
      <c r="I133" s="578">
        <f t="shared" si="19"/>
        <v>479584.41104537307</v>
      </c>
      <c r="J133" s="515">
        <f t="shared" si="22"/>
        <v>0</v>
      </c>
      <c r="K133" s="515"/>
      <c r="L133" s="526"/>
      <c r="M133" s="515">
        <f t="shared" si="23"/>
        <v>0</v>
      </c>
      <c r="N133" s="526"/>
      <c r="O133" s="515">
        <f t="shared" si="24"/>
        <v>0</v>
      </c>
      <c r="P133" s="515">
        <f t="shared" si="25"/>
        <v>0</v>
      </c>
    </row>
    <row r="134" spans="2:16" ht="12.5">
      <c r="B134" s="195" t="str">
        <f t="shared" si="15"/>
        <v/>
      </c>
      <c r="C134" s="508">
        <f>IF(D93="","-",+C133+1)</f>
        <v>2052</v>
      </c>
      <c r="D134" s="374">
        <f>IF(F133+SUM(E$99:E133)=D$92,F133,D$92-SUM(E$99:E133))</f>
        <v>2038421.547342191</v>
      </c>
      <c r="E134" s="523">
        <f>IF(+J96&lt;F133,J96,D134)</f>
        <v>248111.65116279069</v>
      </c>
      <c r="F134" s="524">
        <f t="shared" si="20"/>
        <v>1790309.8961794004</v>
      </c>
      <c r="G134" s="524">
        <f t="shared" si="21"/>
        <v>1914365.7217607957</v>
      </c>
      <c r="H134" s="527">
        <f t="shared" si="18"/>
        <v>453026.40430145466</v>
      </c>
      <c r="I134" s="578">
        <f t="shared" si="19"/>
        <v>453026.40430145466</v>
      </c>
      <c r="J134" s="515">
        <f t="shared" si="22"/>
        <v>0</v>
      </c>
      <c r="K134" s="515"/>
      <c r="L134" s="526"/>
      <c r="M134" s="515">
        <f t="shared" si="23"/>
        <v>0</v>
      </c>
      <c r="N134" s="526"/>
      <c r="O134" s="515">
        <f t="shared" si="24"/>
        <v>0</v>
      </c>
      <c r="P134" s="515">
        <f t="shared" si="25"/>
        <v>0</v>
      </c>
    </row>
    <row r="135" spans="2:16" ht="12.5">
      <c r="B135" s="195" t="str">
        <f t="shared" si="15"/>
        <v/>
      </c>
      <c r="C135" s="508">
        <f>IF(D93="","-",+C134+1)</f>
        <v>2053</v>
      </c>
      <c r="D135" s="374">
        <f>IF(F134+SUM(E$99:E134)=D$92,F134,D$92-SUM(E$99:E134))</f>
        <v>1790309.8961794004</v>
      </c>
      <c r="E135" s="523">
        <f>IF(+J96&lt;F134,J96,D135)</f>
        <v>248111.65116279069</v>
      </c>
      <c r="F135" s="524">
        <f t="shared" si="20"/>
        <v>1542198.2450166098</v>
      </c>
      <c r="G135" s="524">
        <f t="shared" si="21"/>
        <v>1666254.0705980051</v>
      </c>
      <c r="H135" s="527">
        <f t="shared" si="18"/>
        <v>426468.39755753614</v>
      </c>
      <c r="I135" s="578">
        <f t="shared" si="19"/>
        <v>426468.39755753614</v>
      </c>
      <c r="J135" s="515">
        <f t="shared" si="22"/>
        <v>0</v>
      </c>
      <c r="K135" s="515"/>
      <c r="L135" s="526"/>
      <c r="M135" s="515">
        <f t="shared" si="23"/>
        <v>0</v>
      </c>
      <c r="N135" s="526"/>
      <c r="O135" s="515">
        <f t="shared" si="24"/>
        <v>0</v>
      </c>
      <c r="P135" s="515">
        <f t="shared" si="25"/>
        <v>0</v>
      </c>
    </row>
    <row r="136" spans="2:16" ht="12.5">
      <c r="B136" s="195" t="str">
        <f t="shared" si="15"/>
        <v/>
      </c>
      <c r="C136" s="508">
        <f>IF(D93="","-",+C135+1)</f>
        <v>2054</v>
      </c>
      <c r="D136" s="374">
        <f>IF(F135+SUM(E$99:E135)=D$92,F135,D$92-SUM(E$99:E135))</f>
        <v>1542198.2450166098</v>
      </c>
      <c r="E136" s="523">
        <f>IF(+J96&lt;F135,J96,D136)</f>
        <v>248111.65116279069</v>
      </c>
      <c r="F136" s="524">
        <f t="shared" si="20"/>
        <v>1294086.5938538192</v>
      </c>
      <c r="G136" s="524">
        <f t="shared" si="21"/>
        <v>1418142.4194352145</v>
      </c>
      <c r="H136" s="527">
        <f t="shared" si="18"/>
        <v>399910.39081361773</v>
      </c>
      <c r="I136" s="578">
        <f t="shared" si="19"/>
        <v>399910.39081361773</v>
      </c>
      <c r="J136" s="515">
        <f t="shared" si="22"/>
        <v>0</v>
      </c>
      <c r="K136" s="515"/>
      <c r="L136" s="526"/>
      <c r="M136" s="515">
        <f t="shared" si="23"/>
        <v>0</v>
      </c>
      <c r="N136" s="526"/>
      <c r="O136" s="515">
        <f t="shared" si="24"/>
        <v>0</v>
      </c>
      <c r="P136" s="515">
        <f t="shared" si="25"/>
        <v>0</v>
      </c>
    </row>
    <row r="137" spans="2:16" ht="12.5">
      <c r="B137" s="195" t="str">
        <f t="shared" si="15"/>
        <v/>
      </c>
      <c r="C137" s="508">
        <f>IF(D93="","-",+C136+1)</f>
        <v>2055</v>
      </c>
      <c r="D137" s="374">
        <f>IF(F136+SUM(E$99:E136)=D$92,F136,D$92-SUM(E$99:E136))</f>
        <v>1294086.5938538192</v>
      </c>
      <c r="E137" s="523">
        <f>IF(+J96&lt;F136,J96,D137)</f>
        <v>248111.65116279069</v>
      </c>
      <c r="F137" s="524">
        <f t="shared" si="20"/>
        <v>1045974.9426910285</v>
      </c>
      <c r="G137" s="524">
        <f t="shared" si="21"/>
        <v>1170030.7682724239</v>
      </c>
      <c r="H137" s="527">
        <f t="shared" si="18"/>
        <v>373352.38406969927</v>
      </c>
      <c r="I137" s="578">
        <f t="shared" si="19"/>
        <v>373352.38406969927</v>
      </c>
      <c r="J137" s="515">
        <f t="shared" si="22"/>
        <v>0</v>
      </c>
      <c r="K137" s="515"/>
      <c r="L137" s="526"/>
      <c r="M137" s="515">
        <f t="shared" si="23"/>
        <v>0</v>
      </c>
      <c r="N137" s="526"/>
      <c r="O137" s="515">
        <f t="shared" si="24"/>
        <v>0</v>
      </c>
      <c r="P137" s="515">
        <f t="shared" si="25"/>
        <v>0</v>
      </c>
    </row>
    <row r="138" spans="2:16" ht="12.5">
      <c r="B138" s="195" t="str">
        <f t="shared" si="15"/>
        <v/>
      </c>
      <c r="C138" s="508">
        <f>IF(D93="","-",+C137+1)</f>
        <v>2056</v>
      </c>
      <c r="D138" s="374">
        <f>IF(F137+SUM(E$99:E137)=D$92,F137,D$92-SUM(E$99:E137))</f>
        <v>1045974.9426910285</v>
      </c>
      <c r="E138" s="523">
        <f>IF(+J96&lt;F137,J96,D138)</f>
        <v>248111.65116279069</v>
      </c>
      <c r="F138" s="524">
        <f t="shared" si="20"/>
        <v>797863.29152823775</v>
      </c>
      <c r="G138" s="524">
        <f t="shared" si="21"/>
        <v>921919.11710963305</v>
      </c>
      <c r="H138" s="527">
        <f t="shared" si="18"/>
        <v>346794.37732578081</v>
      </c>
      <c r="I138" s="578">
        <f t="shared" si="19"/>
        <v>346794.37732578081</v>
      </c>
      <c r="J138" s="515">
        <f t="shared" si="22"/>
        <v>0</v>
      </c>
      <c r="K138" s="515"/>
      <c r="L138" s="526"/>
      <c r="M138" s="515">
        <f t="shared" si="23"/>
        <v>0</v>
      </c>
      <c r="N138" s="526"/>
      <c r="O138" s="515">
        <f t="shared" si="24"/>
        <v>0</v>
      </c>
      <c r="P138" s="515">
        <f t="shared" si="25"/>
        <v>0</v>
      </c>
    </row>
    <row r="139" spans="2:16" ht="12.5">
      <c r="B139" s="195" t="str">
        <f t="shared" si="15"/>
        <v/>
      </c>
      <c r="C139" s="508">
        <f>IF(D93="","-",+C138+1)</f>
        <v>2057</v>
      </c>
      <c r="D139" s="374">
        <f>IF(F138+SUM(E$99:E138)=D$92,F138,D$92-SUM(E$99:E138))</f>
        <v>797863.29152823775</v>
      </c>
      <c r="E139" s="523">
        <f>IF(+J96&lt;F138,J96,D139)</f>
        <v>248111.65116279069</v>
      </c>
      <c r="F139" s="524">
        <f t="shared" si="20"/>
        <v>549751.64036544703</v>
      </c>
      <c r="G139" s="524">
        <f t="shared" si="21"/>
        <v>673807.46594684245</v>
      </c>
      <c r="H139" s="527">
        <f t="shared" si="18"/>
        <v>320236.37058186228</v>
      </c>
      <c r="I139" s="578">
        <f t="shared" si="19"/>
        <v>320236.37058186228</v>
      </c>
      <c r="J139" s="515">
        <f t="shared" si="22"/>
        <v>0</v>
      </c>
      <c r="K139" s="515"/>
      <c r="L139" s="526"/>
      <c r="M139" s="515">
        <f t="shared" si="23"/>
        <v>0</v>
      </c>
      <c r="N139" s="526"/>
      <c r="O139" s="515">
        <f t="shared" si="24"/>
        <v>0</v>
      </c>
      <c r="P139" s="515">
        <f t="shared" si="25"/>
        <v>0</v>
      </c>
    </row>
    <row r="140" spans="2:16" ht="12.5">
      <c r="B140" s="195" t="str">
        <f t="shared" si="15"/>
        <v/>
      </c>
      <c r="C140" s="508">
        <f>IF(D93="","-",+C139+1)</f>
        <v>2058</v>
      </c>
      <c r="D140" s="374">
        <f>IF(F139+SUM(E$99:E139)=D$92,F139,D$92-SUM(E$99:E139))</f>
        <v>549751.64036544703</v>
      </c>
      <c r="E140" s="523">
        <f>IF(+J96&lt;F139,J96,D140)</f>
        <v>248111.65116279069</v>
      </c>
      <c r="F140" s="524">
        <f t="shared" si="20"/>
        <v>301639.98920265632</v>
      </c>
      <c r="G140" s="524">
        <f t="shared" si="21"/>
        <v>425695.81478405168</v>
      </c>
      <c r="H140" s="527">
        <f t="shared" si="18"/>
        <v>293678.36383794382</v>
      </c>
      <c r="I140" s="578">
        <f t="shared" si="19"/>
        <v>293678.36383794382</v>
      </c>
      <c r="J140" s="515">
        <f t="shared" si="22"/>
        <v>0</v>
      </c>
      <c r="K140" s="515"/>
      <c r="L140" s="526"/>
      <c r="M140" s="515">
        <f t="shared" si="23"/>
        <v>0</v>
      </c>
      <c r="N140" s="526"/>
      <c r="O140" s="515">
        <f t="shared" si="24"/>
        <v>0</v>
      </c>
      <c r="P140" s="515">
        <f t="shared" si="25"/>
        <v>0</v>
      </c>
    </row>
    <row r="141" spans="2:16" ht="12.5">
      <c r="B141" s="195" t="str">
        <f t="shared" si="15"/>
        <v/>
      </c>
      <c r="C141" s="508">
        <f>IF(D93="","-",+C140+1)</f>
        <v>2059</v>
      </c>
      <c r="D141" s="374">
        <f>IF(F140+SUM(E$99:E140)=D$92,F140,D$92-SUM(E$99:E140))</f>
        <v>301639.98920265632</v>
      </c>
      <c r="E141" s="523">
        <f>IF(+J96&lt;F140,J96,D141)</f>
        <v>248111.65116279069</v>
      </c>
      <c r="F141" s="524">
        <f t="shared" si="20"/>
        <v>53528.33803986563</v>
      </c>
      <c r="G141" s="524">
        <f t="shared" si="21"/>
        <v>177584.16362126096</v>
      </c>
      <c r="H141" s="527">
        <f t="shared" si="18"/>
        <v>267120.35709402536</v>
      </c>
      <c r="I141" s="578">
        <f t="shared" si="19"/>
        <v>267120.35709402536</v>
      </c>
      <c r="J141" s="515">
        <f t="shared" si="22"/>
        <v>0</v>
      </c>
      <c r="K141" s="515"/>
      <c r="L141" s="526"/>
      <c r="M141" s="515">
        <f t="shared" si="23"/>
        <v>0</v>
      </c>
      <c r="N141" s="526"/>
      <c r="O141" s="515">
        <f t="shared" si="24"/>
        <v>0</v>
      </c>
      <c r="P141" s="515">
        <f t="shared" si="25"/>
        <v>0</v>
      </c>
    </row>
    <row r="142" spans="2:16" ht="12.5">
      <c r="B142" s="195" t="str">
        <f t="shared" si="15"/>
        <v/>
      </c>
      <c r="C142" s="508">
        <f>IF(D93="","-",+C141+1)</f>
        <v>2060</v>
      </c>
      <c r="D142" s="374">
        <f>IF(F141+SUM(E$99:E141)=D$92,F141,D$92-SUM(E$99:E141))</f>
        <v>53528.33803986563</v>
      </c>
      <c r="E142" s="523">
        <f>IF(+J96&lt;F141,J96,D142)</f>
        <v>53528.33803986563</v>
      </c>
      <c r="F142" s="524">
        <f t="shared" si="20"/>
        <v>0</v>
      </c>
      <c r="G142" s="524">
        <f t="shared" si="21"/>
        <v>26764.169019932815</v>
      </c>
      <c r="H142" s="527">
        <f t="shared" si="18"/>
        <v>56393.189319503355</v>
      </c>
      <c r="I142" s="578">
        <f t="shared" si="19"/>
        <v>56393.189319503355</v>
      </c>
      <c r="J142" s="515">
        <f t="shared" si="22"/>
        <v>0</v>
      </c>
      <c r="K142" s="515"/>
      <c r="L142" s="526"/>
      <c r="M142" s="515">
        <f t="shared" si="23"/>
        <v>0</v>
      </c>
      <c r="N142" s="526"/>
      <c r="O142" s="515">
        <f t="shared" si="24"/>
        <v>0</v>
      </c>
      <c r="P142" s="515">
        <f t="shared" si="25"/>
        <v>0</v>
      </c>
    </row>
    <row r="143" spans="2:16" ht="12.5">
      <c r="B143" s="195" t="str">
        <f t="shared" si="15"/>
        <v/>
      </c>
      <c r="C143" s="508">
        <f>IF(D93="","-",+C142+1)</f>
        <v>2061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20"/>
        <v>0</v>
      </c>
      <c r="G143" s="524">
        <f t="shared" si="21"/>
        <v>0</v>
      </c>
      <c r="H143" s="527">
        <f t="shared" si="18"/>
        <v>0</v>
      </c>
      <c r="I143" s="578">
        <f t="shared" si="19"/>
        <v>0</v>
      </c>
      <c r="J143" s="515">
        <f t="shared" si="22"/>
        <v>0</v>
      </c>
      <c r="K143" s="515"/>
      <c r="L143" s="526"/>
      <c r="M143" s="515">
        <f t="shared" si="23"/>
        <v>0</v>
      </c>
      <c r="N143" s="526"/>
      <c r="O143" s="515">
        <f t="shared" si="24"/>
        <v>0</v>
      </c>
      <c r="P143" s="515">
        <f t="shared" si="25"/>
        <v>0</v>
      </c>
    </row>
    <row r="144" spans="2:16" ht="12.5">
      <c r="B144" s="195" t="str">
        <f t="shared" si="15"/>
        <v/>
      </c>
      <c r="C144" s="508">
        <f>IF(D93="","-",+C143+1)</f>
        <v>2062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20"/>
        <v>0</v>
      </c>
      <c r="G144" s="524">
        <f t="shared" si="21"/>
        <v>0</v>
      </c>
      <c r="H144" s="527">
        <f t="shared" si="18"/>
        <v>0</v>
      </c>
      <c r="I144" s="578">
        <f t="shared" si="19"/>
        <v>0</v>
      </c>
      <c r="J144" s="515">
        <f t="shared" si="22"/>
        <v>0</v>
      </c>
      <c r="K144" s="515"/>
      <c r="L144" s="526"/>
      <c r="M144" s="515">
        <f t="shared" si="23"/>
        <v>0</v>
      </c>
      <c r="N144" s="526"/>
      <c r="O144" s="515">
        <f t="shared" si="24"/>
        <v>0</v>
      </c>
      <c r="P144" s="515">
        <f t="shared" si="25"/>
        <v>0</v>
      </c>
    </row>
    <row r="145" spans="2:16" ht="12.5">
      <c r="B145" s="195" t="str">
        <f t="shared" si="15"/>
        <v/>
      </c>
      <c r="C145" s="508">
        <f>IF(D93="","-",+C144+1)</f>
        <v>2063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20"/>
        <v>0</v>
      </c>
      <c r="G145" s="524">
        <f t="shared" si="21"/>
        <v>0</v>
      </c>
      <c r="H145" s="527">
        <f t="shared" si="18"/>
        <v>0</v>
      </c>
      <c r="I145" s="578">
        <f t="shared" si="19"/>
        <v>0</v>
      </c>
      <c r="J145" s="515">
        <f t="shared" si="22"/>
        <v>0</v>
      </c>
      <c r="K145" s="515"/>
      <c r="L145" s="526"/>
      <c r="M145" s="515">
        <f t="shared" si="23"/>
        <v>0</v>
      </c>
      <c r="N145" s="526"/>
      <c r="O145" s="515">
        <f t="shared" si="24"/>
        <v>0</v>
      </c>
      <c r="P145" s="515">
        <f t="shared" si="25"/>
        <v>0</v>
      </c>
    </row>
    <row r="146" spans="2:16" ht="12.5">
      <c r="B146" s="195" t="str">
        <f t="shared" si="15"/>
        <v/>
      </c>
      <c r="C146" s="508">
        <f>IF(D93="","-",+C145+1)</f>
        <v>2064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20"/>
        <v>0</v>
      </c>
      <c r="G146" s="524">
        <f t="shared" si="21"/>
        <v>0</v>
      </c>
      <c r="H146" s="527">
        <f t="shared" si="18"/>
        <v>0</v>
      </c>
      <c r="I146" s="578">
        <f t="shared" si="19"/>
        <v>0</v>
      </c>
      <c r="J146" s="515">
        <f t="shared" si="22"/>
        <v>0</v>
      </c>
      <c r="K146" s="515"/>
      <c r="L146" s="526"/>
      <c r="M146" s="515">
        <f t="shared" si="23"/>
        <v>0</v>
      </c>
      <c r="N146" s="526"/>
      <c r="O146" s="515">
        <f t="shared" si="24"/>
        <v>0</v>
      </c>
      <c r="P146" s="515">
        <f t="shared" si="25"/>
        <v>0</v>
      </c>
    </row>
    <row r="147" spans="2:16" ht="12.5">
      <c r="B147" s="195" t="str">
        <f t="shared" si="15"/>
        <v/>
      </c>
      <c r="C147" s="508">
        <f>IF(D93="","-",+C146+1)</f>
        <v>2065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20"/>
        <v>0</v>
      </c>
      <c r="G147" s="524">
        <f t="shared" si="21"/>
        <v>0</v>
      </c>
      <c r="H147" s="527">
        <f t="shared" si="18"/>
        <v>0</v>
      </c>
      <c r="I147" s="578">
        <f t="shared" si="19"/>
        <v>0</v>
      </c>
      <c r="J147" s="515">
        <f t="shared" si="22"/>
        <v>0</v>
      </c>
      <c r="K147" s="515"/>
      <c r="L147" s="526"/>
      <c r="M147" s="515">
        <f t="shared" si="23"/>
        <v>0</v>
      </c>
      <c r="N147" s="526"/>
      <c r="O147" s="515">
        <f t="shared" si="24"/>
        <v>0</v>
      </c>
      <c r="P147" s="515">
        <f t="shared" si="25"/>
        <v>0</v>
      </c>
    </row>
    <row r="148" spans="2:16" ht="12.5">
      <c r="B148" s="195" t="str">
        <f t="shared" si="15"/>
        <v/>
      </c>
      <c r="C148" s="508">
        <f>IF(D93="","-",+C147+1)</f>
        <v>2066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20"/>
        <v>0</v>
      </c>
      <c r="G148" s="524">
        <f t="shared" si="21"/>
        <v>0</v>
      </c>
      <c r="H148" s="527">
        <f t="shared" si="18"/>
        <v>0</v>
      </c>
      <c r="I148" s="578">
        <f t="shared" si="19"/>
        <v>0</v>
      </c>
      <c r="J148" s="515">
        <f t="shared" si="22"/>
        <v>0</v>
      </c>
      <c r="K148" s="515"/>
      <c r="L148" s="526"/>
      <c r="M148" s="515">
        <f t="shared" si="23"/>
        <v>0</v>
      </c>
      <c r="N148" s="526"/>
      <c r="O148" s="515">
        <f t="shared" si="24"/>
        <v>0</v>
      </c>
      <c r="P148" s="515">
        <f t="shared" si="25"/>
        <v>0</v>
      </c>
    </row>
    <row r="149" spans="2:16" ht="12.5">
      <c r="B149" s="195" t="str">
        <f t="shared" si="15"/>
        <v/>
      </c>
      <c r="C149" s="508">
        <f>IF(D93="","-",+C148+1)</f>
        <v>2067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20"/>
        <v>0</v>
      </c>
      <c r="G149" s="524">
        <f t="shared" si="21"/>
        <v>0</v>
      </c>
      <c r="H149" s="527">
        <f t="shared" si="18"/>
        <v>0</v>
      </c>
      <c r="I149" s="578">
        <f t="shared" si="19"/>
        <v>0</v>
      </c>
      <c r="J149" s="515">
        <f t="shared" si="22"/>
        <v>0</v>
      </c>
      <c r="K149" s="515"/>
      <c r="L149" s="526"/>
      <c r="M149" s="515">
        <f t="shared" si="23"/>
        <v>0</v>
      </c>
      <c r="N149" s="526"/>
      <c r="O149" s="515">
        <f t="shared" si="24"/>
        <v>0</v>
      </c>
      <c r="P149" s="515">
        <f t="shared" si="25"/>
        <v>0</v>
      </c>
    </row>
    <row r="150" spans="2:16" ht="12.5">
      <c r="B150" s="195" t="str">
        <f t="shared" si="15"/>
        <v/>
      </c>
      <c r="C150" s="508">
        <f>IF(D93="","-",+C149+1)</f>
        <v>2068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20"/>
        <v>0</v>
      </c>
      <c r="G150" s="524">
        <f t="shared" si="21"/>
        <v>0</v>
      </c>
      <c r="H150" s="527">
        <f t="shared" si="18"/>
        <v>0</v>
      </c>
      <c r="I150" s="578">
        <f t="shared" si="19"/>
        <v>0</v>
      </c>
      <c r="J150" s="515">
        <f t="shared" si="22"/>
        <v>0</v>
      </c>
      <c r="K150" s="515"/>
      <c r="L150" s="526"/>
      <c r="M150" s="515">
        <f t="shared" si="23"/>
        <v>0</v>
      </c>
      <c r="N150" s="526"/>
      <c r="O150" s="515">
        <f t="shared" si="24"/>
        <v>0</v>
      </c>
      <c r="P150" s="515">
        <f t="shared" si="25"/>
        <v>0</v>
      </c>
    </row>
    <row r="151" spans="2:16" ht="12.5">
      <c r="B151" s="195" t="str">
        <f t="shared" si="15"/>
        <v/>
      </c>
      <c r="C151" s="508">
        <f>IF(D93="","-",+C150+1)</f>
        <v>2069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20"/>
        <v>0</v>
      </c>
      <c r="G151" s="524">
        <f t="shared" si="21"/>
        <v>0</v>
      </c>
      <c r="H151" s="527">
        <f t="shared" si="18"/>
        <v>0</v>
      </c>
      <c r="I151" s="578">
        <f t="shared" si="19"/>
        <v>0</v>
      </c>
      <c r="J151" s="515">
        <f t="shared" si="22"/>
        <v>0</v>
      </c>
      <c r="K151" s="515"/>
      <c r="L151" s="526"/>
      <c r="M151" s="515">
        <f t="shared" si="23"/>
        <v>0</v>
      </c>
      <c r="N151" s="526"/>
      <c r="O151" s="515">
        <f t="shared" si="24"/>
        <v>0</v>
      </c>
      <c r="P151" s="515">
        <f t="shared" si="25"/>
        <v>0</v>
      </c>
    </row>
    <row r="152" spans="2:16" ht="12.5">
      <c r="B152" s="195" t="str">
        <f t="shared" si="15"/>
        <v/>
      </c>
      <c r="C152" s="508">
        <f>IF(D93="","-",+C151+1)</f>
        <v>2070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20"/>
        <v>0</v>
      </c>
      <c r="G152" s="524">
        <f t="shared" si="21"/>
        <v>0</v>
      </c>
      <c r="H152" s="527">
        <f t="shared" si="18"/>
        <v>0</v>
      </c>
      <c r="I152" s="578">
        <f t="shared" si="19"/>
        <v>0</v>
      </c>
      <c r="J152" s="515">
        <f t="shared" si="22"/>
        <v>0</v>
      </c>
      <c r="K152" s="515"/>
      <c r="L152" s="526"/>
      <c r="M152" s="515">
        <f t="shared" si="23"/>
        <v>0</v>
      </c>
      <c r="N152" s="526"/>
      <c r="O152" s="515">
        <f t="shared" si="24"/>
        <v>0</v>
      </c>
      <c r="P152" s="515">
        <f t="shared" si="25"/>
        <v>0</v>
      </c>
    </row>
    <row r="153" spans="2:16" ht="12.5">
      <c r="B153" s="195" t="str">
        <f t="shared" si="15"/>
        <v/>
      </c>
      <c r="C153" s="508">
        <f>IF(D93="","-",+C152+1)</f>
        <v>2071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20"/>
        <v>0</v>
      </c>
      <c r="G153" s="524">
        <f t="shared" si="21"/>
        <v>0</v>
      </c>
      <c r="H153" s="527">
        <f t="shared" si="18"/>
        <v>0</v>
      </c>
      <c r="I153" s="578">
        <f t="shared" si="19"/>
        <v>0</v>
      </c>
      <c r="J153" s="515">
        <f t="shared" si="22"/>
        <v>0</v>
      </c>
      <c r="K153" s="515"/>
      <c r="L153" s="526"/>
      <c r="M153" s="515">
        <f t="shared" si="23"/>
        <v>0</v>
      </c>
      <c r="N153" s="526"/>
      <c r="O153" s="515">
        <f t="shared" si="24"/>
        <v>0</v>
      </c>
      <c r="P153" s="515">
        <f t="shared" si="25"/>
        <v>0</v>
      </c>
    </row>
    <row r="154" spans="2:16" ht="13" thickBot="1">
      <c r="B154" s="195" t="str">
        <f t="shared" si="15"/>
        <v/>
      </c>
      <c r="C154" s="528">
        <f>IF(D93="","-",+C153+1)</f>
        <v>2072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20"/>
        <v>0</v>
      </c>
      <c r="G154" s="529">
        <f t="shared" si="21"/>
        <v>0</v>
      </c>
      <c r="H154" s="531">
        <f t="shared" si="18"/>
        <v>0</v>
      </c>
      <c r="I154" s="580">
        <f t="shared" si="19"/>
        <v>0</v>
      </c>
      <c r="J154" s="534">
        <f t="shared" si="22"/>
        <v>0</v>
      </c>
      <c r="K154" s="515"/>
      <c r="L154" s="533"/>
      <c r="M154" s="534">
        <f t="shared" si="23"/>
        <v>0</v>
      </c>
      <c r="N154" s="533"/>
      <c r="O154" s="534">
        <f t="shared" si="24"/>
        <v>0</v>
      </c>
      <c r="P154" s="534">
        <f t="shared" si="25"/>
        <v>0</v>
      </c>
    </row>
    <row r="155" spans="2:16" ht="12.5">
      <c r="C155" s="374" t="s">
        <v>78</v>
      </c>
      <c r="D155" s="375"/>
      <c r="E155" s="375">
        <f>SUM(E99:E154)</f>
        <v>10668800.999999998</v>
      </c>
      <c r="F155" s="375"/>
      <c r="G155" s="375"/>
      <c r="H155" s="375">
        <f>SUM(H99:H154)</f>
        <v>34952230.20959948</v>
      </c>
      <c r="I155" s="375">
        <f>SUM(I99:I154)</f>
        <v>34952230.20959948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1170030.3322670816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1170030.3322670816</v>
      </c>
      <c r="O6" s="269"/>
      <c r="P6" s="269"/>
    </row>
    <row r="7" spans="1:16" ht="13.5" thickBot="1">
      <c r="C7" s="468" t="s">
        <v>48</v>
      </c>
      <c r="D7" s="625" t="s">
        <v>425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423</v>
      </c>
      <c r="E9" s="638" t="s">
        <v>424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11168315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2018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272397.92682926828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2018</v>
      </c>
      <c r="D17" s="632">
        <v>0</v>
      </c>
      <c r="E17" s="631">
        <v>138449.18699186991</v>
      </c>
      <c r="F17" s="632">
        <v>9592550.8130081296</v>
      </c>
      <c r="G17" s="631">
        <v>675076.67197655526</v>
      </c>
      <c r="H17" s="640">
        <v>675076.67197655526</v>
      </c>
      <c r="I17" s="512">
        <f t="shared" ref="I17:I72" si="0">H17-G17</f>
        <v>0</v>
      </c>
      <c r="J17" s="512"/>
      <c r="K17" s="513">
        <f>+G17</f>
        <v>675076.67197655526</v>
      </c>
      <c r="L17" s="514">
        <f t="shared" ref="L17:L72" si="1">IF(K17&lt;&gt;0,+G17-K17,0)</f>
        <v>0</v>
      </c>
      <c r="M17" s="513">
        <f>+H17</f>
        <v>675076.67197655526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2019</v>
      </c>
      <c r="D18" s="632">
        <v>9592550.8130081296</v>
      </c>
      <c r="E18" s="631">
        <v>226302.32558139536</v>
      </c>
      <c r="F18" s="632">
        <v>9366248.4874267336</v>
      </c>
      <c r="G18" s="631">
        <v>1170030.3322670816</v>
      </c>
      <c r="H18" s="640">
        <v>1170030.3322670816</v>
      </c>
      <c r="I18" s="512">
        <f t="shared" si="0"/>
        <v>0</v>
      </c>
      <c r="J18" s="512"/>
      <c r="K18" s="519">
        <f>+G18</f>
        <v>1170030.3322670816</v>
      </c>
      <c r="L18" s="520">
        <f t="shared" si="1"/>
        <v>0</v>
      </c>
      <c r="M18" s="519">
        <f>+H18</f>
        <v>1170030.3322670816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2020</v>
      </c>
      <c r="D19" s="524">
        <f>IF(F18+SUM(E$17:E18)=D$10,F18,D$10-SUM(E$17:E18))</f>
        <v>10803563.487426735</v>
      </c>
      <c r="E19" s="523">
        <f>IF(+I14&lt;F18,I14,D19)</f>
        <v>272397.92682926828</v>
      </c>
      <c r="F19" s="524">
        <f t="shared" ref="F19:F72" si="4">+D19-E19</f>
        <v>10531165.560597466</v>
      </c>
      <c r="G19" s="525">
        <f t="shared" ref="G19:G72" si="5">+I$12*((D19+F19)/2)+E19</f>
        <v>1628157.0089478665</v>
      </c>
      <c r="H19" s="492">
        <f t="shared" ref="H19:H72" si="6">+I$13*((D19+F19)/2)+E19</f>
        <v>1628157.0089478665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8">
        <f>IF(D11="","-",+C19+1)</f>
        <v>2021</v>
      </c>
      <c r="D20" s="524">
        <f>IF(F19+SUM(E$17:E19)=D$10,F19,D$10-SUM(E$17:E19))</f>
        <v>10531165.560597466</v>
      </c>
      <c r="E20" s="523">
        <f>IF(+I14&lt;F19,I14,D20)</f>
        <v>272397.92682926828</v>
      </c>
      <c r="F20" s="524">
        <f t="shared" si="4"/>
        <v>10258767.633768197</v>
      </c>
      <c r="G20" s="525">
        <f t="shared" si="5"/>
        <v>1593536.8398875748</v>
      </c>
      <c r="H20" s="492">
        <f t="shared" si="6"/>
        <v>1593536.8398875748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7"/>
        <v/>
      </c>
      <c r="C21" s="508">
        <f>IF(D11="","-",+C20+1)</f>
        <v>2022</v>
      </c>
      <c r="D21" s="524">
        <f>IF(F20+SUM(E$17:E20)=D$10,F20,D$10-SUM(E$17:E20))</f>
        <v>10258767.633768197</v>
      </c>
      <c r="E21" s="523">
        <f>IF(+I14&lt;F20,I14,D21)</f>
        <v>272397.92682926828</v>
      </c>
      <c r="F21" s="524">
        <f t="shared" si="4"/>
        <v>9986369.706938928</v>
      </c>
      <c r="G21" s="525">
        <f t="shared" si="5"/>
        <v>1558916.6708272828</v>
      </c>
      <c r="H21" s="492">
        <f t="shared" si="6"/>
        <v>1558916.6708272828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7"/>
        <v/>
      </c>
      <c r="C22" s="508">
        <f>IF(D11="","-",+C21+1)</f>
        <v>2023</v>
      </c>
      <c r="D22" s="524">
        <f>IF(F21+SUM(E$17:E21)=D$10,F21,D$10-SUM(E$17:E21))</f>
        <v>9986369.706938928</v>
      </c>
      <c r="E22" s="523">
        <f>IF(+I14&lt;F21,I14,D22)</f>
        <v>272397.92682926828</v>
      </c>
      <c r="F22" s="524">
        <f t="shared" si="4"/>
        <v>9713971.7801096588</v>
      </c>
      <c r="G22" s="525">
        <f t="shared" si="5"/>
        <v>1524296.5017669911</v>
      </c>
      <c r="H22" s="492">
        <f t="shared" si="6"/>
        <v>1524296.5017669911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7"/>
        <v/>
      </c>
      <c r="C23" s="508">
        <f>IF(D11="","-",+C22+1)</f>
        <v>2024</v>
      </c>
      <c r="D23" s="524">
        <f>IF(F22+SUM(E$17:E22)=D$10,F22,D$10-SUM(E$17:E22))</f>
        <v>9713971.7801096588</v>
      </c>
      <c r="E23" s="523">
        <f>IF(+I14&lt;F22,I14,D23)</f>
        <v>272397.92682926828</v>
      </c>
      <c r="F23" s="524">
        <f t="shared" si="4"/>
        <v>9441573.8532803897</v>
      </c>
      <c r="G23" s="525">
        <f t="shared" si="5"/>
        <v>1489676.3327066989</v>
      </c>
      <c r="H23" s="492">
        <f t="shared" si="6"/>
        <v>1489676.3327066989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7"/>
        <v/>
      </c>
      <c r="C24" s="508">
        <f>IF(D11="","-",+C23+1)</f>
        <v>2025</v>
      </c>
      <c r="D24" s="524">
        <f>IF(F23+SUM(E$17:E23)=D$10,F23,D$10-SUM(E$17:E23))</f>
        <v>9441573.8532803897</v>
      </c>
      <c r="E24" s="523">
        <f>IF(+I14&lt;F23,I14,D24)</f>
        <v>272397.92682926828</v>
      </c>
      <c r="F24" s="524">
        <f t="shared" si="4"/>
        <v>9169175.9264511205</v>
      </c>
      <c r="G24" s="525">
        <f t="shared" si="5"/>
        <v>1455056.1636464072</v>
      </c>
      <c r="H24" s="492">
        <f t="shared" si="6"/>
        <v>1455056.1636464072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7"/>
        <v/>
      </c>
      <c r="C25" s="508">
        <f>IF(D11="","-",+C24+1)</f>
        <v>2026</v>
      </c>
      <c r="D25" s="524">
        <f>IF(F24+SUM(E$17:E24)=D$10,F24,D$10-SUM(E$17:E24))</f>
        <v>9169175.9264511205</v>
      </c>
      <c r="E25" s="523">
        <f>IF(+I14&lt;F24,I14,D25)</f>
        <v>272397.92682926828</v>
      </c>
      <c r="F25" s="524">
        <f t="shared" si="4"/>
        <v>8896777.9996218514</v>
      </c>
      <c r="G25" s="525">
        <f t="shared" si="5"/>
        <v>1420435.9945861152</v>
      </c>
      <c r="H25" s="492">
        <f t="shared" si="6"/>
        <v>1420435.9945861152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7"/>
        <v/>
      </c>
      <c r="C26" s="508">
        <f>IF(D11="","-",+C25+1)</f>
        <v>2027</v>
      </c>
      <c r="D26" s="524">
        <f>IF(F25+SUM(E$17:E25)=D$10,F25,D$10-SUM(E$17:E25))</f>
        <v>8896777.9996218514</v>
      </c>
      <c r="E26" s="523">
        <f>IF(+I14&lt;F25,I14,D26)</f>
        <v>272397.92682926828</v>
      </c>
      <c r="F26" s="524">
        <f t="shared" si="4"/>
        <v>8624380.0727925822</v>
      </c>
      <c r="G26" s="525">
        <f t="shared" si="5"/>
        <v>1385815.8255258235</v>
      </c>
      <c r="H26" s="492">
        <f t="shared" si="6"/>
        <v>1385815.8255258235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7"/>
        <v/>
      </c>
      <c r="C27" s="508">
        <f>IF(D11="","-",+C26+1)</f>
        <v>2028</v>
      </c>
      <c r="D27" s="524">
        <f>IF(F26+SUM(E$17:E26)=D$10,F26,D$10-SUM(E$17:E26))</f>
        <v>8624380.0727925822</v>
      </c>
      <c r="E27" s="523">
        <f>IF(+I14&lt;F26,I14,D27)</f>
        <v>272397.92682926828</v>
      </c>
      <c r="F27" s="524">
        <f t="shared" si="4"/>
        <v>8351982.145963314</v>
      </c>
      <c r="G27" s="525">
        <f t="shared" si="5"/>
        <v>1351195.6564655316</v>
      </c>
      <c r="H27" s="492">
        <f t="shared" si="6"/>
        <v>1351195.6564655316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7"/>
        <v/>
      </c>
      <c r="C28" s="508">
        <f>IF(D11="","-",+C27+1)</f>
        <v>2029</v>
      </c>
      <c r="D28" s="524">
        <f>IF(F27+SUM(E$17:E27)=D$10,F27,D$10-SUM(E$17:E27))</f>
        <v>8351982.145963314</v>
      </c>
      <c r="E28" s="523">
        <f>IF(+I14&lt;F27,I14,D28)</f>
        <v>272397.92682926828</v>
      </c>
      <c r="F28" s="524">
        <f t="shared" si="4"/>
        <v>8079584.2191340458</v>
      </c>
      <c r="G28" s="525">
        <f t="shared" si="5"/>
        <v>1316575.4874052398</v>
      </c>
      <c r="H28" s="492">
        <f t="shared" si="6"/>
        <v>1316575.4874052398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7"/>
        <v/>
      </c>
      <c r="C29" s="508">
        <f>IF(D11="","-",+C28+1)</f>
        <v>2030</v>
      </c>
      <c r="D29" s="524">
        <f>IF(F28+SUM(E$17:E28)=D$10,F28,D$10-SUM(E$17:E28))</f>
        <v>8079584.2191340458</v>
      </c>
      <c r="E29" s="523">
        <f>IF(+I14&lt;F28,I14,D29)</f>
        <v>272397.92682926828</v>
      </c>
      <c r="F29" s="524">
        <f t="shared" si="4"/>
        <v>7807186.2923047775</v>
      </c>
      <c r="G29" s="525">
        <f t="shared" si="5"/>
        <v>1281955.3183449481</v>
      </c>
      <c r="H29" s="492">
        <f t="shared" si="6"/>
        <v>1281955.3183449481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7"/>
        <v/>
      </c>
      <c r="C30" s="508">
        <f>IF(D11="","-",+C29+1)</f>
        <v>2031</v>
      </c>
      <c r="D30" s="524">
        <f>IF(F29+SUM(E$17:E29)=D$10,F29,D$10-SUM(E$17:E29))</f>
        <v>7807186.2923047775</v>
      </c>
      <c r="E30" s="523">
        <f>IF(+I14&lt;F29,I14,D30)</f>
        <v>272397.92682926828</v>
      </c>
      <c r="F30" s="524">
        <f t="shared" si="4"/>
        <v>7534788.3654755093</v>
      </c>
      <c r="G30" s="525">
        <f t="shared" si="5"/>
        <v>1247335.1492846562</v>
      </c>
      <c r="H30" s="492">
        <f t="shared" si="6"/>
        <v>1247335.1492846562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7"/>
        <v/>
      </c>
      <c r="C31" s="508">
        <f>IF(D11="","-",+C30+1)</f>
        <v>2032</v>
      </c>
      <c r="D31" s="524">
        <f>IF(F30+SUM(E$17:E30)=D$10,F30,D$10-SUM(E$17:E30))</f>
        <v>7534788.3654755093</v>
      </c>
      <c r="E31" s="523">
        <f>IF(+I14&lt;F30,I14,D31)</f>
        <v>272397.92682926828</v>
      </c>
      <c r="F31" s="524">
        <f t="shared" si="4"/>
        <v>7262390.4386462411</v>
      </c>
      <c r="G31" s="525">
        <f t="shared" si="5"/>
        <v>1212714.9802243647</v>
      </c>
      <c r="H31" s="492">
        <f t="shared" si="6"/>
        <v>1212714.9802243647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7"/>
        <v/>
      </c>
      <c r="C32" s="508">
        <f>IF(D11="","-",+C31+1)</f>
        <v>2033</v>
      </c>
      <c r="D32" s="524">
        <f>IF(F31+SUM(E$17:E31)=D$10,F31,D$10-SUM(E$17:E31))</f>
        <v>7262390.4386462411</v>
      </c>
      <c r="E32" s="523">
        <f>IF(+I14&lt;F31,I14,D32)</f>
        <v>272397.92682926828</v>
      </c>
      <c r="F32" s="524">
        <f t="shared" si="4"/>
        <v>6989992.5118169729</v>
      </c>
      <c r="G32" s="525">
        <f t="shared" si="5"/>
        <v>1178094.8111640727</v>
      </c>
      <c r="H32" s="492">
        <f t="shared" si="6"/>
        <v>1178094.8111640727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7"/>
        <v/>
      </c>
      <c r="C33" s="508">
        <f>IF(D11="","-",+C32+1)</f>
        <v>2034</v>
      </c>
      <c r="D33" s="524">
        <f>IF(F32+SUM(E$17:E32)=D$10,F32,D$10-SUM(E$17:E32))</f>
        <v>6989992.5118169729</v>
      </c>
      <c r="E33" s="523">
        <f>IF(+I14&lt;F32,I14,D33)</f>
        <v>272397.92682926828</v>
      </c>
      <c r="F33" s="524">
        <f t="shared" si="4"/>
        <v>6717594.5849877046</v>
      </c>
      <c r="G33" s="525">
        <f t="shared" si="5"/>
        <v>1143474.642103781</v>
      </c>
      <c r="H33" s="492">
        <f t="shared" si="6"/>
        <v>1143474.642103781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7"/>
        <v/>
      </c>
      <c r="C34" s="508">
        <f>IF(D11="","-",+C33+1)</f>
        <v>2035</v>
      </c>
      <c r="D34" s="524">
        <f>IF(F33+SUM(E$17:E33)=D$10,F33,D$10-SUM(E$17:E33))</f>
        <v>6717594.5849877046</v>
      </c>
      <c r="E34" s="523">
        <f>IF(+I14&lt;F33,I14,D34)</f>
        <v>272397.92682926828</v>
      </c>
      <c r="F34" s="524">
        <f t="shared" si="4"/>
        <v>6445196.6581584364</v>
      </c>
      <c r="G34" s="525">
        <f t="shared" si="5"/>
        <v>1108854.473043489</v>
      </c>
      <c r="H34" s="492">
        <f t="shared" si="6"/>
        <v>1108854.473043489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7"/>
        <v/>
      </c>
      <c r="C35" s="508">
        <f>IF(D11="","-",+C34+1)</f>
        <v>2036</v>
      </c>
      <c r="D35" s="524">
        <f>IF(F34+SUM(E$17:E34)=D$10,F34,D$10-SUM(E$17:E34))</f>
        <v>6445196.6581584364</v>
      </c>
      <c r="E35" s="523">
        <f>IF(+I14&lt;F34,I14,D35)</f>
        <v>272397.92682926828</v>
      </c>
      <c r="F35" s="524">
        <f t="shared" si="4"/>
        <v>6172798.7313291682</v>
      </c>
      <c r="G35" s="525">
        <f t="shared" si="5"/>
        <v>1074234.3039831975</v>
      </c>
      <c r="H35" s="492">
        <f t="shared" si="6"/>
        <v>1074234.3039831975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7"/>
        <v/>
      </c>
      <c r="C36" s="508">
        <f>IF(D11="","-",+C35+1)</f>
        <v>2037</v>
      </c>
      <c r="D36" s="524">
        <f>IF(F35+SUM(E$17:E35)=D$10,F35,D$10-SUM(E$17:E35))</f>
        <v>6172798.7313291682</v>
      </c>
      <c r="E36" s="523">
        <f>IF(+I14&lt;F35,I14,D36)</f>
        <v>272397.92682926828</v>
      </c>
      <c r="F36" s="524">
        <f t="shared" si="4"/>
        <v>5900400.8044999</v>
      </c>
      <c r="G36" s="525">
        <f t="shared" si="5"/>
        <v>1039614.1349229056</v>
      </c>
      <c r="H36" s="492">
        <f t="shared" si="6"/>
        <v>1039614.1349229056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7"/>
        <v/>
      </c>
      <c r="C37" s="508">
        <f>IF(D11="","-",+C36+1)</f>
        <v>2038</v>
      </c>
      <c r="D37" s="524">
        <f>IF(F36+SUM(E$17:E36)=D$10,F36,D$10-SUM(E$17:E36))</f>
        <v>5900400.8044999</v>
      </c>
      <c r="E37" s="523">
        <f>IF(+I14&lt;F36,I14,D37)</f>
        <v>272397.92682926828</v>
      </c>
      <c r="F37" s="524">
        <f t="shared" si="4"/>
        <v>5628002.8776706317</v>
      </c>
      <c r="G37" s="525">
        <f t="shared" si="5"/>
        <v>1004993.9658626139</v>
      </c>
      <c r="H37" s="492">
        <f t="shared" si="6"/>
        <v>1004993.9658626139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7"/>
        <v/>
      </c>
      <c r="C38" s="508">
        <f>IF(D11="","-",+C37+1)</f>
        <v>2039</v>
      </c>
      <c r="D38" s="524">
        <f>IF(F37+SUM(E$17:E37)=D$10,F37,D$10-SUM(E$17:E37))</f>
        <v>5628002.8776706317</v>
      </c>
      <c r="E38" s="523">
        <f>IF(+I14&lt;F37,I14,D38)</f>
        <v>272397.92682926828</v>
      </c>
      <c r="F38" s="524">
        <f t="shared" si="4"/>
        <v>5355604.9508413635</v>
      </c>
      <c r="G38" s="525">
        <f t="shared" si="5"/>
        <v>970373.79680232215</v>
      </c>
      <c r="H38" s="492">
        <f t="shared" si="6"/>
        <v>970373.79680232215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7"/>
        <v/>
      </c>
      <c r="C39" s="508">
        <f>IF(D11="","-",+C38+1)</f>
        <v>2040</v>
      </c>
      <c r="D39" s="524">
        <f>IF(F38+SUM(E$17:E38)=D$10,F38,D$10-SUM(E$17:E38))</f>
        <v>5355604.9508413635</v>
      </c>
      <c r="E39" s="523">
        <f>IF(+I14&lt;F38,I14,D39)</f>
        <v>272397.92682926828</v>
      </c>
      <c r="F39" s="524">
        <f t="shared" si="4"/>
        <v>5083207.0240120953</v>
      </c>
      <c r="G39" s="525">
        <f t="shared" si="5"/>
        <v>935753.62774203042</v>
      </c>
      <c r="H39" s="492">
        <f t="shared" si="6"/>
        <v>935753.62774203042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7"/>
        <v/>
      </c>
      <c r="C40" s="508">
        <f>IF(D11="","-",+C39+1)</f>
        <v>2041</v>
      </c>
      <c r="D40" s="524">
        <f>IF(F39+SUM(E$17:E39)=D$10,F39,D$10-SUM(E$17:E39))</f>
        <v>5083207.0240120953</v>
      </c>
      <c r="E40" s="523">
        <f>IF(+I14&lt;F39,I14,D40)</f>
        <v>272397.92682926828</v>
      </c>
      <c r="F40" s="524">
        <f t="shared" si="4"/>
        <v>4810809.0971828271</v>
      </c>
      <c r="G40" s="525">
        <f t="shared" si="5"/>
        <v>901133.45868173847</v>
      </c>
      <c r="H40" s="492">
        <f t="shared" si="6"/>
        <v>901133.45868173847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7"/>
        <v/>
      </c>
      <c r="C41" s="508">
        <f>IF(D11="","-",+C40+1)</f>
        <v>2042</v>
      </c>
      <c r="D41" s="524">
        <f>IF(F40+SUM(E$17:E40)=D$10,F40,D$10-SUM(E$17:E40))</f>
        <v>4810809.0971828271</v>
      </c>
      <c r="E41" s="523">
        <f>IF(+I14&lt;F40,I14,D41)</f>
        <v>272397.92682926828</v>
      </c>
      <c r="F41" s="524">
        <f t="shared" si="4"/>
        <v>4538411.1703535588</v>
      </c>
      <c r="G41" s="525">
        <f t="shared" si="5"/>
        <v>866513.28962144675</v>
      </c>
      <c r="H41" s="492">
        <f t="shared" si="6"/>
        <v>866513.28962144675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7"/>
        <v/>
      </c>
      <c r="C42" s="508">
        <f>IF(D11="","-",+C41+1)</f>
        <v>2043</v>
      </c>
      <c r="D42" s="524">
        <f>IF(F41+SUM(E$17:E41)=D$10,F41,D$10-SUM(E$17:E41))</f>
        <v>4538411.1703535588</v>
      </c>
      <c r="E42" s="523">
        <f>IF(+I14&lt;F41,I14,D42)</f>
        <v>272397.92682926828</v>
      </c>
      <c r="F42" s="524">
        <f t="shared" si="4"/>
        <v>4266013.2435242906</v>
      </c>
      <c r="G42" s="525">
        <f t="shared" si="5"/>
        <v>831893.12056115502</v>
      </c>
      <c r="H42" s="492">
        <f t="shared" si="6"/>
        <v>831893.12056115502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7"/>
        <v/>
      </c>
      <c r="C43" s="508">
        <f>IF(D11="","-",+C42+1)</f>
        <v>2044</v>
      </c>
      <c r="D43" s="524">
        <f>IF(F42+SUM(E$17:E42)=D$10,F42,D$10-SUM(E$17:E42))</f>
        <v>4266013.2435242906</v>
      </c>
      <c r="E43" s="523">
        <f>IF(+I14&lt;F42,I14,D43)</f>
        <v>272397.92682926828</v>
      </c>
      <c r="F43" s="524">
        <f t="shared" si="4"/>
        <v>3993615.3166950224</v>
      </c>
      <c r="G43" s="525">
        <f t="shared" si="5"/>
        <v>797272.9515008633</v>
      </c>
      <c r="H43" s="492">
        <f t="shared" si="6"/>
        <v>797272.9515008633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7"/>
        <v/>
      </c>
      <c r="C44" s="508">
        <f>IF(D11="","-",+C43+1)</f>
        <v>2045</v>
      </c>
      <c r="D44" s="524">
        <f>IF(F43+SUM(E$17:E43)=D$10,F43,D$10-SUM(E$17:E43))</f>
        <v>3993615.3166950224</v>
      </c>
      <c r="E44" s="523">
        <f>IF(+I14&lt;F43,I14,D44)</f>
        <v>272397.92682926828</v>
      </c>
      <c r="F44" s="524">
        <f t="shared" si="4"/>
        <v>3721217.3898657542</v>
      </c>
      <c r="G44" s="525">
        <f t="shared" si="5"/>
        <v>762652.78244057146</v>
      </c>
      <c r="H44" s="492">
        <f t="shared" si="6"/>
        <v>762652.78244057146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7"/>
        <v/>
      </c>
      <c r="C45" s="508">
        <f>IF(D11="","-",+C44+1)</f>
        <v>2046</v>
      </c>
      <c r="D45" s="524">
        <f>IF(F44+SUM(E$17:E44)=D$10,F44,D$10-SUM(E$17:E44))</f>
        <v>3721217.3898657542</v>
      </c>
      <c r="E45" s="523">
        <f>IF(+I14&lt;F44,I14,D45)</f>
        <v>272397.92682926828</v>
      </c>
      <c r="F45" s="524">
        <f t="shared" si="4"/>
        <v>3448819.4630364859</v>
      </c>
      <c r="G45" s="525">
        <f t="shared" si="5"/>
        <v>728032.61338027962</v>
      </c>
      <c r="H45" s="492">
        <f t="shared" si="6"/>
        <v>728032.61338027962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7"/>
        <v/>
      </c>
      <c r="C46" s="508">
        <f>IF(D11="","-",+C45+1)</f>
        <v>2047</v>
      </c>
      <c r="D46" s="524">
        <f>IF(F45+SUM(E$17:E45)=D$10,F45,D$10-SUM(E$17:E45))</f>
        <v>3448819.4630364859</v>
      </c>
      <c r="E46" s="523">
        <f>IF(+I14&lt;F45,I14,D46)</f>
        <v>272397.92682926828</v>
      </c>
      <c r="F46" s="524">
        <f t="shared" si="4"/>
        <v>3176421.5362072177</v>
      </c>
      <c r="G46" s="525">
        <f t="shared" si="5"/>
        <v>693412.4443199879</v>
      </c>
      <c r="H46" s="492">
        <f t="shared" si="6"/>
        <v>693412.4443199879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7"/>
        <v/>
      </c>
      <c r="C47" s="508">
        <f>IF(D11="","-",+C46+1)</f>
        <v>2048</v>
      </c>
      <c r="D47" s="524">
        <f>IF(F46+SUM(E$17:E46)=D$10,F46,D$10-SUM(E$17:E46))</f>
        <v>3176421.5362072177</v>
      </c>
      <c r="E47" s="523">
        <f>IF(+I14&lt;F46,I14,D47)</f>
        <v>272397.92682926828</v>
      </c>
      <c r="F47" s="524">
        <f t="shared" si="4"/>
        <v>2904023.6093779495</v>
      </c>
      <c r="G47" s="525">
        <f t="shared" si="5"/>
        <v>658792.27525969618</v>
      </c>
      <c r="H47" s="492">
        <f t="shared" si="6"/>
        <v>658792.27525969618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7"/>
        <v/>
      </c>
      <c r="C48" s="508">
        <f>IF(D11="","-",+C47+1)</f>
        <v>2049</v>
      </c>
      <c r="D48" s="524">
        <f>IF(F47+SUM(E$17:E47)=D$10,F47,D$10-SUM(E$17:E47))</f>
        <v>2904023.6093779495</v>
      </c>
      <c r="E48" s="523">
        <f>IF(+I14&lt;F47,I14,D48)</f>
        <v>272397.92682926828</v>
      </c>
      <c r="F48" s="524">
        <f t="shared" si="4"/>
        <v>2631625.6825486813</v>
      </c>
      <c r="G48" s="525">
        <f t="shared" si="5"/>
        <v>624172.10619940434</v>
      </c>
      <c r="H48" s="492">
        <f t="shared" si="6"/>
        <v>624172.10619940434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7"/>
        <v/>
      </c>
      <c r="C49" s="508">
        <f>IF(D11="","-",+C48+1)</f>
        <v>2050</v>
      </c>
      <c r="D49" s="524">
        <f>IF(F48+SUM(E$17:E48)=D$10,F48,D$10-SUM(E$17:E48))</f>
        <v>2631625.6825486813</v>
      </c>
      <c r="E49" s="523">
        <f>IF(+I14&lt;F48,I14,D49)</f>
        <v>272397.92682926828</v>
      </c>
      <c r="F49" s="524">
        <f t="shared" si="4"/>
        <v>2359227.755719413</v>
      </c>
      <c r="G49" s="525">
        <f t="shared" si="5"/>
        <v>589551.93713911262</v>
      </c>
      <c r="H49" s="492">
        <f t="shared" si="6"/>
        <v>589551.93713911262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7"/>
        <v/>
      </c>
      <c r="C50" s="508">
        <f>IF(D11="","-",+C49+1)</f>
        <v>2051</v>
      </c>
      <c r="D50" s="524">
        <f>IF(F49+SUM(E$17:E49)=D$10,F49,D$10-SUM(E$17:E49))</f>
        <v>2359227.755719413</v>
      </c>
      <c r="E50" s="523">
        <f>IF(+I14&lt;F49,I14,D50)</f>
        <v>272397.92682926828</v>
      </c>
      <c r="F50" s="524">
        <f t="shared" si="4"/>
        <v>2086829.8288901448</v>
      </c>
      <c r="G50" s="525">
        <f t="shared" si="5"/>
        <v>554931.76807882078</v>
      </c>
      <c r="H50" s="492">
        <f t="shared" si="6"/>
        <v>554931.76807882078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7"/>
        <v/>
      </c>
      <c r="C51" s="508">
        <f>IF(D11="","-",+C50+1)</f>
        <v>2052</v>
      </c>
      <c r="D51" s="524">
        <f>IF(F50+SUM(E$17:E50)=D$10,F50,D$10-SUM(E$17:E50))</f>
        <v>2086829.8288901448</v>
      </c>
      <c r="E51" s="523">
        <f>IF(+I14&lt;F50,I14,D51)</f>
        <v>272397.92682926828</v>
      </c>
      <c r="F51" s="524">
        <f t="shared" si="4"/>
        <v>1814431.9020608766</v>
      </c>
      <c r="G51" s="525">
        <f t="shared" si="5"/>
        <v>520311.59901852906</v>
      </c>
      <c r="H51" s="492">
        <f t="shared" si="6"/>
        <v>520311.59901852906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7"/>
        <v/>
      </c>
      <c r="C52" s="508">
        <f>IF(D11="","-",+C51+1)</f>
        <v>2053</v>
      </c>
      <c r="D52" s="524">
        <f>IF(F51+SUM(E$17:E51)=D$10,F51,D$10-SUM(E$17:E51))</f>
        <v>1814431.9020608766</v>
      </c>
      <c r="E52" s="523">
        <f>IF(+I14&lt;F51,I14,D52)</f>
        <v>272397.92682926828</v>
      </c>
      <c r="F52" s="524">
        <f t="shared" si="4"/>
        <v>1542033.9752316084</v>
      </c>
      <c r="G52" s="525">
        <f t="shared" si="5"/>
        <v>485691.42995823728</v>
      </c>
      <c r="H52" s="492">
        <f t="shared" si="6"/>
        <v>485691.42995823728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7"/>
        <v/>
      </c>
      <c r="C53" s="508">
        <f>IF(D11="","-",+C52+1)</f>
        <v>2054</v>
      </c>
      <c r="D53" s="524">
        <f>IF(F52+SUM(E$17:E52)=D$10,F52,D$10-SUM(E$17:E52))</f>
        <v>1542033.9752316084</v>
      </c>
      <c r="E53" s="523">
        <f>IF(+I14&lt;F52,I14,D53)</f>
        <v>272397.92682926828</v>
      </c>
      <c r="F53" s="524">
        <f t="shared" si="4"/>
        <v>1269636.0484023402</v>
      </c>
      <c r="G53" s="525">
        <f t="shared" si="5"/>
        <v>451071.2608979455</v>
      </c>
      <c r="H53" s="492">
        <f t="shared" si="6"/>
        <v>451071.2608979455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7"/>
        <v/>
      </c>
      <c r="C54" s="508">
        <f>IF(D11="","-",+C53+1)</f>
        <v>2055</v>
      </c>
      <c r="D54" s="524">
        <f>IF(F53+SUM(E$17:E53)=D$10,F53,D$10-SUM(E$17:E53))</f>
        <v>1269636.0484023402</v>
      </c>
      <c r="E54" s="523">
        <f>IF(+I14&lt;F53,I14,D54)</f>
        <v>272397.92682926828</v>
      </c>
      <c r="F54" s="524">
        <f t="shared" si="4"/>
        <v>997238.12157307193</v>
      </c>
      <c r="G54" s="525">
        <f t="shared" si="5"/>
        <v>416451.09183765372</v>
      </c>
      <c r="H54" s="492">
        <f t="shared" si="6"/>
        <v>416451.09183765372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7"/>
        <v/>
      </c>
      <c r="C55" s="508">
        <f>IF(D11="","-",+C54+1)</f>
        <v>2056</v>
      </c>
      <c r="D55" s="524">
        <f>IF(F54+SUM(E$17:E54)=D$10,F54,D$10-SUM(E$17:E54))</f>
        <v>997238.12157307193</v>
      </c>
      <c r="E55" s="523">
        <f>IF(+I14&lt;F54,I14,D55)</f>
        <v>272397.92682926828</v>
      </c>
      <c r="F55" s="524">
        <f t="shared" si="4"/>
        <v>724840.1947438037</v>
      </c>
      <c r="G55" s="525">
        <f t="shared" si="5"/>
        <v>381830.92277736194</v>
      </c>
      <c r="H55" s="492">
        <f t="shared" si="6"/>
        <v>381830.92277736194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7"/>
        <v/>
      </c>
      <c r="C56" s="508">
        <f>IF(D11="","-",+C55+1)</f>
        <v>2057</v>
      </c>
      <c r="D56" s="524">
        <f>IF(F55+SUM(E$17:E55)=D$10,F55,D$10-SUM(E$17:E55))</f>
        <v>724840.1947438037</v>
      </c>
      <c r="E56" s="523">
        <f>IF(+I14&lt;F55,I14,D56)</f>
        <v>272397.92682926828</v>
      </c>
      <c r="F56" s="524">
        <f t="shared" si="4"/>
        <v>452442.26791453542</v>
      </c>
      <c r="G56" s="525">
        <f t="shared" si="5"/>
        <v>347210.75371707015</v>
      </c>
      <c r="H56" s="492">
        <f t="shared" si="6"/>
        <v>347210.75371707015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7"/>
        <v/>
      </c>
      <c r="C57" s="508">
        <f>IF(D11="","-",+C56+1)</f>
        <v>2058</v>
      </c>
      <c r="D57" s="524">
        <f>IF(F56+SUM(E$17:E56)=D$10,F56,D$10-SUM(E$17:E56))</f>
        <v>452442.26791453542</v>
      </c>
      <c r="E57" s="523">
        <f>IF(+I14&lt;F56,I14,D57)</f>
        <v>272397.92682926828</v>
      </c>
      <c r="F57" s="524">
        <f t="shared" si="4"/>
        <v>180044.34108526714</v>
      </c>
      <c r="G57" s="525">
        <f t="shared" si="5"/>
        <v>312590.58465677837</v>
      </c>
      <c r="H57" s="492">
        <f t="shared" si="6"/>
        <v>312590.58465677837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7"/>
        <v/>
      </c>
      <c r="C58" s="508">
        <f>IF(D11="","-",+C57+1)</f>
        <v>2059</v>
      </c>
      <c r="D58" s="524">
        <f>IF(F57+SUM(E$17:E57)=D$10,F57,D$10-SUM(E$17:E57))</f>
        <v>180044.34108526714</v>
      </c>
      <c r="E58" s="523">
        <f>IF(+I14&lt;F57,I14,D58)</f>
        <v>180044.34108526714</v>
      </c>
      <c r="F58" s="524">
        <f t="shared" si="4"/>
        <v>0</v>
      </c>
      <c r="G58" s="525">
        <f t="shared" si="5"/>
        <v>191485.62773394925</v>
      </c>
      <c r="H58" s="492">
        <f t="shared" si="6"/>
        <v>191485.62773394925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7"/>
        <v/>
      </c>
      <c r="C59" s="508">
        <f>IF(D11="","-",+C58+1)</f>
        <v>2060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7"/>
        <v/>
      </c>
      <c r="C60" s="508">
        <f>IF(D11="","-",+C59+1)</f>
        <v>2061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7"/>
        <v/>
      </c>
      <c r="C61" s="508">
        <f>IF(D11="","-",+C60+1)</f>
        <v>2062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7"/>
        <v/>
      </c>
      <c r="C62" s="508">
        <f>IF(D11="","-",+C61+1)</f>
        <v>2063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7"/>
        <v/>
      </c>
      <c r="C63" s="508">
        <f>IF(D11="","-",+C62+1)</f>
        <v>2064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7"/>
        <v/>
      </c>
      <c r="C64" s="508">
        <f>IF(D11="","-",+C63+1)</f>
        <v>2065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7"/>
        <v/>
      </c>
      <c r="C65" s="508">
        <f>IF(D11="","-",+C64+1)</f>
        <v>2066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7"/>
        <v/>
      </c>
      <c r="C66" s="508">
        <f>IF(D11="","-",+C65+1)</f>
        <v>2067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7"/>
        <v/>
      </c>
      <c r="C67" s="508">
        <f>IF(D11="","-",+C66+1)</f>
        <v>2068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7"/>
        <v/>
      </c>
      <c r="C68" s="508">
        <f>IF(D11="","-",+C67+1)</f>
        <v>2069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7"/>
        <v/>
      </c>
      <c r="C69" s="508">
        <f>IF(D11="","-",+C68+1)</f>
        <v>2070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7"/>
        <v/>
      </c>
      <c r="C70" s="508">
        <f>IF(D11="","-",+C69+1)</f>
        <v>2071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7"/>
        <v/>
      </c>
      <c r="C71" s="508">
        <f>IF(D11="","-",+C70+1)</f>
        <v>2072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7"/>
        <v/>
      </c>
      <c r="C72" s="528">
        <f>IF(D11="","-",+C71+1)</f>
        <v>2073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11168315.000000002</v>
      </c>
      <c r="F73" s="375"/>
      <c r="G73" s="375">
        <f>SUM(G17:G72)</f>
        <v>39881170.707268156</v>
      </c>
      <c r="H73" s="375">
        <f>SUM(H17:H72)</f>
        <v>39881170.707268156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1170030.3322670816</v>
      </c>
      <c r="N87" s="547">
        <f>IF(J92&lt;D11,0,VLOOKUP(J92,C17:O72,11))</f>
        <v>1170030.3322670816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1425091.7751290696</v>
      </c>
      <c r="N88" s="551">
        <f>IF(J92&lt;D11,0,VLOOKUP(J92,C99:P154,7))</f>
        <v>1425091.7751290696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255061.44286198798</v>
      </c>
      <c r="N89" s="556">
        <f>+N88-N87</f>
        <v>255061.44286198798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TP2010100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11171456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v>2018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259801.3023255814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2018</v>
      </c>
      <c r="D99" s="630">
        <v>0</v>
      </c>
      <c r="E99" s="631">
        <v>155115.48611111112</v>
      </c>
      <c r="F99" s="632">
        <v>11013199.513888888</v>
      </c>
      <c r="G99" s="632">
        <v>5506599.756944444</v>
      </c>
      <c r="H99" s="634">
        <v>736637.67271858163</v>
      </c>
      <c r="I99" s="635">
        <v>736637.67271858163</v>
      </c>
      <c r="J99" s="515">
        <f t="shared" ref="J99:J130" si="8">+I99-H99</f>
        <v>0</v>
      </c>
      <c r="K99" s="515"/>
      <c r="L99" s="513">
        <f>+H99</f>
        <v>736637.67271858163</v>
      </c>
      <c r="M99" s="514">
        <f t="shared" ref="M99" si="9">IF(L99&lt;&gt;0,+H99-L99,0)</f>
        <v>0</v>
      </c>
      <c r="N99" s="513">
        <f>+I99</f>
        <v>736637.67271858163</v>
      </c>
      <c r="O99" s="514">
        <f t="shared" ref="O99:O130" si="10">IF(N99&lt;&gt;0,+I99-N99,0)</f>
        <v>0</v>
      </c>
      <c r="P99" s="514">
        <f t="shared" ref="P99:P130" si="11">+O99-M99</f>
        <v>0</v>
      </c>
    </row>
    <row r="100" spans="1:16" ht="12.5">
      <c r="B100" s="195" t="str">
        <f>IF(D100=F99,"","IU")</f>
        <v>IU</v>
      </c>
      <c r="C100" s="508">
        <f>IF(D93="","-",+C99+1)</f>
        <v>2019</v>
      </c>
      <c r="D100" s="374">
        <f>IF(F99+SUM(E$99:E99)=D$92,F99,D$92-SUM(E$99:E99))</f>
        <v>11016340.513888888</v>
      </c>
      <c r="E100" s="523">
        <f>IF(+J96&lt;F99,J96,D100)</f>
        <v>259801.3023255814</v>
      </c>
      <c r="F100" s="524">
        <f t="shared" ref="F100:F154" si="12">+D100-E100</f>
        <v>10756539.211563306</v>
      </c>
      <c r="G100" s="524">
        <f t="shared" ref="G100:G154" si="13">+(F100+D100)/2</f>
        <v>10886439.862726096</v>
      </c>
      <c r="H100" s="527">
        <f t="shared" ref="H100:H154" si="14">+J$94*G100+E100</f>
        <v>1425091.7751290696</v>
      </c>
      <c r="I100" s="578">
        <f t="shared" ref="I100:I154" si="15">+J$95*G100+E100</f>
        <v>1425091.7751290696</v>
      </c>
      <c r="J100" s="515">
        <f t="shared" si="8"/>
        <v>0</v>
      </c>
      <c r="K100" s="515"/>
      <c r="L100" s="526"/>
      <c r="M100" s="515">
        <f t="shared" ref="M100:M130" si="16">IF(L100&lt;&gt;0,+H100-L100,0)</f>
        <v>0</v>
      </c>
      <c r="N100" s="526"/>
      <c r="O100" s="515">
        <f t="shared" si="10"/>
        <v>0</v>
      </c>
      <c r="P100" s="515">
        <f t="shared" si="11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2020</v>
      </c>
      <c r="D101" s="374">
        <f>IF(F100+SUM(E$99:E100)=D$92,F100,D$92-SUM(E$99:E100))</f>
        <v>10756539.211563306</v>
      </c>
      <c r="E101" s="523">
        <f>IF(+J96&lt;F100,J96,D101)</f>
        <v>259801.3023255814</v>
      </c>
      <c r="F101" s="524">
        <f t="shared" si="12"/>
        <v>10496737.909237724</v>
      </c>
      <c r="G101" s="524">
        <f t="shared" si="13"/>
        <v>10626638.560400516</v>
      </c>
      <c r="H101" s="527">
        <f t="shared" si="14"/>
        <v>1397282.5017358002</v>
      </c>
      <c r="I101" s="578">
        <f t="shared" si="15"/>
        <v>1397282.5017358002</v>
      </c>
      <c r="J101" s="515">
        <f t="shared" si="8"/>
        <v>0</v>
      </c>
      <c r="K101" s="515"/>
      <c r="L101" s="526"/>
      <c r="M101" s="515">
        <f t="shared" si="16"/>
        <v>0</v>
      </c>
      <c r="N101" s="526"/>
      <c r="O101" s="515">
        <f t="shared" si="10"/>
        <v>0</v>
      </c>
      <c r="P101" s="515">
        <f t="shared" si="11"/>
        <v>0</v>
      </c>
    </row>
    <row r="102" spans="1:16" ht="12.5">
      <c r="B102" s="195" t="str">
        <f t="shared" si="17"/>
        <v/>
      </c>
      <c r="C102" s="508">
        <f>IF(D93="","-",+C101+1)</f>
        <v>2021</v>
      </c>
      <c r="D102" s="374">
        <f>IF(F101+SUM(E$99:E101)=D$92,F101,D$92-SUM(E$99:E101))</f>
        <v>10496737.909237724</v>
      </c>
      <c r="E102" s="523">
        <f>IF(+J96&lt;F101,J96,D102)</f>
        <v>259801.3023255814</v>
      </c>
      <c r="F102" s="524">
        <f t="shared" si="12"/>
        <v>10236936.606912142</v>
      </c>
      <c r="G102" s="524">
        <f t="shared" si="13"/>
        <v>10366837.258074932</v>
      </c>
      <c r="H102" s="527">
        <f t="shared" si="14"/>
        <v>1369473.2283425301</v>
      </c>
      <c r="I102" s="578">
        <f t="shared" si="15"/>
        <v>1369473.2283425301</v>
      </c>
      <c r="J102" s="515">
        <f t="shared" si="8"/>
        <v>0</v>
      </c>
      <c r="K102" s="515"/>
      <c r="L102" s="526"/>
      <c r="M102" s="515">
        <f t="shared" si="16"/>
        <v>0</v>
      </c>
      <c r="N102" s="526"/>
      <c r="O102" s="515">
        <f t="shared" si="10"/>
        <v>0</v>
      </c>
      <c r="P102" s="515">
        <f t="shared" si="11"/>
        <v>0</v>
      </c>
    </row>
    <row r="103" spans="1:16" ht="12.5">
      <c r="B103" s="195" t="str">
        <f t="shared" si="17"/>
        <v/>
      </c>
      <c r="C103" s="508">
        <f>IF(D93="","-",+C102+1)</f>
        <v>2022</v>
      </c>
      <c r="D103" s="374">
        <f>IF(F102+SUM(E$99:E102)=D$92,F102,D$92-SUM(E$99:E102))</f>
        <v>10236936.606912142</v>
      </c>
      <c r="E103" s="523">
        <f>IF(+J96&lt;F102,J96,D103)</f>
        <v>259801.3023255814</v>
      </c>
      <c r="F103" s="524">
        <f t="shared" si="12"/>
        <v>9977135.3045865595</v>
      </c>
      <c r="G103" s="524">
        <f t="shared" si="13"/>
        <v>10107035.955749352</v>
      </c>
      <c r="H103" s="527">
        <f t="shared" si="14"/>
        <v>1341663.9549492607</v>
      </c>
      <c r="I103" s="578">
        <f t="shared" si="15"/>
        <v>1341663.9549492607</v>
      </c>
      <c r="J103" s="515">
        <f t="shared" si="8"/>
        <v>0</v>
      </c>
      <c r="K103" s="515"/>
      <c r="L103" s="526"/>
      <c r="M103" s="515">
        <f t="shared" si="16"/>
        <v>0</v>
      </c>
      <c r="N103" s="526"/>
      <c r="O103" s="515">
        <f t="shared" si="10"/>
        <v>0</v>
      </c>
      <c r="P103" s="515">
        <f t="shared" si="11"/>
        <v>0</v>
      </c>
    </row>
    <row r="104" spans="1:16" ht="12.5">
      <c r="B104" s="195" t="str">
        <f t="shared" si="17"/>
        <v/>
      </c>
      <c r="C104" s="508">
        <f>IF(D93="","-",+C103+1)</f>
        <v>2023</v>
      </c>
      <c r="D104" s="374">
        <f>IF(F103+SUM(E$99:E103)=D$92,F103,D$92-SUM(E$99:E103))</f>
        <v>9977135.3045865595</v>
      </c>
      <c r="E104" s="523">
        <f>IF(+J96&lt;F103,J96,D104)</f>
        <v>259801.3023255814</v>
      </c>
      <c r="F104" s="524">
        <f t="shared" si="12"/>
        <v>9717334.0022609774</v>
      </c>
      <c r="G104" s="524">
        <f t="shared" si="13"/>
        <v>9847234.6534237675</v>
      </c>
      <c r="H104" s="527">
        <f t="shared" si="14"/>
        <v>1313854.6815559908</v>
      </c>
      <c r="I104" s="578">
        <f t="shared" si="15"/>
        <v>1313854.6815559908</v>
      </c>
      <c r="J104" s="515">
        <f t="shared" si="8"/>
        <v>0</v>
      </c>
      <c r="K104" s="515"/>
      <c r="L104" s="526"/>
      <c r="M104" s="515">
        <f t="shared" si="16"/>
        <v>0</v>
      </c>
      <c r="N104" s="526"/>
      <c r="O104" s="515">
        <f t="shared" si="10"/>
        <v>0</v>
      </c>
      <c r="P104" s="515">
        <f t="shared" si="11"/>
        <v>0</v>
      </c>
    </row>
    <row r="105" spans="1:16" ht="12.5">
      <c r="B105" s="195" t="str">
        <f t="shared" si="17"/>
        <v/>
      </c>
      <c r="C105" s="508">
        <f>IF(D93="","-",+C104+1)</f>
        <v>2024</v>
      </c>
      <c r="D105" s="374">
        <f>IF(F104+SUM(E$99:E104)=D$92,F104,D$92-SUM(E$99:E104))</f>
        <v>9717334.0022609774</v>
      </c>
      <c r="E105" s="523">
        <f>IF(+J96&lt;F104,J96,D105)</f>
        <v>259801.3023255814</v>
      </c>
      <c r="F105" s="524">
        <f t="shared" si="12"/>
        <v>9457532.6999353953</v>
      </c>
      <c r="G105" s="524">
        <f t="shared" si="13"/>
        <v>9587433.3510981873</v>
      </c>
      <c r="H105" s="527">
        <f t="shared" si="14"/>
        <v>1286045.4081627212</v>
      </c>
      <c r="I105" s="578">
        <f t="shared" si="15"/>
        <v>1286045.4081627212</v>
      </c>
      <c r="J105" s="515">
        <f t="shared" si="8"/>
        <v>0</v>
      </c>
      <c r="K105" s="515"/>
      <c r="L105" s="526"/>
      <c r="M105" s="515">
        <f t="shared" si="16"/>
        <v>0</v>
      </c>
      <c r="N105" s="526"/>
      <c r="O105" s="515">
        <f t="shared" si="10"/>
        <v>0</v>
      </c>
      <c r="P105" s="515">
        <f t="shared" si="11"/>
        <v>0</v>
      </c>
    </row>
    <row r="106" spans="1:16" ht="12.5">
      <c r="B106" s="195" t="str">
        <f t="shared" si="17"/>
        <v/>
      </c>
      <c r="C106" s="508">
        <f>IF(D93="","-",+C105+1)</f>
        <v>2025</v>
      </c>
      <c r="D106" s="374">
        <f>IF(F105+SUM(E$99:E105)=D$92,F105,D$92-SUM(E$99:E105))</f>
        <v>9457532.6999353953</v>
      </c>
      <c r="E106" s="523">
        <f>IF(+J96&lt;F105,J96,D106)</f>
        <v>259801.3023255814</v>
      </c>
      <c r="F106" s="524">
        <f t="shared" si="12"/>
        <v>9197731.3976098131</v>
      </c>
      <c r="G106" s="524">
        <f t="shared" si="13"/>
        <v>9327632.0487726033</v>
      </c>
      <c r="H106" s="527">
        <f t="shared" si="14"/>
        <v>1258236.1347694513</v>
      </c>
      <c r="I106" s="578">
        <f t="shared" si="15"/>
        <v>1258236.1347694513</v>
      </c>
      <c r="J106" s="515">
        <f t="shared" si="8"/>
        <v>0</v>
      </c>
      <c r="K106" s="515"/>
      <c r="L106" s="526"/>
      <c r="M106" s="515">
        <f t="shared" si="16"/>
        <v>0</v>
      </c>
      <c r="N106" s="526"/>
      <c r="O106" s="515">
        <f t="shared" si="10"/>
        <v>0</v>
      </c>
      <c r="P106" s="515">
        <f t="shared" si="11"/>
        <v>0</v>
      </c>
    </row>
    <row r="107" spans="1:16" ht="12.5">
      <c r="B107" s="195" t="str">
        <f t="shared" si="17"/>
        <v/>
      </c>
      <c r="C107" s="508">
        <f>IF(D93="","-",+C106+1)</f>
        <v>2026</v>
      </c>
      <c r="D107" s="374">
        <f>IF(F106+SUM(E$99:E106)=D$92,F106,D$92-SUM(E$99:E106))</f>
        <v>9197731.3976098131</v>
      </c>
      <c r="E107" s="523">
        <f>IF(+J96&lt;F106,J96,D107)</f>
        <v>259801.3023255814</v>
      </c>
      <c r="F107" s="524">
        <f t="shared" si="12"/>
        <v>8937930.095284231</v>
      </c>
      <c r="G107" s="524">
        <f t="shared" si="13"/>
        <v>9067830.746447023</v>
      </c>
      <c r="H107" s="527">
        <f t="shared" si="14"/>
        <v>1230426.8613761817</v>
      </c>
      <c r="I107" s="578">
        <f t="shared" si="15"/>
        <v>1230426.8613761817</v>
      </c>
      <c r="J107" s="515">
        <f t="shared" si="8"/>
        <v>0</v>
      </c>
      <c r="K107" s="515"/>
      <c r="L107" s="526"/>
      <c r="M107" s="515">
        <f t="shared" si="16"/>
        <v>0</v>
      </c>
      <c r="N107" s="526"/>
      <c r="O107" s="515">
        <f t="shared" si="10"/>
        <v>0</v>
      </c>
      <c r="P107" s="515">
        <f t="shared" si="11"/>
        <v>0</v>
      </c>
    </row>
    <row r="108" spans="1:16" ht="12.5">
      <c r="B108" s="195" t="str">
        <f t="shared" si="17"/>
        <v/>
      </c>
      <c r="C108" s="508">
        <f>IF(D93="","-",+C107+1)</f>
        <v>2027</v>
      </c>
      <c r="D108" s="374">
        <f>IF(F107+SUM(E$99:E107)=D$92,F107,D$92-SUM(E$99:E107))</f>
        <v>8937930.095284231</v>
      </c>
      <c r="E108" s="523">
        <f>IF(+J96&lt;F107,J96,D108)</f>
        <v>259801.3023255814</v>
      </c>
      <c r="F108" s="524">
        <f t="shared" si="12"/>
        <v>8678128.7929586489</v>
      </c>
      <c r="G108" s="524">
        <f t="shared" si="13"/>
        <v>8808029.444121439</v>
      </c>
      <c r="H108" s="527">
        <f t="shared" si="14"/>
        <v>1202617.5879829118</v>
      </c>
      <c r="I108" s="578">
        <f t="shared" si="15"/>
        <v>1202617.5879829118</v>
      </c>
      <c r="J108" s="515">
        <f t="shared" si="8"/>
        <v>0</v>
      </c>
      <c r="K108" s="515"/>
      <c r="L108" s="526"/>
      <c r="M108" s="515">
        <f t="shared" si="16"/>
        <v>0</v>
      </c>
      <c r="N108" s="526"/>
      <c r="O108" s="515">
        <f t="shared" si="10"/>
        <v>0</v>
      </c>
      <c r="P108" s="515">
        <f t="shared" si="11"/>
        <v>0</v>
      </c>
    </row>
    <row r="109" spans="1:16" ht="12.5">
      <c r="B109" s="195" t="str">
        <f t="shared" si="17"/>
        <v/>
      </c>
      <c r="C109" s="508">
        <f>IF(D93="","-",+C108+1)</f>
        <v>2028</v>
      </c>
      <c r="D109" s="374">
        <f>IF(F108+SUM(E$99:E108)=D$92,F108,D$92-SUM(E$99:E108))</f>
        <v>8678128.7929586489</v>
      </c>
      <c r="E109" s="523">
        <f>IF(+J96&lt;F108,J96,D109)</f>
        <v>259801.3023255814</v>
      </c>
      <c r="F109" s="524">
        <f t="shared" si="12"/>
        <v>8418327.4906330667</v>
      </c>
      <c r="G109" s="524">
        <f t="shared" si="13"/>
        <v>8548228.1417958587</v>
      </c>
      <c r="H109" s="527">
        <f t="shared" si="14"/>
        <v>1174808.3145896425</v>
      </c>
      <c r="I109" s="578">
        <f t="shared" si="15"/>
        <v>1174808.3145896425</v>
      </c>
      <c r="J109" s="515">
        <f t="shared" si="8"/>
        <v>0</v>
      </c>
      <c r="K109" s="515"/>
      <c r="L109" s="526"/>
      <c r="M109" s="515">
        <f t="shared" si="16"/>
        <v>0</v>
      </c>
      <c r="N109" s="526"/>
      <c r="O109" s="515">
        <f t="shared" si="10"/>
        <v>0</v>
      </c>
      <c r="P109" s="515">
        <f t="shared" si="11"/>
        <v>0</v>
      </c>
    </row>
    <row r="110" spans="1:16" ht="12.5">
      <c r="B110" s="195" t="str">
        <f t="shared" si="17"/>
        <v/>
      </c>
      <c r="C110" s="508">
        <f>IF(D93="","-",+C109+1)</f>
        <v>2029</v>
      </c>
      <c r="D110" s="374">
        <f>IF(F109+SUM(E$99:E109)=D$92,F109,D$92-SUM(E$99:E109))</f>
        <v>8418327.4906330667</v>
      </c>
      <c r="E110" s="523">
        <f>IF(+J96&lt;F109,J96,D110)</f>
        <v>259801.3023255814</v>
      </c>
      <c r="F110" s="524">
        <f t="shared" si="12"/>
        <v>8158526.1883074855</v>
      </c>
      <c r="G110" s="524">
        <f t="shared" si="13"/>
        <v>8288426.8394702766</v>
      </c>
      <c r="H110" s="527">
        <f t="shared" si="14"/>
        <v>1146999.0411963726</v>
      </c>
      <c r="I110" s="578">
        <f t="shared" si="15"/>
        <v>1146999.0411963726</v>
      </c>
      <c r="J110" s="515">
        <f t="shared" si="8"/>
        <v>0</v>
      </c>
      <c r="K110" s="515"/>
      <c r="L110" s="526"/>
      <c r="M110" s="515">
        <f t="shared" si="16"/>
        <v>0</v>
      </c>
      <c r="N110" s="526"/>
      <c r="O110" s="515">
        <f t="shared" si="10"/>
        <v>0</v>
      </c>
      <c r="P110" s="515">
        <f t="shared" si="11"/>
        <v>0</v>
      </c>
    </row>
    <row r="111" spans="1:16" ht="12.5">
      <c r="B111" s="195" t="str">
        <f t="shared" si="17"/>
        <v/>
      </c>
      <c r="C111" s="508">
        <f>IF(D93="","-",+C110+1)</f>
        <v>2030</v>
      </c>
      <c r="D111" s="374">
        <f>IF(F110+SUM(E$99:E110)=D$92,F110,D$92-SUM(E$99:E110))</f>
        <v>8158526.1883074855</v>
      </c>
      <c r="E111" s="523">
        <f>IF(+J96&lt;F110,J96,D111)</f>
        <v>259801.3023255814</v>
      </c>
      <c r="F111" s="524">
        <f t="shared" si="12"/>
        <v>7898724.8859819043</v>
      </c>
      <c r="G111" s="524">
        <f t="shared" si="13"/>
        <v>8028625.5371446945</v>
      </c>
      <c r="H111" s="527">
        <f t="shared" si="14"/>
        <v>1119189.767803103</v>
      </c>
      <c r="I111" s="578">
        <f t="shared" si="15"/>
        <v>1119189.767803103</v>
      </c>
      <c r="J111" s="515">
        <f t="shared" si="8"/>
        <v>0</v>
      </c>
      <c r="K111" s="515"/>
      <c r="L111" s="526"/>
      <c r="M111" s="515">
        <f t="shared" si="16"/>
        <v>0</v>
      </c>
      <c r="N111" s="526"/>
      <c r="O111" s="515">
        <f t="shared" si="10"/>
        <v>0</v>
      </c>
      <c r="P111" s="515">
        <f t="shared" si="11"/>
        <v>0</v>
      </c>
    </row>
    <row r="112" spans="1:16" ht="12.5">
      <c r="B112" s="195" t="str">
        <f t="shared" si="17"/>
        <v/>
      </c>
      <c r="C112" s="508">
        <f>IF(D93="","-",+C111+1)</f>
        <v>2031</v>
      </c>
      <c r="D112" s="374">
        <f>IF(F111+SUM(E$99:E111)=D$92,F111,D$92-SUM(E$99:E111))</f>
        <v>7898724.8859819043</v>
      </c>
      <c r="E112" s="523">
        <f>IF(+J96&lt;F111,J96,D112)</f>
        <v>259801.3023255814</v>
      </c>
      <c r="F112" s="524">
        <f t="shared" si="12"/>
        <v>7638923.5836563231</v>
      </c>
      <c r="G112" s="524">
        <f t="shared" si="13"/>
        <v>7768824.2348191142</v>
      </c>
      <c r="H112" s="527">
        <f t="shared" si="14"/>
        <v>1091380.4944098333</v>
      </c>
      <c r="I112" s="578">
        <f t="shared" si="15"/>
        <v>1091380.4944098333</v>
      </c>
      <c r="J112" s="515">
        <f t="shared" si="8"/>
        <v>0</v>
      </c>
      <c r="K112" s="515"/>
      <c r="L112" s="526"/>
      <c r="M112" s="515">
        <f t="shared" si="16"/>
        <v>0</v>
      </c>
      <c r="N112" s="526"/>
      <c r="O112" s="515">
        <f t="shared" si="10"/>
        <v>0</v>
      </c>
      <c r="P112" s="515">
        <f t="shared" si="11"/>
        <v>0</v>
      </c>
    </row>
    <row r="113" spans="2:16" ht="12.5">
      <c r="B113" s="195" t="str">
        <f t="shared" si="17"/>
        <v/>
      </c>
      <c r="C113" s="508">
        <f>IF(D93="","-",+C112+1)</f>
        <v>2032</v>
      </c>
      <c r="D113" s="374">
        <f>IF(F112+SUM(E$99:E112)=D$92,F112,D$92-SUM(E$99:E112))</f>
        <v>7638923.5836563231</v>
      </c>
      <c r="E113" s="523">
        <f>IF(+J96&lt;F112,J96,D113)</f>
        <v>259801.3023255814</v>
      </c>
      <c r="F113" s="524">
        <f t="shared" si="12"/>
        <v>7379122.2813307419</v>
      </c>
      <c r="G113" s="524">
        <f t="shared" si="13"/>
        <v>7509022.9324935321</v>
      </c>
      <c r="H113" s="527">
        <f t="shared" si="14"/>
        <v>1063571.2210165637</v>
      </c>
      <c r="I113" s="578">
        <f t="shared" si="15"/>
        <v>1063571.2210165637</v>
      </c>
      <c r="J113" s="515">
        <f t="shared" si="8"/>
        <v>0</v>
      </c>
      <c r="K113" s="515"/>
      <c r="L113" s="526"/>
      <c r="M113" s="515">
        <f t="shared" si="16"/>
        <v>0</v>
      </c>
      <c r="N113" s="526"/>
      <c r="O113" s="515">
        <f t="shared" si="10"/>
        <v>0</v>
      </c>
      <c r="P113" s="515">
        <f t="shared" si="11"/>
        <v>0</v>
      </c>
    </row>
    <row r="114" spans="2:16" ht="12.5">
      <c r="B114" s="195" t="str">
        <f t="shared" si="17"/>
        <v/>
      </c>
      <c r="C114" s="508">
        <f>IF(D93="","-",+C113+1)</f>
        <v>2033</v>
      </c>
      <c r="D114" s="374">
        <f>IF(F113+SUM(E$99:E113)=D$92,F113,D$92-SUM(E$99:E113))</f>
        <v>7379122.2813307419</v>
      </c>
      <c r="E114" s="523">
        <f>IF(+J96&lt;F113,J96,D114)</f>
        <v>259801.3023255814</v>
      </c>
      <c r="F114" s="524">
        <f t="shared" si="12"/>
        <v>7119320.9790051607</v>
      </c>
      <c r="G114" s="524">
        <f t="shared" si="13"/>
        <v>7249221.6301679518</v>
      </c>
      <c r="H114" s="527">
        <f t="shared" si="14"/>
        <v>1035761.9476232943</v>
      </c>
      <c r="I114" s="578">
        <f t="shared" si="15"/>
        <v>1035761.9476232943</v>
      </c>
      <c r="J114" s="515">
        <f t="shared" si="8"/>
        <v>0</v>
      </c>
      <c r="K114" s="515"/>
      <c r="L114" s="526"/>
      <c r="M114" s="515">
        <f t="shared" si="16"/>
        <v>0</v>
      </c>
      <c r="N114" s="526"/>
      <c r="O114" s="515">
        <f t="shared" si="10"/>
        <v>0</v>
      </c>
      <c r="P114" s="515">
        <f t="shared" si="11"/>
        <v>0</v>
      </c>
    </row>
    <row r="115" spans="2:16" ht="12.5">
      <c r="B115" s="195" t="str">
        <f t="shared" si="17"/>
        <v/>
      </c>
      <c r="C115" s="508">
        <f>IF(D93="","-",+C114+1)</f>
        <v>2034</v>
      </c>
      <c r="D115" s="374">
        <f>IF(F114+SUM(E$99:E114)=D$92,F114,D$92-SUM(E$99:E114))</f>
        <v>7119320.9790051607</v>
      </c>
      <c r="E115" s="523">
        <f>IF(+J96&lt;F114,J96,D115)</f>
        <v>259801.3023255814</v>
      </c>
      <c r="F115" s="524">
        <f t="shared" si="12"/>
        <v>6859519.6766795795</v>
      </c>
      <c r="G115" s="524">
        <f t="shared" si="13"/>
        <v>6989420.3278423697</v>
      </c>
      <c r="H115" s="527">
        <f t="shared" si="14"/>
        <v>1007952.6742300246</v>
      </c>
      <c r="I115" s="578">
        <f t="shared" si="15"/>
        <v>1007952.6742300246</v>
      </c>
      <c r="J115" s="515">
        <f t="shared" si="8"/>
        <v>0</v>
      </c>
      <c r="K115" s="515"/>
      <c r="L115" s="526"/>
      <c r="M115" s="515">
        <f t="shared" si="16"/>
        <v>0</v>
      </c>
      <c r="N115" s="526"/>
      <c r="O115" s="515">
        <f t="shared" si="10"/>
        <v>0</v>
      </c>
      <c r="P115" s="515">
        <f t="shared" si="11"/>
        <v>0</v>
      </c>
    </row>
    <row r="116" spans="2:16" ht="12.5">
      <c r="B116" s="195" t="str">
        <f t="shared" si="17"/>
        <v/>
      </c>
      <c r="C116" s="508">
        <f>IF(D93="","-",+C115+1)</f>
        <v>2035</v>
      </c>
      <c r="D116" s="374">
        <f>IF(F115+SUM(E$99:E115)=D$92,F115,D$92-SUM(E$99:E115))</f>
        <v>6859519.6766795795</v>
      </c>
      <c r="E116" s="523">
        <f>IF(+J96&lt;F115,J96,D116)</f>
        <v>259801.3023255814</v>
      </c>
      <c r="F116" s="524">
        <f t="shared" si="12"/>
        <v>6599718.3743539983</v>
      </c>
      <c r="G116" s="524">
        <f t="shared" si="13"/>
        <v>6729619.0255167894</v>
      </c>
      <c r="H116" s="527">
        <f t="shared" si="14"/>
        <v>980143.40083675506</v>
      </c>
      <c r="I116" s="578">
        <f t="shared" si="15"/>
        <v>980143.40083675506</v>
      </c>
      <c r="J116" s="515">
        <f t="shared" si="8"/>
        <v>0</v>
      </c>
      <c r="K116" s="515"/>
      <c r="L116" s="526"/>
      <c r="M116" s="515">
        <f t="shared" si="16"/>
        <v>0</v>
      </c>
      <c r="N116" s="526"/>
      <c r="O116" s="515">
        <f t="shared" si="10"/>
        <v>0</v>
      </c>
      <c r="P116" s="515">
        <f t="shared" si="11"/>
        <v>0</v>
      </c>
    </row>
    <row r="117" spans="2:16" ht="12.5">
      <c r="B117" s="195" t="str">
        <f t="shared" si="17"/>
        <v/>
      </c>
      <c r="C117" s="508">
        <f>IF(D93="","-",+C116+1)</f>
        <v>2036</v>
      </c>
      <c r="D117" s="374">
        <f>IF(F116+SUM(E$99:E116)=D$92,F116,D$92-SUM(E$99:E116))</f>
        <v>6599718.3743539983</v>
      </c>
      <c r="E117" s="523">
        <f>IF(+J96&lt;F116,J96,D117)</f>
        <v>259801.3023255814</v>
      </c>
      <c r="F117" s="524">
        <f t="shared" si="12"/>
        <v>6339917.0720284171</v>
      </c>
      <c r="G117" s="524">
        <f t="shared" si="13"/>
        <v>6469817.7231912073</v>
      </c>
      <c r="H117" s="527">
        <f t="shared" si="14"/>
        <v>952334.12744348531</v>
      </c>
      <c r="I117" s="578">
        <f t="shared" si="15"/>
        <v>952334.12744348531</v>
      </c>
      <c r="J117" s="515">
        <f t="shared" si="8"/>
        <v>0</v>
      </c>
      <c r="K117" s="515"/>
      <c r="L117" s="526"/>
      <c r="M117" s="515">
        <f t="shared" si="16"/>
        <v>0</v>
      </c>
      <c r="N117" s="526"/>
      <c r="O117" s="515">
        <f t="shared" si="10"/>
        <v>0</v>
      </c>
      <c r="P117" s="515">
        <f t="shared" si="11"/>
        <v>0</v>
      </c>
    </row>
    <row r="118" spans="2:16" ht="12.5">
      <c r="B118" s="195" t="str">
        <f t="shared" si="17"/>
        <v/>
      </c>
      <c r="C118" s="508">
        <f>IF(D93="","-",+C117+1)</f>
        <v>2037</v>
      </c>
      <c r="D118" s="374">
        <f>IF(F117+SUM(E$99:E117)=D$92,F117,D$92-SUM(E$99:E117))</f>
        <v>6339917.0720284171</v>
      </c>
      <c r="E118" s="523">
        <f>IF(+J96&lt;F117,J96,D118)</f>
        <v>259801.3023255814</v>
      </c>
      <c r="F118" s="524">
        <f t="shared" si="12"/>
        <v>6080115.7697028359</v>
      </c>
      <c r="G118" s="524">
        <f t="shared" si="13"/>
        <v>6210016.420865627</v>
      </c>
      <c r="H118" s="527">
        <f t="shared" si="14"/>
        <v>924524.8540502158</v>
      </c>
      <c r="I118" s="578">
        <f t="shared" si="15"/>
        <v>924524.8540502158</v>
      </c>
      <c r="J118" s="515">
        <f t="shared" si="8"/>
        <v>0</v>
      </c>
      <c r="K118" s="515"/>
      <c r="L118" s="526"/>
      <c r="M118" s="515">
        <f t="shared" si="16"/>
        <v>0</v>
      </c>
      <c r="N118" s="526"/>
      <c r="O118" s="515">
        <f t="shared" si="10"/>
        <v>0</v>
      </c>
      <c r="P118" s="515">
        <f t="shared" si="11"/>
        <v>0</v>
      </c>
    </row>
    <row r="119" spans="2:16" ht="12.5">
      <c r="B119" s="195" t="str">
        <f t="shared" si="17"/>
        <v/>
      </c>
      <c r="C119" s="508">
        <f>IF(D93="","-",+C118+1)</f>
        <v>2038</v>
      </c>
      <c r="D119" s="374">
        <f>IF(F118+SUM(E$99:E118)=D$92,F118,D$92-SUM(E$99:E118))</f>
        <v>6080115.7697028359</v>
      </c>
      <c r="E119" s="523">
        <f>IF(+J96&lt;F118,J96,D119)</f>
        <v>259801.3023255814</v>
      </c>
      <c r="F119" s="524">
        <f t="shared" si="12"/>
        <v>5820314.4673772547</v>
      </c>
      <c r="G119" s="524">
        <f t="shared" si="13"/>
        <v>5950215.1185400449</v>
      </c>
      <c r="H119" s="527">
        <f t="shared" si="14"/>
        <v>896715.58065694617</v>
      </c>
      <c r="I119" s="578">
        <f t="shared" si="15"/>
        <v>896715.58065694617</v>
      </c>
      <c r="J119" s="515">
        <f t="shared" si="8"/>
        <v>0</v>
      </c>
      <c r="K119" s="515"/>
      <c r="L119" s="526"/>
      <c r="M119" s="515">
        <f t="shared" si="16"/>
        <v>0</v>
      </c>
      <c r="N119" s="526"/>
      <c r="O119" s="515">
        <f t="shared" si="10"/>
        <v>0</v>
      </c>
      <c r="P119" s="515">
        <f t="shared" si="11"/>
        <v>0</v>
      </c>
    </row>
    <row r="120" spans="2:16" ht="12.5">
      <c r="B120" s="195" t="str">
        <f t="shared" si="17"/>
        <v/>
      </c>
      <c r="C120" s="508">
        <f>IF(D93="","-",+C119+1)</f>
        <v>2039</v>
      </c>
      <c r="D120" s="374">
        <f>IF(F119+SUM(E$99:E119)=D$92,F119,D$92-SUM(E$99:E119))</f>
        <v>5820314.4673772547</v>
      </c>
      <c r="E120" s="523">
        <f>IF(+J96&lt;F119,J96,D120)</f>
        <v>259801.3023255814</v>
      </c>
      <c r="F120" s="524">
        <f t="shared" si="12"/>
        <v>5560513.1650516735</v>
      </c>
      <c r="G120" s="524">
        <f t="shared" si="13"/>
        <v>5690413.8162144646</v>
      </c>
      <c r="H120" s="527">
        <f t="shared" si="14"/>
        <v>868906.30726367666</v>
      </c>
      <c r="I120" s="578">
        <f t="shared" si="15"/>
        <v>868906.30726367666</v>
      </c>
      <c r="J120" s="515">
        <f t="shared" si="8"/>
        <v>0</v>
      </c>
      <c r="K120" s="515"/>
      <c r="L120" s="526"/>
      <c r="M120" s="515">
        <f t="shared" si="16"/>
        <v>0</v>
      </c>
      <c r="N120" s="526"/>
      <c r="O120" s="515">
        <f t="shared" si="10"/>
        <v>0</v>
      </c>
      <c r="P120" s="515">
        <f t="shared" si="11"/>
        <v>0</v>
      </c>
    </row>
    <row r="121" spans="2:16" ht="12.5">
      <c r="B121" s="195" t="str">
        <f t="shared" si="17"/>
        <v/>
      </c>
      <c r="C121" s="508">
        <f>IF(D93="","-",+C120+1)</f>
        <v>2040</v>
      </c>
      <c r="D121" s="374">
        <f>IF(F120+SUM(E$99:E120)=D$92,F120,D$92-SUM(E$99:E120))</f>
        <v>5560513.1650516735</v>
      </c>
      <c r="E121" s="523">
        <f>IF(+J96&lt;F120,J96,D121)</f>
        <v>259801.3023255814</v>
      </c>
      <c r="F121" s="524">
        <f t="shared" si="12"/>
        <v>5300711.8627260923</v>
      </c>
      <c r="G121" s="524">
        <f t="shared" si="13"/>
        <v>5430612.5138888825</v>
      </c>
      <c r="H121" s="527">
        <f t="shared" si="14"/>
        <v>841097.03387040691</v>
      </c>
      <c r="I121" s="578">
        <f t="shared" si="15"/>
        <v>841097.03387040691</v>
      </c>
      <c r="J121" s="515">
        <f t="shared" si="8"/>
        <v>0</v>
      </c>
      <c r="K121" s="515"/>
      <c r="L121" s="526"/>
      <c r="M121" s="515">
        <f t="shared" si="16"/>
        <v>0</v>
      </c>
      <c r="N121" s="526"/>
      <c r="O121" s="515">
        <f t="shared" si="10"/>
        <v>0</v>
      </c>
      <c r="P121" s="515">
        <f t="shared" si="11"/>
        <v>0</v>
      </c>
    </row>
    <row r="122" spans="2:16" ht="12.5">
      <c r="B122" s="195" t="str">
        <f t="shared" si="17"/>
        <v/>
      </c>
      <c r="C122" s="508">
        <f>IF(D93="","-",+C121+1)</f>
        <v>2041</v>
      </c>
      <c r="D122" s="374">
        <f>IF(F121+SUM(E$99:E121)=D$92,F121,D$92-SUM(E$99:E121))</f>
        <v>5300711.8627260923</v>
      </c>
      <c r="E122" s="523">
        <f>IF(+J96&lt;F121,J96,D122)</f>
        <v>259801.3023255814</v>
      </c>
      <c r="F122" s="524">
        <f t="shared" si="12"/>
        <v>5040910.5604005111</v>
      </c>
      <c r="G122" s="524">
        <f t="shared" si="13"/>
        <v>5170811.2115633022</v>
      </c>
      <c r="H122" s="527">
        <f t="shared" si="14"/>
        <v>813287.7604771374</v>
      </c>
      <c r="I122" s="578">
        <f t="shared" si="15"/>
        <v>813287.7604771374</v>
      </c>
      <c r="J122" s="515">
        <f t="shared" si="8"/>
        <v>0</v>
      </c>
      <c r="K122" s="515"/>
      <c r="L122" s="526"/>
      <c r="M122" s="515">
        <f t="shared" si="16"/>
        <v>0</v>
      </c>
      <c r="N122" s="526"/>
      <c r="O122" s="515">
        <f t="shared" si="10"/>
        <v>0</v>
      </c>
      <c r="P122" s="515">
        <f t="shared" si="11"/>
        <v>0</v>
      </c>
    </row>
    <row r="123" spans="2:16" ht="12.5">
      <c r="B123" s="195" t="str">
        <f t="shared" si="17"/>
        <v/>
      </c>
      <c r="C123" s="508">
        <f>IF(D93="","-",+C122+1)</f>
        <v>2042</v>
      </c>
      <c r="D123" s="374">
        <f>IF(F122+SUM(E$99:E122)=D$92,F122,D$92-SUM(E$99:E122))</f>
        <v>5040910.5604005111</v>
      </c>
      <c r="E123" s="523">
        <f>IF(+J96&lt;F122,J96,D123)</f>
        <v>259801.3023255814</v>
      </c>
      <c r="F123" s="524">
        <f t="shared" si="12"/>
        <v>4781109.2580749299</v>
      </c>
      <c r="G123" s="524">
        <f t="shared" si="13"/>
        <v>4911009.9092377201</v>
      </c>
      <c r="H123" s="527">
        <f t="shared" si="14"/>
        <v>785478.48708386766</v>
      </c>
      <c r="I123" s="578">
        <f t="shared" si="15"/>
        <v>785478.48708386766</v>
      </c>
      <c r="J123" s="515">
        <f t="shared" si="8"/>
        <v>0</v>
      </c>
      <c r="K123" s="515"/>
      <c r="L123" s="526"/>
      <c r="M123" s="515">
        <f t="shared" si="16"/>
        <v>0</v>
      </c>
      <c r="N123" s="526"/>
      <c r="O123" s="515">
        <f t="shared" si="10"/>
        <v>0</v>
      </c>
      <c r="P123" s="515">
        <f t="shared" si="11"/>
        <v>0</v>
      </c>
    </row>
    <row r="124" spans="2:16" ht="12.5">
      <c r="B124" s="195" t="str">
        <f t="shared" si="17"/>
        <v/>
      </c>
      <c r="C124" s="508">
        <f>IF(D93="","-",+C123+1)</f>
        <v>2043</v>
      </c>
      <c r="D124" s="374">
        <f>IF(F123+SUM(E$99:E123)=D$92,F123,D$92-SUM(E$99:E123))</f>
        <v>4781109.2580749299</v>
      </c>
      <c r="E124" s="523">
        <f>IF(+J96&lt;F123,J96,D124)</f>
        <v>259801.3023255814</v>
      </c>
      <c r="F124" s="524">
        <f t="shared" si="12"/>
        <v>4521307.9557493487</v>
      </c>
      <c r="G124" s="524">
        <f t="shared" si="13"/>
        <v>4651208.6069121398</v>
      </c>
      <c r="H124" s="527">
        <f t="shared" si="14"/>
        <v>757669.21369059815</v>
      </c>
      <c r="I124" s="578">
        <f t="shared" si="15"/>
        <v>757669.21369059815</v>
      </c>
      <c r="J124" s="515">
        <f t="shared" si="8"/>
        <v>0</v>
      </c>
      <c r="K124" s="515"/>
      <c r="L124" s="526"/>
      <c r="M124" s="515">
        <f t="shared" si="16"/>
        <v>0</v>
      </c>
      <c r="N124" s="526"/>
      <c r="O124" s="515">
        <f t="shared" si="10"/>
        <v>0</v>
      </c>
      <c r="P124" s="515">
        <f t="shared" si="11"/>
        <v>0</v>
      </c>
    </row>
    <row r="125" spans="2:16" ht="12.5">
      <c r="B125" s="195" t="str">
        <f t="shared" si="17"/>
        <v/>
      </c>
      <c r="C125" s="508">
        <f>IF(D93="","-",+C124+1)</f>
        <v>2044</v>
      </c>
      <c r="D125" s="374">
        <f>IF(F124+SUM(E$99:E124)=D$92,F124,D$92-SUM(E$99:E124))</f>
        <v>4521307.9557493487</v>
      </c>
      <c r="E125" s="523">
        <f>IF(+J96&lt;F124,J96,D125)</f>
        <v>259801.3023255814</v>
      </c>
      <c r="F125" s="524">
        <f t="shared" si="12"/>
        <v>4261506.6534237675</v>
      </c>
      <c r="G125" s="524">
        <f t="shared" si="13"/>
        <v>4391407.3045865577</v>
      </c>
      <c r="H125" s="527">
        <f t="shared" si="14"/>
        <v>729859.9402973284</v>
      </c>
      <c r="I125" s="578">
        <f t="shared" si="15"/>
        <v>729859.9402973284</v>
      </c>
      <c r="J125" s="515">
        <f t="shared" si="8"/>
        <v>0</v>
      </c>
      <c r="K125" s="515"/>
      <c r="L125" s="526"/>
      <c r="M125" s="515">
        <f t="shared" si="16"/>
        <v>0</v>
      </c>
      <c r="N125" s="526"/>
      <c r="O125" s="515">
        <f t="shared" si="10"/>
        <v>0</v>
      </c>
      <c r="P125" s="515">
        <f t="shared" si="11"/>
        <v>0</v>
      </c>
    </row>
    <row r="126" spans="2:16" ht="12.5">
      <c r="B126" s="195" t="str">
        <f t="shared" si="17"/>
        <v/>
      </c>
      <c r="C126" s="508">
        <f>IF(D93="","-",+C125+1)</f>
        <v>2045</v>
      </c>
      <c r="D126" s="374">
        <f>IF(F125+SUM(E$99:E125)=D$92,F125,D$92-SUM(E$99:E125))</f>
        <v>4261506.6534237675</v>
      </c>
      <c r="E126" s="523">
        <f>IF(+J96&lt;F125,J96,D126)</f>
        <v>259801.3023255814</v>
      </c>
      <c r="F126" s="524">
        <f t="shared" si="12"/>
        <v>4001705.3510981863</v>
      </c>
      <c r="G126" s="524">
        <f t="shared" si="13"/>
        <v>4131606.0022609769</v>
      </c>
      <c r="H126" s="527">
        <f t="shared" si="14"/>
        <v>702050.66690405889</v>
      </c>
      <c r="I126" s="578">
        <f t="shared" si="15"/>
        <v>702050.66690405889</v>
      </c>
      <c r="J126" s="515">
        <f t="shared" si="8"/>
        <v>0</v>
      </c>
      <c r="K126" s="515"/>
      <c r="L126" s="526"/>
      <c r="M126" s="515">
        <f t="shared" si="16"/>
        <v>0</v>
      </c>
      <c r="N126" s="526"/>
      <c r="O126" s="515">
        <f t="shared" si="10"/>
        <v>0</v>
      </c>
      <c r="P126" s="515">
        <f t="shared" si="11"/>
        <v>0</v>
      </c>
    </row>
    <row r="127" spans="2:16" ht="12.5">
      <c r="B127" s="195" t="str">
        <f t="shared" si="17"/>
        <v/>
      </c>
      <c r="C127" s="508">
        <f>IF(D93="","-",+C126+1)</f>
        <v>2046</v>
      </c>
      <c r="D127" s="374">
        <f>IF(F126+SUM(E$99:E126)=D$92,F126,D$92-SUM(E$99:E126))</f>
        <v>4001705.3510981863</v>
      </c>
      <c r="E127" s="523">
        <f>IF(+J96&lt;F126,J96,D127)</f>
        <v>259801.3023255814</v>
      </c>
      <c r="F127" s="524">
        <f t="shared" si="12"/>
        <v>3741904.0487726051</v>
      </c>
      <c r="G127" s="524">
        <f t="shared" si="13"/>
        <v>3871804.6999353957</v>
      </c>
      <c r="H127" s="527">
        <f t="shared" si="14"/>
        <v>674241.39351078926</v>
      </c>
      <c r="I127" s="578">
        <f t="shared" si="15"/>
        <v>674241.39351078926</v>
      </c>
      <c r="J127" s="515">
        <f t="shared" si="8"/>
        <v>0</v>
      </c>
      <c r="K127" s="515"/>
      <c r="L127" s="526"/>
      <c r="M127" s="515">
        <f t="shared" si="16"/>
        <v>0</v>
      </c>
      <c r="N127" s="526"/>
      <c r="O127" s="515">
        <f t="shared" si="10"/>
        <v>0</v>
      </c>
      <c r="P127" s="515">
        <f t="shared" si="11"/>
        <v>0</v>
      </c>
    </row>
    <row r="128" spans="2:16" ht="12.5">
      <c r="B128" s="195" t="str">
        <f t="shared" si="17"/>
        <v/>
      </c>
      <c r="C128" s="508">
        <f>IF(D93="","-",+C127+1)</f>
        <v>2047</v>
      </c>
      <c r="D128" s="374">
        <f>IF(F127+SUM(E$99:E127)=D$92,F127,D$92-SUM(E$99:E127))</f>
        <v>3741904.0487726051</v>
      </c>
      <c r="E128" s="523">
        <f>IF(+J96&lt;F127,J96,D128)</f>
        <v>259801.3023255814</v>
      </c>
      <c r="F128" s="524">
        <f t="shared" si="12"/>
        <v>3482102.7464470239</v>
      </c>
      <c r="G128" s="524">
        <f t="shared" si="13"/>
        <v>3612003.3976098145</v>
      </c>
      <c r="H128" s="527">
        <f t="shared" si="14"/>
        <v>646432.12011751963</v>
      </c>
      <c r="I128" s="578">
        <f t="shared" si="15"/>
        <v>646432.12011751963</v>
      </c>
      <c r="J128" s="515">
        <f t="shared" si="8"/>
        <v>0</v>
      </c>
      <c r="K128" s="515"/>
      <c r="L128" s="526"/>
      <c r="M128" s="515">
        <f t="shared" si="16"/>
        <v>0</v>
      </c>
      <c r="N128" s="526"/>
      <c r="O128" s="515">
        <f t="shared" si="10"/>
        <v>0</v>
      </c>
      <c r="P128" s="515">
        <f t="shared" si="11"/>
        <v>0</v>
      </c>
    </row>
    <row r="129" spans="2:16" ht="12.5">
      <c r="B129" s="195" t="str">
        <f t="shared" si="17"/>
        <v/>
      </c>
      <c r="C129" s="508">
        <f>IF(D93="","-",+C128+1)</f>
        <v>2048</v>
      </c>
      <c r="D129" s="374">
        <f>IF(F128+SUM(E$99:E128)=D$92,F128,D$92-SUM(E$99:E128))</f>
        <v>3482102.7464470239</v>
      </c>
      <c r="E129" s="523">
        <f>IF(+J96&lt;F128,J96,D129)</f>
        <v>259801.3023255814</v>
      </c>
      <c r="F129" s="524">
        <f t="shared" si="12"/>
        <v>3222301.4441214427</v>
      </c>
      <c r="G129" s="524">
        <f t="shared" si="13"/>
        <v>3352202.0952842333</v>
      </c>
      <c r="H129" s="527">
        <f t="shared" si="14"/>
        <v>618622.84672425</v>
      </c>
      <c r="I129" s="578">
        <f t="shared" si="15"/>
        <v>618622.84672425</v>
      </c>
      <c r="J129" s="515">
        <f t="shared" si="8"/>
        <v>0</v>
      </c>
      <c r="K129" s="515"/>
      <c r="L129" s="526"/>
      <c r="M129" s="515">
        <f t="shared" si="16"/>
        <v>0</v>
      </c>
      <c r="N129" s="526"/>
      <c r="O129" s="515">
        <f t="shared" si="10"/>
        <v>0</v>
      </c>
      <c r="P129" s="515">
        <f t="shared" si="11"/>
        <v>0</v>
      </c>
    </row>
    <row r="130" spans="2:16" ht="12.5">
      <c r="B130" s="195" t="str">
        <f t="shared" si="17"/>
        <v/>
      </c>
      <c r="C130" s="508">
        <f>IF(D93="","-",+C129+1)</f>
        <v>2049</v>
      </c>
      <c r="D130" s="374">
        <f>IF(F129+SUM(E$99:E129)=D$92,F129,D$92-SUM(E$99:E129))</f>
        <v>3222301.4441214427</v>
      </c>
      <c r="E130" s="523">
        <f>IF(+J96&lt;F129,J96,D130)</f>
        <v>259801.3023255814</v>
      </c>
      <c r="F130" s="524">
        <f t="shared" si="12"/>
        <v>2962500.1417958615</v>
      </c>
      <c r="G130" s="524">
        <f t="shared" si="13"/>
        <v>3092400.7929586521</v>
      </c>
      <c r="H130" s="527">
        <f t="shared" si="14"/>
        <v>590813.57333098038</v>
      </c>
      <c r="I130" s="578">
        <f t="shared" si="15"/>
        <v>590813.57333098038</v>
      </c>
      <c r="J130" s="515">
        <f t="shared" si="8"/>
        <v>0</v>
      </c>
      <c r="K130" s="515"/>
      <c r="L130" s="526"/>
      <c r="M130" s="515">
        <f t="shared" si="16"/>
        <v>0</v>
      </c>
      <c r="N130" s="526"/>
      <c r="O130" s="515">
        <f t="shared" si="10"/>
        <v>0</v>
      </c>
      <c r="P130" s="515">
        <f t="shared" si="11"/>
        <v>0</v>
      </c>
    </row>
    <row r="131" spans="2:16" ht="12.5">
      <c r="B131" s="195" t="str">
        <f t="shared" si="17"/>
        <v/>
      </c>
      <c r="C131" s="508">
        <f>IF(D93="","-",+C130+1)</f>
        <v>2050</v>
      </c>
      <c r="D131" s="374">
        <f>IF(F130+SUM(E$99:E130)=D$92,F130,D$92-SUM(E$99:E130))</f>
        <v>2962500.1417958615</v>
      </c>
      <c r="E131" s="523">
        <f>IF(+J96&lt;F130,J96,D131)</f>
        <v>259801.3023255814</v>
      </c>
      <c r="F131" s="524">
        <f t="shared" si="12"/>
        <v>2702698.8394702803</v>
      </c>
      <c r="G131" s="524">
        <f t="shared" si="13"/>
        <v>2832599.4906330709</v>
      </c>
      <c r="H131" s="527">
        <f t="shared" si="14"/>
        <v>563004.29993771086</v>
      </c>
      <c r="I131" s="578">
        <f t="shared" si="15"/>
        <v>563004.29993771086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2051</v>
      </c>
      <c r="D132" s="374">
        <f>IF(F131+SUM(E$99:E131)=D$92,F131,D$92-SUM(E$99:E131))</f>
        <v>2702698.8394702803</v>
      </c>
      <c r="E132" s="523">
        <f>IF(+J96&lt;F131,J96,D132)</f>
        <v>259801.3023255814</v>
      </c>
      <c r="F132" s="524">
        <f t="shared" si="12"/>
        <v>2442897.5371446991</v>
      </c>
      <c r="G132" s="524">
        <f t="shared" si="13"/>
        <v>2572798.1883074897</v>
      </c>
      <c r="H132" s="527">
        <f t="shared" si="14"/>
        <v>535195.02654444124</v>
      </c>
      <c r="I132" s="578">
        <f t="shared" si="15"/>
        <v>535195.02654444124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2052</v>
      </c>
      <c r="D133" s="374">
        <f>IF(F132+SUM(E$99:E132)=D$92,F132,D$92-SUM(E$99:E132))</f>
        <v>2442897.5371446991</v>
      </c>
      <c r="E133" s="523">
        <f>IF(+J96&lt;F132,J96,D133)</f>
        <v>259801.3023255814</v>
      </c>
      <c r="F133" s="524">
        <f t="shared" si="12"/>
        <v>2183096.2348191179</v>
      </c>
      <c r="G133" s="524">
        <f t="shared" si="13"/>
        <v>2312996.8859819085</v>
      </c>
      <c r="H133" s="527">
        <f t="shared" si="14"/>
        <v>507385.75315117161</v>
      </c>
      <c r="I133" s="578">
        <f t="shared" si="15"/>
        <v>507385.75315117161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2053</v>
      </c>
      <c r="D134" s="374">
        <f>IF(F133+SUM(E$99:E133)=D$92,F133,D$92-SUM(E$99:E133))</f>
        <v>2183096.2348191179</v>
      </c>
      <c r="E134" s="523">
        <f>IF(+J96&lt;F133,J96,D134)</f>
        <v>259801.3023255814</v>
      </c>
      <c r="F134" s="524">
        <f t="shared" si="12"/>
        <v>1923294.9324935365</v>
      </c>
      <c r="G134" s="524">
        <f t="shared" si="13"/>
        <v>2053195.5836563273</v>
      </c>
      <c r="H134" s="527">
        <f t="shared" si="14"/>
        <v>479576.47975790198</v>
      </c>
      <c r="I134" s="578">
        <f t="shared" si="15"/>
        <v>479576.47975790198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2054</v>
      </c>
      <c r="D135" s="374">
        <f>IF(F134+SUM(E$99:E134)=D$92,F134,D$92-SUM(E$99:E134))</f>
        <v>1923294.9324935365</v>
      </c>
      <c r="E135" s="523">
        <f>IF(+J96&lt;F134,J96,D135)</f>
        <v>259801.3023255814</v>
      </c>
      <c r="F135" s="524">
        <f t="shared" si="12"/>
        <v>1663493.6301679551</v>
      </c>
      <c r="G135" s="524">
        <f t="shared" si="13"/>
        <v>1793394.2813307457</v>
      </c>
      <c r="H135" s="527">
        <f t="shared" si="14"/>
        <v>451767.20636463235</v>
      </c>
      <c r="I135" s="578">
        <f t="shared" si="15"/>
        <v>451767.20636463235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2055</v>
      </c>
      <c r="D136" s="374">
        <f>IF(F135+SUM(E$99:E135)=D$92,F135,D$92-SUM(E$99:E135))</f>
        <v>1663493.6301679551</v>
      </c>
      <c r="E136" s="523">
        <f>IF(+J96&lt;F135,J96,D136)</f>
        <v>259801.3023255814</v>
      </c>
      <c r="F136" s="524">
        <f t="shared" si="12"/>
        <v>1403692.3278423736</v>
      </c>
      <c r="G136" s="524">
        <f t="shared" si="13"/>
        <v>1533592.9790051645</v>
      </c>
      <c r="H136" s="527">
        <f t="shared" si="14"/>
        <v>423957.93297136272</v>
      </c>
      <c r="I136" s="578">
        <f t="shared" si="15"/>
        <v>423957.93297136272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2056</v>
      </c>
      <c r="D137" s="374">
        <f>IF(F136+SUM(E$99:E136)=D$92,F136,D$92-SUM(E$99:E136))</f>
        <v>1403692.3278423736</v>
      </c>
      <c r="E137" s="523">
        <f>IF(+J96&lt;F136,J96,D137)</f>
        <v>259801.3023255814</v>
      </c>
      <c r="F137" s="524">
        <f t="shared" si="12"/>
        <v>1143891.0255167922</v>
      </c>
      <c r="G137" s="524">
        <f t="shared" si="13"/>
        <v>1273791.6766795828</v>
      </c>
      <c r="H137" s="527">
        <f t="shared" si="14"/>
        <v>396148.65957809309</v>
      </c>
      <c r="I137" s="578">
        <f t="shared" si="15"/>
        <v>396148.65957809309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2057</v>
      </c>
      <c r="D138" s="374">
        <f>IF(F137+SUM(E$99:E137)=D$92,F137,D$92-SUM(E$99:E137))</f>
        <v>1143891.0255167922</v>
      </c>
      <c r="E138" s="523">
        <f>IF(+J96&lt;F137,J96,D138)</f>
        <v>259801.3023255814</v>
      </c>
      <c r="F138" s="524">
        <f t="shared" si="12"/>
        <v>884089.72319121077</v>
      </c>
      <c r="G138" s="524">
        <f t="shared" si="13"/>
        <v>1013990.3743540015</v>
      </c>
      <c r="H138" s="527">
        <f t="shared" si="14"/>
        <v>368339.38618482347</v>
      </c>
      <c r="I138" s="578">
        <f t="shared" si="15"/>
        <v>368339.38618482347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2058</v>
      </c>
      <c r="D139" s="374">
        <f>IF(F138+SUM(E$99:E138)=D$92,F138,D$92-SUM(E$99:E138))</f>
        <v>884089.72319121077</v>
      </c>
      <c r="E139" s="523">
        <f>IF(+J96&lt;F138,J96,D139)</f>
        <v>259801.3023255814</v>
      </c>
      <c r="F139" s="524">
        <f t="shared" si="12"/>
        <v>624288.42086562933</v>
      </c>
      <c r="G139" s="524">
        <f t="shared" si="13"/>
        <v>754189.07202842005</v>
      </c>
      <c r="H139" s="527">
        <f t="shared" si="14"/>
        <v>340530.11279155384</v>
      </c>
      <c r="I139" s="578">
        <f t="shared" si="15"/>
        <v>340530.11279155384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2059</v>
      </c>
      <c r="D140" s="374">
        <f>IF(F139+SUM(E$99:E139)=D$92,F139,D$92-SUM(E$99:E139))</f>
        <v>624288.42086562933</v>
      </c>
      <c r="E140" s="523">
        <f>IF(+J96&lt;F139,J96,D140)</f>
        <v>259801.3023255814</v>
      </c>
      <c r="F140" s="524">
        <f t="shared" si="12"/>
        <v>364487.1185400479</v>
      </c>
      <c r="G140" s="524">
        <f t="shared" si="13"/>
        <v>494387.76970283862</v>
      </c>
      <c r="H140" s="527">
        <f t="shared" si="14"/>
        <v>312720.83939828415</v>
      </c>
      <c r="I140" s="578">
        <f t="shared" si="15"/>
        <v>312720.83939828415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2060</v>
      </c>
      <c r="D141" s="374">
        <f>IF(F140+SUM(E$99:E140)=D$92,F140,D$92-SUM(E$99:E140))</f>
        <v>364487.1185400479</v>
      </c>
      <c r="E141" s="523">
        <f>IF(+J96&lt;F140,J96,D141)</f>
        <v>259801.3023255814</v>
      </c>
      <c r="F141" s="524">
        <f t="shared" si="12"/>
        <v>104685.8162144665</v>
      </c>
      <c r="G141" s="524">
        <f t="shared" si="13"/>
        <v>234586.46737725718</v>
      </c>
      <c r="H141" s="527">
        <f t="shared" si="14"/>
        <v>284911.56600501452</v>
      </c>
      <c r="I141" s="578">
        <f t="shared" si="15"/>
        <v>284911.56600501452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2061</v>
      </c>
      <c r="D142" s="374">
        <f>IF(F141+SUM(E$99:E141)=D$92,F141,D$92-SUM(E$99:E141))</f>
        <v>104685.8162144665</v>
      </c>
      <c r="E142" s="523">
        <f>IF(+J96&lt;F141,J96,D142)</f>
        <v>104685.8162144665</v>
      </c>
      <c r="F142" s="524">
        <f t="shared" si="12"/>
        <v>0</v>
      </c>
      <c r="G142" s="524">
        <f t="shared" si="13"/>
        <v>52342.908107233248</v>
      </c>
      <c r="H142" s="527">
        <f t="shared" si="14"/>
        <v>110288.62970586565</v>
      </c>
      <c r="I142" s="578">
        <f t="shared" si="15"/>
        <v>110288.62970586565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12"/>
        <v>0</v>
      </c>
      <c r="G143" s="524">
        <f t="shared" si="13"/>
        <v>0</v>
      </c>
      <c r="H143" s="527">
        <f t="shared" si="14"/>
        <v>0</v>
      </c>
      <c r="I143" s="578">
        <f t="shared" si="15"/>
        <v>0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2"/>
        <v>0</v>
      </c>
      <c r="G144" s="524">
        <f t="shared" si="13"/>
        <v>0</v>
      </c>
      <c r="H144" s="527">
        <f t="shared" si="14"/>
        <v>0</v>
      </c>
      <c r="I144" s="578">
        <f t="shared" si="15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2"/>
        <v>0</v>
      </c>
      <c r="G145" s="524">
        <f t="shared" si="13"/>
        <v>0</v>
      </c>
      <c r="H145" s="527">
        <f t="shared" si="14"/>
        <v>0</v>
      </c>
      <c r="I145" s="578">
        <f t="shared" si="15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2"/>
        <v>0</v>
      </c>
      <c r="G146" s="524">
        <f t="shared" si="13"/>
        <v>0</v>
      </c>
      <c r="H146" s="527">
        <f t="shared" si="14"/>
        <v>0</v>
      </c>
      <c r="I146" s="578">
        <f t="shared" si="15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2"/>
        <v>0</v>
      </c>
      <c r="G147" s="524">
        <f t="shared" si="13"/>
        <v>0</v>
      </c>
      <c r="H147" s="527">
        <f t="shared" si="14"/>
        <v>0</v>
      </c>
      <c r="I147" s="578">
        <f t="shared" si="15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2"/>
        <v>0</v>
      </c>
      <c r="G148" s="524">
        <f t="shared" si="13"/>
        <v>0</v>
      </c>
      <c r="H148" s="527">
        <f t="shared" si="14"/>
        <v>0</v>
      </c>
      <c r="I148" s="578">
        <f t="shared" si="15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2"/>
        <v>0</v>
      </c>
      <c r="G149" s="524">
        <f t="shared" si="13"/>
        <v>0</v>
      </c>
      <c r="H149" s="527">
        <f t="shared" si="14"/>
        <v>0</v>
      </c>
      <c r="I149" s="578">
        <f t="shared" si="15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2069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2"/>
        <v>0</v>
      </c>
      <c r="G150" s="524">
        <f t="shared" si="13"/>
        <v>0</v>
      </c>
      <c r="H150" s="527">
        <f t="shared" si="14"/>
        <v>0</v>
      </c>
      <c r="I150" s="578">
        <f t="shared" si="15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2"/>
        <v>0</v>
      </c>
      <c r="G151" s="524">
        <f t="shared" si="13"/>
        <v>0</v>
      </c>
      <c r="H151" s="527">
        <f t="shared" si="14"/>
        <v>0</v>
      </c>
      <c r="I151" s="578">
        <f t="shared" si="15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2"/>
        <v>0</v>
      </c>
      <c r="G152" s="524">
        <f t="shared" si="13"/>
        <v>0</v>
      </c>
      <c r="H152" s="527">
        <f t="shared" si="14"/>
        <v>0</v>
      </c>
      <c r="I152" s="578">
        <f t="shared" si="15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2"/>
        <v>0</v>
      </c>
      <c r="G153" s="524">
        <f t="shared" si="13"/>
        <v>0</v>
      </c>
      <c r="H153" s="527">
        <f t="shared" si="14"/>
        <v>0</v>
      </c>
      <c r="I153" s="578">
        <f t="shared" si="15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2"/>
        <v>0</v>
      </c>
      <c r="G154" s="529">
        <f t="shared" si="13"/>
        <v>0</v>
      </c>
      <c r="H154" s="531">
        <f t="shared" si="14"/>
        <v>0</v>
      </c>
      <c r="I154" s="580">
        <f t="shared" si="15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11171456</v>
      </c>
      <c r="F155" s="375"/>
      <c r="G155" s="375"/>
      <c r="H155" s="375">
        <f>SUM(H99:H154)</f>
        <v>36756996.466240205</v>
      </c>
      <c r="I155" s="375">
        <f>SUM(I99:I154)</f>
        <v>36756996.466240205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69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1096709.0714176192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1096709.0714176192</v>
      </c>
      <c r="O6" s="269"/>
      <c r="P6" s="269"/>
    </row>
    <row r="7" spans="1:16" ht="13.5" thickBot="1">
      <c r="C7" s="468" t="s">
        <v>48</v>
      </c>
      <c r="D7" s="625" t="s">
        <v>427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415</v>
      </c>
      <c r="E9" s="638" t="s">
        <v>426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9930039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2018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242196.07317073172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2018</v>
      </c>
      <c r="D17" s="632">
        <v>0</v>
      </c>
      <c r="E17" s="631">
        <v>167414.63414634147</v>
      </c>
      <c r="F17" s="632">
        <v>8984585.3658536579</v>
      </c>
      <c r="G17" s="631">
        <v>670031.25223817956</v>
      </c>
      <c r="H17" s="640">
        <v>670031.25223817956</v>
      </c>
      <c r="I17" s="512">
        <f t="shared" ref="I17:I72" si="0">H17-G17</f>
        <v>0</v>
      </c>
      <c r="J17" s="512"/>
      <c r="K17" s="513">
        <f>+G17</f>
        <v>670031.25223817956</v>
      </c>
      <c r="L17" s="514">
        <f t="shared" ref="L17:L72" si="1">IF(K17&lt;&gt;0,+G17-K17,0)</f>
        <v>0</v>
      </c>
      <c r="M17" s="513">
        <f>+H17</f>
        <v>670031.25223817956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2019</v>
      </c>
      <c r="D18" s="632">
        <v>8984585.3658536579</v>
      </c>
      <c r="E18" s="631">
        <v>212837.20930232559</v>
      </c>
      <c r="F18" s="632">
        <v>8771748.1565513331</v>
      </c>
      <c r="G18" s="631">
        <v>1096709.0714176192</v>
      </c>
      <c r="H18" s="640">
        <v>1096709.0714176192</v>
      </c>
      <c r="I18" s="512">
        <f t="shared" si="0"/>
        <v>0</v>
      </c>
      <c r="J18" s="512"/>
      <c r="K18" s="519">
        <f>+G18</f>
        <v>1096709.0714176192</v>
      </c>
      <c r="L18" s="520">
        <f t="shared" si="1"/>
        <v>0</v>
      </c>
      <c r="M18" s="519">
        <f>+H18</f>
        <v>1096709.0714176192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2020</v>
      </c>
      <c r="D19" s="524">
        <f>IF(F18+SUM(E$17:E18)=D$10,F18,D$10-SUM(E$17:E18))</f>
        <v>9549787.1565513331</v>
      </c>
      <c r="E19" s="523">
        <f>IF(+I14&lt;F18,I14,D19)</f>
        <v>242196.07317073172</v>
      </c>
      <c r="F19" s="524">
        <f t="shared" ref="F19:F72" si="4">+D19-E19</f>
        <v>9307591.0833806023</v>
      </c>
      <c r="G19" s="525">
        <f t="shared" ref="G19:G72" si="5">+I$12*((D19+F19)/2)+E19</f>
        <v>1440526.8209474892</v>
      </c>
      <c r="H19" s="492">
        <f t="shared" ref="H19:H72" si="6">+I$13*((D19+F19)/2)+E19</f>
        <v>1440526.8209474892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8">
        <f>IF(D11="","-",+C19+1)</f>
        <v>2021</v>
      </c>
      <c r="D20" s="524">
        <f>IF(F19+SUM(E$17:E19)=D$10,F19,D$10-SUM(E$17:E19))</f>
        <v>9307591.0833806023</v>
      </c>
      <c r="E20" s="523">
        <f>IF(+I14&lt;F19,I14,D20)</f>
        <v>242196.07317073172</v>
      </c>
      <c r="F20" s="524">
        <f t="shared" si="4"/>
        <v>9065395.0102098715</v>
      </c>
      <c r="G20" s="525">
        <f t="shared" si="5"/>
        <v>1409745.1292638925</v>
      </c>
      <c r="H20" s="492">
        <f t="shared" si="6"/>
        <v>1409745.1292638925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7"/>
        <v/>
      </c>
      <c r="C21" s="508">
        <f>IF(D11="","-",+C20+1)</f>
        <v>2022</v>
      </c>
      <c r="D21" s="524">
        <f>IF(F20+SUM(E$17:E20)=D$10,F20,D$10-SUM(E$17:E20))</f>
        <v>9065395.0102098715</v>
      </c>
      <c r="E21" s="523">
        <f>IF(+I14&lt;F20,I14,D21)</f>
        <v>242196.07317073172</v>
      </c>
      <c r="F21" s="524">
        <f t="shared" si="4"/>
        <v>8823198.9370391406</v>
      </c>
      <c r="G21" s="525">
        <f t="shared" si="5"/>
        <v>1378963.4375802956</v>
      </c>
      <c r="H21" s="492">
        <f t="shared" si="6"/>
        <v>1378963.4375802956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7"/>
        <v/>
      </c>
      <c r="C22" s="508">
        <f>IF(D11="","-",+C21+1)</f>
        <v>2023</v>
      </c>
      <c r="D22" s="524">
        <f>IF(F21+SUM(E$17:E21)=D$10,F21,D$10-SUM(E$17:E21))</f>
        <v>8823198.9370391406</v>
      </c>
      <c r="E22" s="523">
        <f>IF(+I14&lt;F21,I14,D22)</f>
        <v>242196.07317073172</v>
      </c>
      <c r="F22" s="524">
        <f t="shared" si="4"/>
        <v>8581002.8638684098</v>
      </c>
      <c r="G22" s="525">
        <f t="shared" si="5"/>
        <v>1348181.7458966989</v>
      </c>
      <c r="H22" s="492">
        <f t="shared" si="6"/>
        <v>1348181.7458966989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7"/>
        <v/>
      </c>
      <c r="C23" s="508">
        <f>IF(D11="","-",+C22+1)</f>
        <v>2024</v>
      </c>
      <c r="D23" s="524">
        <f>IF(F22+SUM(E$17:E22)=D$10,F22,D$10-SUM(E$17:E22))</f>
        <v>8581002.8638684098</v>
      </c>
      <c r="E23" s="523">
        <f>IF(+I14&lt;F22,I14,D23)</f>
        <v>242196.07317073172</v>
      </c>
      <c r="F23" s="524">
        <f t="shared" si="4"/>
        <v>8338806.790697678</v>
      </c>
      <c r="G23" s="525">
        <f t="shared" si="5"/>
        <v>1317400.054213102</v>
      </c>
      <c r="H23" s="492">
        <f t="shared" si="6"/>
        <v>1317400.054213102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7"/>
        <v/>
      </c>
      <c r="C24" s="508">
        <f>IF(D11="","-",+C23+1)</f>
        <v>2025</v>
      </c>
      <c r="D24" s="524">
        <f>IF(F23+SUM(E$17:E23)=D$10,F23,D$10-SUM(E$17:E23))</f>
        <v>8338806.790697678</v>
      </c>
      <c r="E24" s="523">
        <f>IF(+I14&lt;F23,I14,D24)</f>
        <v>242196.07317073172</v>
      </c>
      <c r="F24" s="524">
        <f t="shared" si="4"/>
        <v>8096610.7175269462</v>
      </c>
      <c r="G24" s="525">
        <f t="shared" si="5"/>
        <v>1286618.362529505</v>
      </c>
      <c r="H24" s="492">
        <f t="shared" si="6"/>
        <v>1286618.362529505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7"/>
        <v/>
      </c>
      <c r="C25" s="508">
        <f>IF(D11="","-",+C24+1)</f>
        <v>2026</v>
      </c>
      <c r="D25" s="524">
        <f>IF(F24+SUM(E$17:E24)=D$10,F24,D$10-SUM(E$17:E24))</f>
        <v>8096610.7175269462</v>
      </c>
      <c r="E25" s="523">
        <f>IF(+I14&lt;F24,I14,D25)</f>
        <v>242196.07317073172</v>
      </c>
      <c r="F25" s="524">
        <f t="shared" si="4"/>
        <v>7854414.6443562144</v>
      </c>
      <c r="G25" s="525">
        <f t="shared" si="5"/>
        <v>1255836.6708459081</v>
      </c>
      <c r="H25" s="492">
        <f t="shared" si="6"/>
        <v>1255836.6708459081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7"/>
        <v/>
      </c>
      <c r="C26" s="508">
        <f>IF(D11="","-",+C25+1)</f>
        <v>2027</v>
      </c>
      <c r="D26" s="524">
        <f>IF(F25+SUM(E$17:E25)=D$10,F25,D$10-SUM(E$17:E25))</f>
        <v>7854414.6443562144</v>
      </c>
      <c r="E26" s="523">
        <f>IF(+I14&lt;F25,I14,D26)</f>
        <v>242196.07317073172</v>
      </c>
      <c r="F26" s="524">
        <f t="shared" si="4"/>
        <v>7612218.5711854827</v>
      </c>
      <c r="G26" s="525">
        <f t="shared" si="5"/>
        <v>1225054.9791623112</v>
      </c>
      <c r="H26" s="492">
        <f t="shared" si="6"/>
        <v>1225054.9791623112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7"/>
        <v/>
      </c>
      <c r="C27" s="508">
        <f>IF(D11="","-",+C26+1)</f>
        <v>2028</v>
      </c>
      <c r="D27" s="524">
        <f>IF(F26+SUM(E$17:E26)=D$10,F26,D$10-SUM(E$17:E26))</f>
        <v>7612218.5711854827</v>
      </c>
      <c r="E27" s="523">
        <f>IF(+I14&lt;F26,I14,D27)</f>
        <v>242196.07317073172</v>
      </c>
      <c r="F27" s="524">
        <f t="shared" si="4"/>
        <v>7370022.4980147509</v>
      </c>
      <c r="G27" s="525">
        <f t="shared" si="5"/>
        <v>1194273.2874787143</v>
      </c>
      <c r="H27" s="492">
        <f t="shared" si="6"/>
        <v>1194273.2874787143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7"/>
        <v/>
      </c>
      <c r="C28" s="508">
        <f>IF(D11="","-",+C27+1)</f>
        <v>2029</v>
      </c>
      <c r="D28" s="524">
        <f>IF(F27+SUM(E$17:E27)=D$10,F27,D$10-SUM(E$17:E27))</f>
        <v>7370022.4980147509</v>
      </c>
      <c r="E28" s="523">
        <f>IF(+I14&lt;F27,I14,D28)</f>
        <v>242196.07317073172</v>
      </c>
      <c r="F28" s="524">
        <f t="shared" si="4"/>
        <v>7127826.4248440191</v>
      </c>
      <c r="G28" s="525">
        <f t="shared" si="5"/>
        <v>1163491.5957951173</v>
      </c>
      <c r="H28" s="492">
        <f t="shared" si="6"/>
        <v>1163491.5957951173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7"/>
        <v/>
      </c>
      <c r="C29" s="508">
        <f>IF(D11="","-",+C28+1)</f>
        <v>2030</v>
      </c>
      <c r="D29" s="524">
        <f>IF(F28+SUM(E$17:E28)=D$10,F28,D$10-SUM(E$17:E28))</f>
        <v>7127826.4248440191</v>
      </c>
      <c r="E29" s="523">
        <f>IF(+I14&lt;F28,I14,D29)</f>
        <v>242196.07317073172</v>
      </c>
      <c r="F29" s="524">
        <f t="shared" si="4"/>
        <v>6885630.3516732873</v>
      </c>
      <c r="G29" s="525">
        <f t="shared" si="5"/>
        <v>1132709.9041115204</v>
      </c>
      <c r="H29" s="492">
        <f t="shared" si="6"/>
        <v>1132709.9041115204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7"/>
        <v/>
      </c>
      <c r="C30" s="508">
        <f>IF(D11="","-",+C29+1)</f>
        <v>2031</v>
      </c>
      <c r="D30" s="524">
        <f>IF(F29+SUM(E$17:E29)=D$10,F29,D$10-SUM(E$17:E29))</f>
        <v>6885630.3516732873</v>
      </c>
      <c r="E30" s="523">
        <f>IF(+I14&lt;F29,I14,D30)</f>
        <v>242196.07317073172</v>
      </c>
      <c r="F30" s="524">
        <f t="shared" si="4"/>
        <v>6643434.2785025556</v>
      </c>
      <c r="G30" s="525">
        <f t="shared" si="5"/>
        <v>1101928.2124279235</v>
      </c>
      <c r="H30" s="492">
        <f t="shared" si="6"/>
        <v>1101928.2124279235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7"/>
        <v/>
      </c>
      <c r="C31" s="508">
        <f>IF(D11="","-",+C30+1)</f>
        <v>2032</v>
      </c>
      <c r="D31" s="524">
        <f>IF(F30+SUM(E$17:E30)=D$10,F30,D$10-SUM(E$17:E30))</f>
        <v>6643434.2785025556</v>
      </c>
      <c r="E31" s="523">
        <f>IF(+I14&lt;F30,I14,D31)</f>
        <v>242196.07317073172</v>
      </c>
      <c r="F31" s="524">
        <f t="shared" si="4"/>
        <v>6401238.2053318238</v>
      </c>
      <c r="G31" s="525">
        <f t="shared" si="5"/>
        <v>1071146.5207443265</v>
      </c>
      <c r="H31" s="492">
        <f t="shared" si="6"/>
        <v>1071146.5207443265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7"/>
        <v/>
      </c>
      <c r="C32" s="508">
        <f>IF(D11="","-",+C31+1)</f>
        <v>2033</v>
      </c>
      <c r="D32" s="524">
        <f>IF(F31+SUM(E$17:E31)=D$10,F31,D$10-SUM(E$17:E31))</f>
        <v>6401238.2053318238</v>
      </c>
      <c r="E32" s="523">
        <f>IF(+I14&lt;F31,I14,D32)</f>
        <v>242196.07317073172</v>
      </c>
      <c r="F32" s="524">
        <f t="shared" si="4"/>
        <v>6159042.132161092</v>
      </c>
      <c r="G32" s="525">
        <f t="shared" si="5"/>
        <v>1040364.8290607296</v>
      </c>
      <c r="H32" s="492">
        <f t="shared" si="6"/>
        <v>1040364.8290607296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7"/>
        <v/>
      </c>
      <c r="C33" s="508">
        <f>IF(D11="","-",+C32+1)</f>
        <v>2034</v>
      </c>
      <c r="D33" s="524">
        <f>IF(F32+SUM(E$17:E32)=D$10,F32,D$10-SUM(E$17:E32))</f>
        <v>6159042.132161092</v>
      </c>
      <c r="E33" s="523">
        <f>IF(+I14&lt;F32,I14,D33)</f>
        <v>242196.07317073172</v>
      </c>
      <c r="F33" s="524">
        <f t="shared" si="4"/>
        <v>5916846.0589903602</v>
      </c>
      <c r="G33" s="525">
        <f t="shared" si="5"/>
        <v>1009583.1373771327</v>
      </c>
      <c r="H33" s="492">
        <f t="shared" si="6"/>
        <v>1009583.1373771327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7"/>
        <v/>
      </c>
      <c r="C34" s="508">
        <f>IF(D11="","-",+C33+1)</f>
        <v>2035</v>
      </c>
      <c r="D34" s="524">
        <f>IF(F33+SUM(E$17:E33)=D$10,F33,D$10-SUM(E$17:E33))</f>
        <v>5916846.0589903602</v>
      </c>
      <c r="E34" s="523">
        <f>IF(+I14&lt;F33,I14,D34)</f>
        <v>242196.07317073172</v>
      </c>
      <c r="F34" s="524">
        <f t="shared" si="4"/>
        <v>5674649.9858196285</v>
      </c>
      <c r="G34" s="525">
        <f t="shared" si="5"/>
        <v>978801.44569353573</v>
      </c>
      <c r="H34" s="492">
        <f t="shared" si="6"/>
        <v>978801.44569353573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7"/>
        <v/>
      </c>
      <c r="C35" s="508">
        <f>IF(D11="","-",+C34+1)</f>
        <v>2036</v>
      </c>
      <c r="D35" s="524">
        <f>IF(F34+SUM(E$17:E34)=D$10,F34,D$10-SUM(E$17:E34))</f>
        <v>5674649.9858196285</v>
      </c>
      <c r="E35" s="523">
        <f>IF(+I14&lt;F34,I14,D35)</f>
        <v>242196.07317073172</v>
      </c>
      <c r="F35" s="524">
        <f t="shared" si="4"/>
        <v>5432453.9126488967</v>
      </c>
      <c r="G35" s="525">
        <f t="shared" si="5"/>
        <v>948019.7540099388</v>
      </c>
      <c r="H35" s="492">
        <f t="shared" si="6"/>
        <v>948019.7540099388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7"/>
        <v/>
      </c>
      <c r="C36" s="508">
        <f>IF(D11="","-",+C35+1)</f>
        <v>2037</v>
      </c>
      <c r="D36" s="524">
        <f>IF(F35+SUM(E$17:E35)=D$10,F35,D$10-SUM(E$17:E35))</f>
        <v>5432453.9126488967</v>
      </c>
      <c r="E36" s="523">
        <f>IF(+I14&lt;F35,I14,D36)</f>
        <v>242196.07317073172</v>
      </c>
      <c r="F36" s="524">
        <f t="shared" si="4"/>
        <v>5190257.8394781649</v>
      </c>
      <c r="G36" s="525">
        <f t="shared" si="5"/>
        <v>917238.06232634187</v>
      </c>
      <c r="H36" s="492">
        <f t="shared" si="6"/>
        <v>917238.06232634187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7"/>
        <v/>
      </c>
      <c r="C37" s="508">
        <f>IF(D11="","-",+C36+1)</f>
        <v>2038</v>
      </c>
      <c r="D37" s="524">
        <f>IF(F36+SUM(E$17:E36)=D$10,F36,D$10-SUM(E$17:E36))</f>
        <v>5190257.8394781649</v>
      </c>
      <c r="E37" s="523">
        <f>IF(+I14&lt;F36,I14,D37)</f>
        <v>242196.07317073172</v>
      </c>
      <c r="F37" s="524">
        <f t="shared" si="4"/>
        <v>4948061.7663074331</v>
      </c>
      <c r="G37" s="525">
        <f t="shared" si="5"/>
        <v>886456.37064274494</v>
      </c>
      <c r="H37" s="492">
        <f t="shared" si="6"/>
        <v>886456.37064274494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7"/>
        <v/>
      </c>
      <c r="C38" s="508">
        <f>IF(D11="","-",+C37+1)</f>
        <v>2039</v>
      </c>
      <c r="D38" s="524">
        <f>IF(F37+SUM(E$17:E37)=D$10,F37,D$10-SUM(E$17:E37))</f>
        <v>4948061.7663074331</v>
      </c>
      <c r="E38" s="523">
        <f>IF(+I14&lt;F37,I14,D38)</f>
        <v>242196.07317073172</v>
      </c>
      <c r="F38" s="524">
        <f t="shared" si="4"/>
        <v>4705865.6931367014</v>
      </c>
      <c r="G38" s="525">
        <f t="shared" si="5"/>
        <v>855674.678959148</v>
      </c>
      <c r="H38" s="492">
        <f t="shared" si="6"/>
        <v>855674.678959148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7"/>
        <v/>
      </c>
      <c r="C39" s="508">
        <f>IF(D11="","-",+C38+1)</f>
        <v>2040</v>
      </c>
      <c r="D39" s="524">
        <f>IF(F38+SUM(E$17:E38)=D$10,F38,D$10-SUM(E$17:E38))</f>
        <v>4705865.6931367014</v>
      </c>
      <c r="E39" s="523">
        <f>IF(+I14&lt;F38,I14,D39)</f>
        <v>242196.07317073172</v>
      </c>
      <c r="F39" s="524">
        <f t="shared" si="4"/>
        <v>4463669.6199659696</v>
      </c>
      <c r="G39" s="525">
        <f t="shared" si="5"/>
        <v>824892.98727555107</v>
      </c>
      <c r="H39" s="492">
        <f t="shared" si="6"/>
        <v>824892.98727555107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7"/>
        <v/>
      </c>
      <c r="C40" s="508">
        <f>IF(D11="","-",+C39+1)</f>
        <v>2041</v>
      </c>
      <c r="D40" s="524">
        <f>IF(F39+SUM(E$17:E39)=D$10,F39,D$10-SUM(E$17:E39))</f>
        <v>4463669.6199659696</v>
      </c>
      <c r="E40" s="523">
        <f>IF(+I14&lt;F39,I14,D40)</f>
        <v>242196.07317073172</v>
      </c>
      <c r="F40" s="524">
        <f t="shared" si="4"/>
        <v>4221473.5467952378</v>
      </c>
      <c r="G40" s="525">
        <f t="shared" si="5"/>
        <v>794111.29559195414</v>
      </c>
      <c r="H40" s="492">
        <f t="shared" si="6"/>
        <v>794111.29559195414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7"/>
        <v/>
      </c>
      <c r="C41" s="508">
        <f>IF(D11="","-",+C40+1)</f>
        <v>2042</v>
      </c>
      <c r="D41" s="524">
        <f>IF(F40+SUM(E$17:E40)=D$10,F40,D$10-SUM(E$17:E40))</f>
        <v>4221473.5467952378</v>
      </c>
      <c r="E41" s="523">
        <f>IF(+I14&lt;F40,I14,D41)</f>
        <v>242196.07317073172</v>
      </c>
      <c r="F41" s="524">
        <f t="shared" si="4"/>
        <v>3979277.473624506</v>
      </c>
      <c r="G41" s="525">
        <f t="shared" si="5"/>
        <v>763329.60390835721</v>
      </c>
      <c r="H41" s="492">
        <f t="shared" si="6"/>
        <v>763329.60390835721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7"/>
        <v/>
      </c>
      <c r="C42" s="508">
        <f>IF(D11="","-",+C41+1)</f>
        <v>2043</v>
      </c>
      <c r="D42" s="524">
        <f>IF(F41+SUM(E$17:E41)=D$10,F41,D$10-SUM(E$17:E41))</f>
        <v>3979277.473624506</v>
      </c>
      <c r="E42" s="523">
        <f>IF(+I14&lt;F41,I14,D42)</f>
        <v>242196.07317073172</v>
      </c>
      <c r="F42" s="524">
        <f t="shared" si="4"/>
        <v>3737081.4004537743</v>
      </c>
      <c r="G42" s="525">
        <f t="shared" si="5"/>
        <v>732547.91222476028</v>
      </c>
      <c r="H42" s="492">
        <f t="shared" si="6"/>
        <v>732547.91222476028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7"/>
        <v/>
      </c>
      <c r="C43" s="508">
        <f>IF(D11="","-",+C42+1)</f>
        <v>2044</v>
      </c>
      <c r="D43" s="524">
        <f>IF(F42+SUM(E$17:E42)=D$10,F42,D$10-SUM(E$17:E42))</f>
        <v>3737081.4004537743</v>
      </c>
      <c r="E43" s="523">
        <f>IF(+I14&lt;F42,I14,D43)</f>
        <v>242196.07317073172</v>
      </c>
      <c r="F43" s="524">
        <f t="shared" si="4"/>
        <v>3494885.3272830425</v>
      </c>
      <c r="G43" s="525">
        <f t="shared" si="5"/>
        <v>701766.22054116335</v>
      </c>
      <c r="H43" s="492">
        <f t="shared" si="6"/>
        <v>701766.22054116335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7"/>
        <v/>
      </c>
      <c r="C44" s="508">
        <f>IF(D11="","-",+C43+1)</f>
        <v>2045</v>
      </c>
      <c r="D44" s="524">
        <f>IF(F43+SUM(E$17:E43)=D$10,F43,D$10-SUM(E$17:E43))</f>
        <v>3494885.3272830425</v>
      </c>
      <c r="E44" s="523">
        <f>IF(+I14&lt;F43,I14,D44)</f>
        <v>242196.07317073172</v>
      </c>
      <c r="F44" s="524">
        <f t="shared" si="4"/>
        <v>3252689.2541123107</v>
      </c>
      <c r="G44" s="525">
        <f t="shared" si="5"/>
        <v>670984.52885756642</v>
      </c>
      <c r="H44" s="492">
        <f t="shared" si="6"/>
        <v>670984.52885756642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7"/>
        <v/>
      </c>
      <c r="C45" s="508">
        <f>IF(D11="","-",+C44+1)</f>
        <v>2046</v>
      </c>
      <c r="D45" s="524">
        <f>IF(F44+SUM(E$17:E44)=D$10,F44,D$10-SUM(E$17:E44))</f>
        <v>3252689.2541123107</v>
      </c>
      <c r="E45" s="523">
        <f>IF(+I14&lt;F44,I14,D45)</f>
        <v>242196.07317073172</v>
      </c>
      <c r="F45" s="524">
        <f t="shared" si="4"/>
        <v>3010493.1809415789</v>
      </c>
      <c r="G45" s="525">
        <f t="shared" si="5"/>
        <v>640202.83717396948</v>
      </c>
      <c r="H45" s="492">
        <f t="shared" si="6"/>
        <v>640202.83717396948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7"/>
        <v/>
      </c>
      <c r="C46" s="508">
        <f>IF(D11="","-",+C45+1)</f>
        <v>2047</v>
      </c>
      <c r="D46" s="524">
        <f>IF(F45+SUM(E$17:E45)=D$10,F45,D$10-SUM(E$17:E45))</f>
        <v>3010493.1809415789</v>
      </c>
      <c r="E46" s="523">
        <f>IF(+I14&lt;F45,I14,D46)</f>
        <v>242196.07317073172</v>
      </c>
      <c r="F46" s="524">
        <f t="shared" si="4"/>
        <v>2768297.1077708472</v>
      </c>
      <c r="G46" s="525">
        <f t="shared" si="5"/>
        <v>609421.14549037255</v>
      </c>
      <c r="H46" s="492">
        <f t="shared" si="6"/>
        <v>609421.14549037255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7"/>
        <v/>
      </c>
      <c r="C47" s="508">
        <f>IF(D11="","-",+C46+1)</f>
        <v>2048</v>
      </c>
      <c r="D47" s="524">
        <f>IF(F46+SUM(E$17:E46)=D$10,F46,D$10-SUM(E$17:E46))</f>
        <v>2768297.1077708472</v>
      </c>
      <c r="E47" s="523">
        <f>IF(+I14&lt;F46,I14,D47)</f>
        <v>242196.07317073172</v>
      </c>
      <c r="F47" s="524">
        <f t="shared" si="4"/>
        <v>2526101.0346001154</v>
      </c>
      <c r="G47" s="525">
        <f t="shared" si="5"/>
        <v>578639.45380677562</v>
      </c>
      <c r="H47" s="492">
        <f t="shared" si="6"/>
        <v>578639.45380677562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7"/>
        <v/>
      </c>
      <c r="C48" s="508">
        <f>IF(D11="","-",+C47+1)</f>
        <v>2049</v>
      </c>
      <c r="D48" s="524">
        <f>IF(F47+SUM(E$17:E47)=D$10,F47,D$10-SUM(E$17:E47))</f>
        <v>2526101.0346001154</v>
      </c>
      <c r="E48" s="523">
        <f>IF(+I14&lt;F47,I14,D48)</f>
        <v>242196.07317073172</v>
      </c>
      <c r="F48" s="524">
        <f t="shared" si="4"/>
        <v>2283904.9614293836</v>
      </c>
      <c r="G48" s="525">
        <f t="shared" si="5"/>
        <v>547857.76212317869</v>
      </c>
      <c r="H48" s="492">
        <f t="shared" si="6"/>
        <v>547857.76212317869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7"/>
        <v/>
      </c>
      <c r="C49" s="508">
        <f>IF(D11="","-",+C48+1)</f>
        <v>2050</v>
      </c>
      <c r="D49" s="524">
        <f>IF(F48+SUM(E$17:E48)=D$10,F48,D$10-SUM(E$17:E48))</f>
        <v>2283904.9614293836</v>
      </c>
      <c r="E49" s="523">
        <f>IF(+I14&lt;F48,I14,D49)</f>
        <v>242196.07317073172</v>
      </c>
      <c r="F49" s="524">
        <f t="shared" si="4"/>
        <v>2041708.8882586518</v>
      </c>
      <c r="G49" s="525">
        <f t="shared" si="5"/>
        <v>517076.07043958176</v>
      </c>
      <c r="H49" s="492">
        <f t="shared" si="6"/>
        <v>517076.07043958176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7"/>
        <v/>
      </c>
      <c r="C50" s="508">
        <f>IF(D11="","-",+C49+1)</f>
        <v>2051</v>
      </c>
      <c r="D50" s="524">
        <f>IF(F49+SUM(E$17:E49)=D$10,F49,D$10-SUM(E$17:E49))</f>
        <v>2041708.8882586518</v>
      </c>
      <c r="E50" s="523">
        <f>IF(+I14&lt;F49,I14,D50)</f>
        <v>242196.07317073172</v>
      </c>
      <c r="F50" s="524">
        <f t="shared" si="4"/>
        <v>1799512.8150879201</v>
      </c>
      <c r="G50" s="525">
        <f t="shared" si="5"/>
        <v>486294.37875598483</v>
      </c>
      <c r="H50" s="492">
        <f t="shared" si="6"/>
        <v>486294.37875598483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7"/>
        <v/>
      </c>
      <c r="C51" s="508">
        <f>IF(D11="","-",+C50+1)</f>
        <v>2052</v>
      </c>
      <c r="D51" s="524">
        <f>IF(F50+SUM(E$17:E50)=D$10,F50,D$10-SUM(E$17:E50))</f>
        <v>1799512.8150879201</v>
      </c>
      <c r="E51" s="523">
        <f>IF(+I14&lt;F50,I14,D51)</f>
        <v>242196.07317073172</v>
      </c>
      <c r="F51" s="524">
        <f t="shared" si="4"/>
        <v>1557316.7419171883</v>
      </c>
      <c r="G51" s="525">
        <f t="shared" si="5"/>
        <v>455512.6870723879</v>
      </c>
      <c r="H51" s="492">
        <f t="shared" si="6"/>
        <v>455512.6870723879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7"/>
        <v/>
      </c>
      <c r="C52" s="508">
        <f>IF(D11="","-",+C51+1)</f>
        <v>2053</v>
      </c>
      <c r="D52" s="524">
        <f>IF(F51+SUM(E$17:E51)=D$10,F51,D$10-SUM(E$17:E51))</f>
        <v>1557316.7419171883</v>
      </c>
      <c r="E52" s="523">
        <f>IF(+I14&lt;F51,I14,D52)</f>
        <v>242196.07317073172</v>
      </c>
      <c r="F52" s="524">
        <f t="shared" si="4"/>
        <v>1315120.6687464565</v>
      </c>
      <c r="G52" s="525">
        <f t="shared" si="5"/>
        <v>424730.99538879097</v>
      </c>
      <c r="H52" s="492">
        <f t="shared" si="6"/>
        <v>424730.99538879097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7"/>
        <v/>
      </c>
      <c r="C53" s="508">
        <f>IF(D11="","-",+C52+1)</f>
        <v>2054</v>
      </c>
      <c r="D53" s="524">
        <f>IF(F52+SUM(E$17:E52)=D$10,F52,D$10-SUM(E$17:E52))</f>
        <v>1315120.6687464565</v>
      </c>
      <c r="E53" s="523">
        <f>IF(+I14&lt;F52,I14,D53)</f>
        <v>242196.07317073172</v>
      </c>
      <c r="F53" s="524">
        <f t="shared" si="4"/>
        <v>1072924.5955757247</v>
      </c>
      <c r="G53" s="525">
        <f t="shared" si="5"/>
        <v>393949.30370519403</v>
      </c>
      <c r="H53" s="492">
        <f t="shared" si="6"/>
        <v>393949.30370519403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7"/>
        <v/>
      </c>
      <c r="C54" s="508">
        <f>IF(D11="","-",+C53+1)</f>
        <v>2055</v>
      </c>
      <c r="D54" s="524">
        <f>IF(F53+SUM(E$17:E53)=D$10,F53,D$10-SUM(E$17:E53))</f>
        <v>1072924.5955757247</v>
      </c>
      <c r="E54" s="523">
        <f>IF(+I14&lt;F53,I14,D54)</f>
        <v>242196.07317073172</v>
      </c>
      <c r="F54" s="524">
        <f t="shared" si="4"/>
        <v>830728.52240499295</v>
      </c>
      <c r="G54" s="525">
        <f t="shared" si="5"/>
        <v>363167.6120215971</v>
      </c>
      <c r="H54" s="492">
        <f t="shared" si="6"/>
        <v>363167.6120215971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7"/>
        <v/>
      </c>
      <c r="C55" s="508">
        <f>IF(D11="","-",+C54+1)</f>
        <v>2056</v>
      </c>
      <c r="D55" s="524">
        <f>IF(F54+SUM(E$17:E54)=D$10,F54,D$10-SUM(E$17:E54))</f>
        <v>830728.52240499295</v>
      </c>
      <c r="E55" s="523">
        <f>IF(+I14&lt;F54,I14,D55)</f>
        <v>242196.07317073172</v>
      </c>
      <c r="F55" s="524">
        <f t="shared" si="4"/>
        <v>588532.44923426118</v>
      </c>
      <c r="G55" s="525">
        <f t="shared" si="5"/>
        <v>332385.92033800017</v>
      </c>
      <c r="H55" s="492">
        <f t="shared" si="6"/>
        <v>332385.92033800017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7"/>
        <v/>
      </c>
      <c r="C56" s="508">
        <f>IF(D11="","-",+C55+1)</f>
        <v>2057</v>
      </c>
      <c r="D56" s="524">
        <f>IF(F55+SUM(E$17:E55)=D$10,F55,D$10-SUM(E$17:E55))</f>
        <v>588532.44923426118</v>
      </c>
      <c r="E56" s="523">
        <f>IF(+I14&lt;F55,I14,D56)</f>
        <v>242196.07317073172</v>
      </c>
      <c r="F56" s="524">
        <f t="shared" si="4"/>
        <v>346336.37606352946</v>
      </c>
      <c r="G56" s="525">
        <f t="shared" si="5"/>
        <v>301604.22865440324</v>
      </c>
      <c r="H56" s="492">
        <f t="shared" si="6"/>
        <v>301604.22865440324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7"/>
        <v/>
      </c>
      <c r="C57" s="508">
        <f>IF(D11="","-",+C56+1)</f>
        <v>2058</v>
      </c>
      <c r="D57" s="524">
        <f>IF(F56+SUM(E$17:E56)=D$10,F56,D$10-SUM(E$17:E56))</f>
        <v>346336.37606352946</v>
      </c>
      <c r="E57" s="523">
        <f>IF(+I14&lt;F56,I14,D57)</f>
        <v>242196.07317073172</v>
      </c>
      <c r="F57" s="524">
        <f t="shared" si="4"/>
        <v>104140.30289279774</v>
      </c>
      <c r="G57" s="525">
        <f t="shared" si="5"/>
        <v>270822.53697080631</v>
      </c>
      <c r="H57" s="492">
        <f t="shared" si="6"/>
        <v>270822.53697080631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7"/>
        <v/>
      </c>
      <c r="C58" s="508">
        <f>IF(D11="","-",+C57+1)</f>
        <v>2059</v>
      </c>
      <c r="D58" s="524">
        <f>IF(F57+SUM(E$17:E57)=D$10,F57,D$10-SUM(E$17:E57))</f>
        <v>104140.30289279774</v>
      </c>
      <c r="E58" s="523">
        <f>IF(+I14&lt;F57,I14,D58)</f>
        <v>104140.30289279774</v>
      </c>
      <c r="F58" s="524">
        <f t="shared" si="4"/>
        <v>0</v>
      </c>
      <c r="G58" s="525">
        <f t="shared" si="5"/>
        <v>110758.11187193581</v>
      </c>
      <c r="H58" s="492">
        <f t="shared" si="6"/>
        <v>110758.11187193581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7"/>
        <v/>
      </c>
      <c r="C59" s="508">
        <f>IF(D11="","-",+C58+1)</f>
        <v>2060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7"/>
        <v/>
      </c>
      <c r="C60" s="508">
        <f>IF(D11="","-",+C59+1)</f>
        <v>2061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7"/>
        <v/>
      </c>
      <c r="C61" s="508">
        <f>IF(D11="","-",+C60+1)</f>
        <v>2062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7"/>
        <v/>
      </c>
      <c r="C62" s="508">
        <f>IF(D11="","-",+C61+1)</f>
        <v>2063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7"/>
        <v/>
      </c>
      <c r="C63" s="508">
        <f>IF(D11="","-",+C62+1)</f>
        <v>2064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7"/>
        <v/>
      </c>
      <c r="C64" s="508">
        <f>IF(D11="","-",+C63+1)</f>
        <v>2065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7"/>
        <v/>
      </c>
      <c r="C65" s="508">
        <f>IF(D11="","-",+C64+1)</f>
        <v>2066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7"/>
        <v/>
      </c>
      <c r="C66" s="508">
        <f>IF(D11="","-",+C65+1)</f>
        <v>2067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7"/>
        <v/>
      </c>
      <c r="C67" s="508">
        <f>IF(D11="","-",+C66+1)</f>
        <v>2068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7"/>
        <v/>
      </c>
      <c r="C68" s="508">
        <f>IF(D11="","-",+C67+1)</f>
        <v>2069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7"/>
        <v/>
      </c>
      <c r="C69" s="508">
        <f>IF(D11="","-",+C68+1)</f>
        <v>2070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7"/>
        <v/>
      </c>
      <c r="C70" s="508">
        <f>IF(D11="","-",+C69+1)</f>
        <v>2071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7"/>
        <v/>
      </c>
      <c r="C71" s="508">
        <f>IF(D11="","-",+C70+1)</f>
        <v>2072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7"/>
        <v/>
      </c>
      <c r="C72" s="528">
        <f>IF(D11="","-",+C71+1)</f>
        <v>2073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9930039</v>
      </c>
      <c r="F73" s="375"/>
      <c r="G73" s="375">
        <f>SUM(G17:G72)</f>
        <v>35248810.914934494</v>
      </c>
      <c r="H73" s="375">
        <f>SUM(H17:H72)</f>
        <v>35248810.914934494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69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1096709.0714176192</v>
      </c>
      <c r="N87" s="547">
        <f>IF(J92&lt;D11,0,VLOOKUP(J92,C17:O72,11))</f>
        <v>1096709.0714176192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1262507.7864101741</v>
      </c>
      <c r="N88" s="551">
        <f>IF(J92&lt;D11,0,VLOOKUP(J92,C99:P154,7))</f>
        <v>1262507.7864101741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165798.71499255486</v>
      </c>
      <c r="N89" s="556">
        <f>+N88-N87</f>
        <v>165798.71499255486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TP2013167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9930039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v>2018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230931.13953488372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2018</v>
      </c>
      <c r="D99" s="630">
        <v>0</v>
      </c>
      <c r="E99" s="631">
        <v>177322.125</v>
      </c>
      <c r="F99" s="632">
        <v>9752716.875</v>
      </c>
      <c r="G99" s="632">
        <v>4876358.4375</v>
      </c>
      <c r="H99" s="634">
        <v>692287.9381010225</v>
      </c>
      <c r="I99" s="635">
        <v>692287.9381010225</v>
      </c>
      <c r="J99" s="515">
        <f t="shared" ref="J99:J130" si="8">+I99-H99</f>
        <v>0</v>
      </c>
      <c r="K99" s="515"/>
      <c r="L99" s="513">
        <f>+H99</f>
        <v>692287.9381010225</v>
      </c>
      <c r="M99" s="514">
        <f t="shared" ref="M99" si="9">IF(L99&lt;&gt;0,+H99-L99,0)</f>
        <v>0</v>
      </c>
      <c r="N99" s="513">
        <f>+I99</f>
        <v>692287.9381010225</v>
      </c>
      <c r="O99" s="514">
        <f t="shared" ref="O99:O130" si="10">IF(N99&lt;&gt;0,+I99-N99,0)</f>
        <v>0</v>
      </c>
      <c r="P99" s="514">
        <f t="shared" ref="P99:P130" si="11">+O99-M99</f>
        <v>0</v>
      </c>
    </row>
    <row r="100" spans="1:16" ht="12.5">
      <c r="B100" s="195" t="str">
        <f>IF(D100=F99,"","IU")</f>
        <v/>
      </c>
      <c r="C100" s="508">
        <f>IF(D93="","-",+C99+1)</f>
        <v>2019</v>
      </c>
      <c r="D100" s="374">
        <f>IF(F99+SUM(E$99:E99)=D$92,F99,D$92-SUM(E$99:E99))</f>
        <v>9752716.875</v>
      </c>
      <c r="E100" s="523">
        <f>IF(+J96&lt;F99,J96,D100)</f>
        <v>230931.13953488372</v>
      </c>
      <c r="F100" s="524">
        <f t="shared" ref="F100:F154" si="12">+D100-E100</f>
        <v>9521785.7354651168</v>
      </c>
      <c r="G100" s="524">
        <f t="shared" ref="G100:G154" si="13">+(F100+D100)/2</f>
        <v>9637251.3052325584</v>
      </c>
      <c r="H100" s="527">
        <f t="shared" ref="H100:H154" si="14">+J$94*G100+E100</f>
        <v>1262507.7864101741</v>
      </c>
      <c r="I100" s="578">
        <f t="shared" ref="I100:I154" si="15">+J$95*G100+E100</f>
        <v>1262507.7864101741</v>
      </c>
      <c r="J100" s="515">
        <f t="shared" si="8"/>
        <v>0</v>
      </c>
      <c r="K100" s="515"/>
      <c r="L100" s="526"/>
      <c r="M100" s="515">
        <f t="shared" ref="M100:M130" si="16">IF(L100&lt;&gt;0,+H100-L100,0)</f>
        <v>0</v>
      </c>
      <c r="N100" s="526"/>
      <c r="O100" s="515">
        <f t="shared" si="10"/>
        <v>0</v>
      </c>
      <c r="P100" s="515">
        <f t="shared" si="11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2020</v>
      </c>
      <c r="D101" s="374">
        <f>IF(F100+SUM(E$99:E100)=D$92,F100,D$92-SUM(E$99:E100))</f>
        <v>9521785.7354651168</v>
      </c>
      <c r="E101" s="523">
        <f>IF(+J96&lt;F100,J96,D101)</f>
        <v>230931.13953488372</v>
      </c>
      <c r="F101" s="524">
        <f t="shared" si="12"/>
        <v>9290854.5959302336</v>
      </c>
      <c r="G101" s="524">
        <f t="shared" si="13"/>
        <v>9406320.1656976752</v>
      </c>
      <c r="H101" s="527">
        <f t="shared" si="14"/>
        <v>1237788.7910207789</v>
      </c>
      <c r="I101" s="578">
        <f t="shared" si="15"/>
        <v>1237788.7910207789</v>
      </c>
      <c r="J101" s="515">
        <f t="shared" si="8"/>
        <v>0</v>
      </c>
      <c r="K101" s="515"/>
      <c r="L101" s="526"/>
      <c r="M101" s="515">
        <f t="shared" si="16"/>
        <v>0</v>
      </c>
      <c r="N101" s="526"/>
      <c r="O101" s="515">
        <f t="shared" si="10"/>
        <v>0</v>
      </c>
      <c r="P101" s="515">
        <f t="shared" si="11"/>
        <v>0</v>
      </c>
    </row>
    <row r="102" spans="1:16" ht="12.5">
      <c r="B102" s="195" t="str">
        <f t="shared" si="17"/>
        <v/>
      </c>
      <c r="C102" s="508">
        <f>IF(D93="","-",+C101+1)</f>
        <v>2021</v>
      </c>
      <c r="D102" s="374">
        <f>IF(F101+SUM(E$99:E101)=D$92,F101,D$92-SUM(E$99:E101))</f>
        <v>9290854.5959302336</v>
      </c>
      <c r="E102" s="523">
        <f>IF(+J96&lt;F101,J96,D102)</f>
        <v>230931.13953488372</v>
      </c>
      <c r="F102" s="524">
        <f t="shared" si="12"/>
        <v>9059923.4563953504</v>
      </c>
      <c r="G102" s="524">
        <f t="shared" si="13"/>
        <v>9175389.026162792</v>
      </c>
      <c r="H102" s="527">
        <f t="shared" si="14"/>
        <v>1213069.795631384</v>
      </c>
      <c r="I102" s="578">
        <f t="shared" si="15"/>
        <v>1213069.795631384</v>
      </c>
      <c r="J102" s="515">
        <f t="shared" si="8"/>
        <v>0</v>
      </c>
      <c r="K102" s="515"/>
      <c r="L102" s="526"/>
      <c r="M102" s="515">
        <f t="shared" si="16"/>
        <v>0</v>
      </c>
      <c r="N102" s="526"/>
      <c r="O102" s="515">
        <f t="shared" si="10"/>
        <v>0</v>
      </c>
      <c r="P102" s="515">
        <f t="shared" si="11"/>
        <v>0</v>
      </c>
    </row>
    <row r="103" spans="1:16" ht="12.5">
      <c r="B103" s="195" t="str">
        <f t="shared" si="17"/>
        <v/>
      </c>
      <c r="C103" s="508">
        <f>IF(D93="","-",+C102+1)</f>
        <v>2022</v>
      </c>
      <c r="D103" s="374">
        <f>IF(F102+SUM(E$99:E102)=D$92,F102,D$92-SUM(E$99:E102))</f>
        <v>9059923.4563953504</v>
      </c>
      <c r="E103" s="523">
        <f>IF(+J96&lt;F102,J96,D103)</f>
        <v>230931.13953488372</v>
      </c>
      <c r="F103" s="524">
        <f t="shared" si="12"/>
        <v>8828992.3168604672</v>
      </c>
      <c r="G103" s="524">
        <f t="shared" si="13"/>
        <v>8944457.8866279088</v>
      </c>
      <c r="H103" s="527">
        <f t="shared" si="14"/>
        <v>1188350.8002419891</v>
      </c>
      <c r="I103" s="578">
        <f t="shared" si="15"/>
        <v>1188350.8002419891</v>
      </c>
      <c r="J103" s="515">
        <f t="shared" si="8"/>
        <v>0</v>
      </c>
      <c r="K103" s="515"/>
      <c r="L103" s="526"/>
      <c r="M103" s="515">
        <f t="shared" si="16"/>
        <v>0</v>
      </c>
      <c r="N103" s="526"/>
      <c r="O103" s="515">
        <f t="shared" si="10"/>
        <v>0</v>
      </c>
      <c r="P103" s="515">
        <f t="shared" si="11"/>
        <v>0</v>
      </c>
    </row>
    <row r="104" spans="1:16" ht="12.5">
      <c r="B104" s="195" t="str">
        <f t="shared" si="17"/>
        <v/>
      </c>
      <c r="C104" s="508">
        <f>IF(D93="","-",+C103+1)</f>
        <v>2023</v>
      </c>
      <c r="D104" s="374">
        <f>IF(F103+SUM(E$99:E103)=D$92,F103,D$92-SUM(E$99:E103))</f>
        <v>8828992.3168604672</v>
      </c>
      <c r="E104" s="523">
        <f>IF(+J96&lt;F103,J96,D104)</f>
        <v>230931.13953488372</v>
      </c>
      <c r="F104" s="524">
        <f t="shared" si="12"/>
        <v>8598061.177325584</v>
      </c>
      <c r="G104" s="524">
        <f t="shared" si="13"/>
        <v>8713526.7470930256</v>
      </c>
      <c r="H104" s="527">
        <f t="shared" si="14"/>
        <v>1163631.8048525939</v>
      </c>
      <c r="I104" s="578">
        <f t="shared" si="15"/>
        <v>1163631.8048525939</v>
      </c>
      <c r="J104" s="515">
        <f t="shared" si="8"/>
        <v>0</v>
      </c>
      <c r="K104" s="515"/>
      <c r="L104" s="526"/>
      <c r="M104" s="515">
        <f t="shared" si="16"/>
        <v>0</v>
      </c>
      <c r="N104" s="526"/>
      <c r="O104" s="515">
        <f t="shared" si="10"/>
        <v>0</v>
      </c>
      <c r="P104" s="515">
        <f t="shared" si="11"/>
        <v>0</v>
      </c>
    </row>
    <row r="105" spans="1:16" ht="12.5">
      <c r="B105" s="195" t="str">
        <f t="shared" si="17"/>
        <v/>
      </c>
      <c r="C105" s="508">
        <f>IF(D93="","-",+C104+1)</f>
        <v>2024</v>
      </c>
      <c r="D105" s="374">
        <f>IF(F104+SUM(E$99:E104)=D$92,F104,D$92-SUM(E$99:E104))</f>
        <v>8598061.177325584</v>
      </c>
      <c r="E105" s="523">
        <f>IF(+J96&lt;F104,J96,D105)</f>
        <v>230931.13953488372</v>
      </c>
      <c r="F105" s="524">
        <f t="shared" si="12"/>
        <v>8367130.0377906999</v>
      </c>
      <c r="G105" s="524">
        <f t="shared" si="13"/>
        <v>8482595.6075581424</v>
      </c>
      <c r="H105" s="527">
        <f t="shared" si="14"/>
        <v>1138912.809463199</v>
      </c>
      <c r="I105" s="578">
        <f t="shared" si="15"/>
        <v>1138912.809463199</v>
      </c>
      <c r="J105" s="515">
        <f t="shared" si="8"/>
        <v>0</v>
      </c>
      <c r="K105" s="515"/>
      <c r="L105" s="526"/>
      <c r="M105" s="515">
        <f t="shared" si="16"/>
        <v>0</v>
      </c>
      <c r="N105" s="526"/>
      <c r="O105" s="515">
        <f t="shared" si="10"/>
        <v>0</v>
      </c>
      <c r="P105" s="515">
        <f t="shared" si="11"/>
        <v>0</v>
      </c>
    </row>
    <row r="106" spans="1:16" ht="12.5">
      <c r="B106" s="195" t="str">
        <f t="shared" si="17"/>
        <v/>
      </c>
      <c r="C106" s="508">
        <f>IF(D93="","-",+C105+1)</f>
        <v>2025</v>
      </c>
      <c r="D106" s="374">
        <f>IF(F105+SUM(E$99:E105)=D$92,F105,D$92-SUM(E$99:E105))</f>
        <v>8367130.0377906999</v>
      </c>
      <c r="E106" s="523">
        <f>IF(+J96&lt;F105,J96,D106)</f>
        <v>230931.13953488372</v>
      </c>
      <c r="F106" s="524">
        <f t="shared" si="12"/>
        <v>8136198.8982558157</v>
      </c>
      <c r="G106" s="524">
        <f t="shared" si="13"/>
        <v>8251664.4680232573</v>
      </c>
      <c r="H106" s="527">
        <f t="shared" si="14"/>
        <v>1114193.8140738038</v>
      </c>
      <c r="I106" s="578">
        <f t="shared" si="15"/>
        <v>1114193.8140738038</v>
      </c>
      <c r="J106" s="515">
        <f t="shared" si="8"/>
        <v>0</v>
      </c>
      <c r="K106" s="515"/>
      <c r="L106" s="526"/>
      <c r="M106" s="515">
        <f t="shared" si="16"/>
        <v>0</v>
      </c>
      <c r="N106" s="526"/>
      <c r="O106" s="515">
        <f t="shared" si="10"/>
        <v>0</v>
      </c>
      <c r="P106" s="515">
        <f t="shared" si="11"/>
        <v>0</v>
      </c>
    </row>
    <row r="107" spans="1:16" ht="12.5">
      <c r="B107" s="195" t="str">
        <f t="shared" si="17"/>
        <v/>
      </c>
      <c r="C107" s="508">
        <f>IF(D93="","-",+C106+1)</f>
        <v>2026</v>
      </c>
      <c r="D107" s="374">
        <f>IF(F106+SUM(E$99:E106)=D$92,F106,D$92-SUM(E$99:E106))</f>
        <v>8136198.8982558157</v>
      </c>
      <c r="E107" s="523">
        <f>IF(+J96&lt;F106,J96,D107)</f>
        <v>230931.13953488372</v>
      </c>
      <c r="F107" s="524">
        <f t="shared" si="12"/>
        <v>7905267.7587209316</v>
      </c>
      <c r="G107" s="524">
        <f t="shared" si="13"/>
        <v>8020733.3284883741</v>
      </c>
      <c r="H107" s="527">
        <f t="shared" si="14"/>
        <v>1089474.8186844087</v>
      </c>
      <c r="I107" s="578">
        <f t="shared" si="15"/>
        <v>1089474.8186844087</v>
      </c>
      <c r="J107" s="515">
        <f t="shared" si="8"/>
        <v>0</v>
      </c>
      <c r="K107" s="515"/>
      <c r="L107" s="526"/>
      <c r="M107" s="515">
        <f t="shared" si="16"/>
        <v>0</v>
      </c>
      <c r="N107" s="526"/>
      <c r="O107" s="515">
        <f t="shared" si="10"/>
        <v>0</v>
      </c>
      <c r="P107" s="515">
        <f t="shared" si="11"/>
        <v>0</v>
      </c>
    </row>
    <row r="108" spans="1:16" ht="12.5">
      <c r="B108" s="195" t="str">
        <f t="shared" si="17"/>
        <v/>
      </c>
      <c r="C108" s="508">
        <f>IF(D93="","-",+C107+1)</f>
        <v>2027</v>
      </c>
      <c r="D108" s="374">
        <f>IF(F107+SUM(E$99:E107)=D$92,F107,D$92-SUM(E$99:E107))</f>
        <v>7905267.7587209316</v>
      </c>
      <c r="E108" s="523">
        <f>IF(+J96&lt;F107,J96,D108)</f>
        <v>230931.13953488372</v>
      </c>
      <c r="F108" s="524">
        <f t="shared" si="12"/>
        <v>7674336.6191860475</v>
      </c>
      <c r="G108" s="524">
        <f t="shared" si="13"/>
        <v>7789802.1889534891</v>
      </c>
      <c r="H108" s="527">
        <f t="shared" si="14"/>
        <v>1064755.8232950135</v>
      </c>
      <c r="I108" s="578">
        <f t="shared" si="15"/>
        <v>1064755.8232950135</v>
      </c>
      <c r="J108" s="515">
        <f t="shared" si="8"/>
        <v>0</v>
      </c>
      <c r="K108" s="515"/>
      <c r="L108" s="526"/>
      <c r="M108" s="515">
        <f t="shared" si="16"/>
        <v>0</v>
      </c>
      <c r="N108" s="526"/>
      <c r="O108" s="515">
        <f t="shared" si="10"/>
        <v>0</v>
      </c>
      <c r="P108" s="515">
        <f t="shared" si="11"/>
        <v>0</v>
      </c>
    </row>
    <row r="109" spans="1:16" ht="12.5">
      <c r="B109" s="195" t="str">
        <f t="shared" si="17"/>
        <v/>
      </c>
      <c r="C109" s="508">
        <f>IF(D93="","-",+C108+1)</f>
        <v>2028</v>
      </c>
      <c r="D109" s="374">
        <f>IF(F108+SUM(E$99:E108)=D$92,F108,D$92-SUM(E$99:E108))</f>
        <v>7674336.6191860475</v>
      </c>
      <c r="E109" s="523">
        <f>IF(+J96&lt;F108,J96,D109)</f>
        <v>230931.13953488372</v>
      </c>
      <c r="F109" s="524">
        <f t="shared" si="12"/>
        <v>7443405.4796511633</v>
      </c>
      <c r="G109" s="524">
        <f t="shared" si="13"/>
        <v>7558871.0494186059</v>
      </c>
      <c r="H109" s="527">
        <f t="shared" si="14"/>
        <v>1040036.8279056186</v>
      </c>
      <c r="I109" s="578">
        <f t="shared" si="15"/>
        <v>1040036.8279056186</v>
      </c>
      <c r="J109" s="515">
        <f t="shared" si="8"/>
        <v>0</v>
      </c>
      <c r="K109" s="515"/>
      <c r="L109" s="526"/>
      <c r="M109" s="515">
        <f t="shared" si="16"/>
        <v>0</v>
      </c>
      <c r="N109" s="526"/>
      <c r="O109" s="515">
        <f t="shared" si="10"/>
        <v>0</v>
      </c>
      <c r="P109" s="515">
        <f t="shared" si="11"/>
        <v>0</v>
      </c>
    </row>
    <row r="110" spans="1:16" ht="12.5">
      <c r="B110" s="195" t="str">
        <f t="shared" si="17"/>
        <v/>
      </c>
      <c r="C110" s="508">
        <f>IF(D93="","-",+C109+1)</f>
        <v>2029</v>
      </c>
      <c r="D110" s="374">
        <f>IF(F109+SUM(E$99:E109)=D$92,F109,D$92-SUM(E$99:E109))</f>
        <v>7443405.4796511633</v>
      </c>
      <c r="E110" s="523">
        <f>IF(+J96&lt;F109,J96,D110)</f>
        <v>230931.13953488372</v>
      </c>
      <c r="F110" s="524">
        <f t="shared" si="12"/>
        <v>7212474.3401162792</v>
      </c>
      <c r="G110" s="524">
        <f t="shared" si="13"/>
        <v>7327939.9098837208</v>
      </c>
      <c r="H110" s="527">
        <f t="shared" si="14"/>
        <v>1015317.8325162234</v>
      </c>
      <c r="I110" s="578">
        <f t="shared" si="15"/>
        <v>1015317.8325162234</v>
      </c>
      <c r="J110" s="515">
        <f t="shared" si="8"/>
        <v>0</v>
      </c>
      <c r="K110" s="515"/>
      <c r="L110" s="526"/>
      <c r="M110" s="515">
        <f t="shared" si="16"/>
        <v>0</v>
      </c>
      <c r="N110" s="526"/>
      <c r="O110" s="515">
        <f t="shared" si="10"/>
        <v>0</v>
      </c>
      <c r="P110" s="515">
        <f t="shared" si="11"/>
        <v>0</v>
      </c>
    </row>
    <row r="111" spans="1:16" ht="12.5">
      <c r="B111" s="195" t="str">
        <f t="shared" si="17"/>
        <v/>
      </c>
      <c r="C111" s="508">
        <f>IF(D93="","-",+C110+1)</f>
        <v>2030</v>
      </c>
      <c r="D111" s="374">
        <f>IF(F110+SUM(E$99:E110)=D$92,F110,D$92-SUM(E$99:E110))</f>
        <v>7212474.3401162792</v>
      </c>
      <c r="E111" s="523">
        <f>IF(+J96&lt;F110,J96,D111)</f>
        <v>230931.13953488372</v>
      </c>
      <c r="F111" s="524">
        <f t="shared" si="12"/>
        <v>6981543.2005813951</v>
      </c>
      <c r="G111" s="524">
        <f t="shared" si="13"/>
        <v>7097008.7703488376</v>
      </c>
      <c r="H111" s="527">
        <f t="shared" si="14"/>
        <v>990598.83712682826</v>
      </c>
      <c r="I111" s="578">
        <f t="shared" si="15"/>
        <v>990598.83712682826</v>
      </c>
      <c r="J111" s="515">
        <f t="shared" si="8"/>
        <v>0</v>
      </c>
      <c r="K111" s="515"/>
      <c r="L111" s="526"/>
      <c r="M111" s="515">
        <f t="shared" si="16"/>
        <v>0</v>
      </c>
      <c r="N111" s="526"/>
      <c r="O111" s="515">
        <f t="shared" si="10"/>
        <v>0</v>
      </c>
      <c r="P111" s="515">
        <f t="shared" si="11"/>
        <v>0</v>
      </c>
    </row>
    <row r="112" spans="1:16" ht="12.5">
      <c r="B112" s="195" t="str">
        <f t="shared" si="17"/>
        <v/>
      </c>
      <c r="C112" s="508">
        <f>IF(D93="","-",+C111+1)</f>
        <v>2031</v>
      </c>
      <c r="D112" s="374">
        <f>IF(F111+SUM(E$99:E111)=D$92,F111,D$92-SUM(E$99:E111))</f>
        <v>6981543.2005813951</v>
      </c>
      <c r="E112" s="523">
        <f>IF(+J96&lt;F111,J96,D112)</f>
        <v>230931.13953488372</v>
      </c>
      <c r="F112" s="524">
        <f t="shared" si="12"/>
        <v>6750612.0610465109</v>
      </c>
      <c r="G112" s="524">
        <f t="shared" si="13"/>
        <v>6866077.6308139525</v>
      </c>
      <c r="H112" s="527">
        <f t="shared" si="14"/>
        <v>965879.8417374331</v>
      </c>
      <c r="I112" s="578">
        <f t="shared" si="15"/>
        <v>965879.8417374331</v>
      </c>
      <c r="J112" s="515">
        <f t="shared" si="8"/>
        <v>0</v>
      </c>
      <c r="K112" s="515"/>
      <c r="L112" s="526"/>
      <c r="M112" s="515">
        <f t="shared" si="16"/>
        <v>0</v>
      </c>
      <c r="N112" s="526"/>
      <c r="O112" s="515">
        <f t="shared" si="10"/>
        <v>0</v>
      </c>
      <c r="P112" s="515">
        <f t="shared" si="11"/>
        <v>0</v>
      </c>
    </row>
    <row r="113" spans="2:16" ht="12.5">
      <c r="B113" s="195" t="str">
        <f t="shared" si="17"/>
        <v/>
      </c>
      <c r="C113" s="508">
        <f>IF(D93="","-",+C112+1)</f>
        <v>2032</v>
      </c>
      <c r="D113" s="374">
        <f>IF(F112+SUM(E$99:E112)=D$92,F112,D$92-SUM(E$99:E112))</f>
        <v>6750612.0610465109</v>
      </c>
      <c r="E113" s="523">
        <f>IF(+J96&lt;F112,J96,D113)</f>
        <v>230931.13953488372</v>
      </c>
      <c r="F113" s="524">
        <f t="shared" si="12"/>
        <v>6519680.9215116268</v>
      </c>
      <c r="G113" s="524">
        <f t="shared" si="13"/>
        <v>6635146.4912790693</v>
      </c>
      <c r="H113" s="527">
        <f t="shared" si="14"/>
        <v>941160.84634803818</v>
      </c>
      <c r="I113" s="578">
        <f t="shared" si="15"/>
        <v>941160.84634803818</v>
      </c>
      <c r="J113" s="515">
        <f t="shared" si="8"/>
        <v>0</v>
      </c>
      <c r="K113" s="515"/>
      <c r="L113" s="526"/>
      <c r="M113" s="515">
        <f t="shared" si="16"/>
        <v>0</v>
      </c>
      <c r="N113" s="526"/>
      <c r="O113" s="515">
        <f t="shared" si="10"/>
        <v>0</v>
      </c>
      <c r="P113" s="515">
        <f t="shared" si="11"/>
        <v>0</v>
      </c>
    </row>
    <row r="114" spans="2:16" ht="12.5">
      <c r="B114" s="195" t="str">
        <f t="shared" si="17"/>
        <v/>
      </c>
      <c r="C114" s="508">
        <f>IF(D93="","-",+C113+1)</f>
        <v>2033</v>
      </c>
      <c r="D114" s="374">
        <f>IF(F113+SUM(E$99:E113)=D$92,F113,D$92-SUM(E$99:E113))</f>
        <v>6519680.9215116268</v>
      </c>
      <c r="E114" s="523">
        <f>IF(+J96&lt;F113,J96,D114)</f>
        <v>230931.13953488372</v>
      </c>
      <c r="F114" s="524">
        <f t="shared" si="12"/>
        <v>6288749.7819767427</v>
      </c>
      <c r="G114" s="524">
        <f t="shared" si="13"/>
        <v>6404215.3517441843</v>
      </c>
      <c r="H114" s="527">
        <f t="shared" si="14"/>
        <v>916441.85095864302</v>
      </c>
      <c r="I114" s="578">
        <f t="shared" si="15"/>
        <v>916441.85095864302</v>
      </c>
      <c r="J114" s="515">
        <f t="shared" si="8"/>
        <v>0</v>
      </c>
      <c r="K114" s="515"/>
      <c r="L114" s="526"/>
      <c r="M114" s="515">
        <f t="shared" si="16"/>
        <v>0</v>
      </c>
      <c r="N114" s="526"/>
      <c r="O114" s="515">
        <f t="shared" si="10"/>
        <v>0</v>
      </c>
      <c r="P114" s="515">
        <f t="shared" si="11"/>
        <v>0</v>
      </c>
    </row>
    <row r="115" spans="2:16" ht="12.5">
      <c r="B115" s="195" t="str">
        <f t="shared" si="17"/>
        <v/>
      </c>
      <c r="C115" s="508">
        <f>IF(D93="","-",+C114+1)</f>
        <v>2034</v>
      </c>
      <c r="D115" s="374">
        <f>IF(F114+SUM(E$99:E114)=D$92,F114,D$92-SUM(E$99:E114))</f>
        <v>6288749.7819767427</v>
      </c>
      <c r="E115" s="523">
        <f>IF(+J96&lt;F114,J96,D115)</f>
        <v>230931.13953488372</v>
      </c>
      <c r="F115" s="524">
        <f t="shared" si="12"/>
        <v>6057818.6424418585</v>
      </c>
      <c r="G115" s="524">
        <f t="shared" si="13"/>
        <v>6173284.2122093011</v>
      </c>
      <c r="H115" s="527">
        <f t="shared" si="14"/>
        <v>891722.85556924785</v>
      </c>
      <c r="I115" s="578">
        <f t="shared" si="15"/>
        <v>891722.85556924785</v>
      </c>
      <c r="J115" s="515">
        <f t="shared" si="8"/>
        <v>0</v>
      </c>
      <c r="K115" s="515"/>
      <c r="L115" s="526"/>
      <c r="M115" s="515">
        <f t="shared" si="16"/>
        <v>0</v>
      </c>
      <c r="N115" s="526"/>
      <c r="O115" s="515">
        <f t="shared" si="10"/>
        <v>0</v>
      </c>
      <c r="P115" s="515">
        <f t="shared" si="11"/>
        <v>0</v>
      </c>
    </row>
    <row r="116" spans="2:16" ht="12.5">
      <c r="B116" s="195" t="str">
        <f t="shared" si="17"/>
        <v/>
      </c>
      <c r="C116" s="508">
        <f>IF(D93="","-",+C115+1)</f>
        <v>2035</v>
      </c>
      <c r="D116" s="374">
        <f>IF(F115+SUM(E$99:E115)=D$92,F115,D$92-SUM(E$99:E115))</f>
        <v>6057818.6424418585</v>
      </c>
      <c r="E116" s="523">
        <f>IF(+J96&lt;F115,J96,D116)</f>
        <v>230931.13953488372</v>
      </c>
      <c r="F116" s="524">
        <f t="shared" si="12"/>
        <v>5826887.5029069744</v>
      </c>
      <c r="G116" s="524">
        <f t="shared" si="13"/>
        <v>5942353.072674416</v>
      </c>
      <c r="H116" s="527">
        <f t="shared" si="14"/>
        <v>867003.86017985269</v>
      </c>
      <c r="I116" s="578">
        <f t="shared" si="15"/>
        <v>867003.86017985269</v>
      </c>
      <c r="J116" s="515">
        <f t="shared" si="8"/>
        <v>0</v>
      </c>
      <c r="K116" s="515"/>
      <c r="L116" s="526"/>
      <c r="M116" s="515">
        <f t="shared" si="16"/>
        <v>0</v>
      </c>
      <c r="N116" s="526"/>
      <c r="O116" s="515">
        <f t="shared" si="10"/>
        <v>0</v>
      </c>
      <c r="P116" s="515">
        <f t="shared" si="11"/>
        <v>0</v>
      </c>
    </row>
    <row r="117" spans="2:16" ht="12.5">
      <c r="B117" s="195" t="str">
        <f t="shared" si="17"/>
        <v/>
      </c>
      <c r="C117" s="508">
        <f>IF(D93="","-",+C116+1)</f>
        <v>2036</v>
      </c>
      <c r="D117" s="374">
        <f>IF(F116+SUM(E$99:E116)=D$92,F116,D$92-SUM(E$99:E116))</f>
        <v>5826887.5029069744</v>
      </c>
      <c r="E117" s="523">
        <f>IF(+J96&lt;F116,J96,D117)</f>
        <v>230931.13953488372</v>
      </c>
      <c r="F117" s="524">
        <f t="shared" si="12"/>
        <v>5595956.3633720903</v>
      </c>
      <c r="G117" s="524">
        <f t="shared" si="13"/>
        <v>5711421.9331395328</v>
      </c>
      <c r="H117" s="527">
        <f t="shared" si="14"/>
        <v>842284.86479045777</v>
      </c>
      <c r="I117" s="578">
        <f t="shared" si="15"/>
        <v>842284.86479045777</v>
      </c>
      <c r="J117" s="515">
        <f t="shared" si="8"/>
        <v>0</v>
      </c>
      <c r="K117" s="515"/>
      <c r="L117" s="526"/>
      <c r="M117" s="515">
        <f t="shared" si="16"/>
        <v>0</v>
      </c>
      <c r="N117" s="526"/>
      <c r="O117" s="515">
        <f t="shared" si="10"/>
        <v>0</v>
      </c>
      <c r="P117" s="515">
        <f t="shared" si="11"/>
        <v>0</v>
      </c>
    </row>
    <row r="118" spans="2:16" ht="12.5">
      <c r="B118" s="195" t="str">
        <f t="shared" si="17"/>
        <v/>
      </c>
      <c r="C118" s="508">
        <f>IF(D93="","-",+C117+1)</f>
        <v>2037</v>
      </c>
      <c r="D118" s="374">
        <f>IF(F117+SUM(E$99:E117)=D$92,F117,D$92-SUM(E$99:E117))</f>
        <v>5595956.3633720903</v>
      </c>
      <c r="E118" s="523">
        <f>IF(+J96&lt;F117,J96,D118)</f>
        <v>230931.13953488372</v>
      </c>
      <c r="F118" s="524">
        <f t="shared" si="12"/>
        <v>5365025.2238372061</v>
      </c>
      <c r="G118" s="524">
        <f t="shared" si="13"/>
        <v>5480490.7936046477</v>
      </c>
      <c r="H118" s="527">
        <f t="shared" si="14"/>
        <v>817565.86940106261</v>
      </c>
      <c r="I118" s="578">
        <f t="shared" si="15"/>
        <v>817565.86940106261</v>
      </c>
      <c r="J118" s="515">
        <f t="shared" si="8"/>
        <v>0</v>
      </c>
      <c r="K118" s="515"/>
      <c r="L118" s="526"/>
      <c r="M118" s="515">
        <f t="shared" si="16"/>
        <v>0</v>
      </c>
      <c r="N118" s="526"/>
      <c r="O118" s="515">
        <f t="shared" si="10"/>
        <v>0</v>
      </c>
      <c r="P118" s="515">
        <f t="shared" si="11"/>
        <v>0</v>
      </c>
    </row>
    <row r="119" spans="2:16" ht="12.5">
      <c r="B119" s="195" t="str">
        <f t="shared" si="17"/>
        <v/>
      </c>
      <c r="C119" s="508">
        <f>IF(D93="","-",+C118+1)</f>
        <v>2038</v>
      </c>
      <c r="D119" s="374">
        <f>IF(F118+SUM(E$99:E118)=D$92,F118,D$92-SUM(E$99:E118))</f>
        <v>5365025.2238372061</v>
      </c>
      <c r="E119" s="523">
        <f>IF(+J96&lt;F118,J96,D119)</f>
        <v>230931.13953488372</v>
      </c>
      <c r="F119" s="524">
        <f t="shared" si="12"/>
        <v>5134094.084302322</v>
      </c>
      <c r="G119" s="524">
        <f t="shared" si="13"/>
        <v>5249559.6540697645</v>
      </c>
      <c r="H119" s="527">
        <f t="shared" si="14"/>
        <v>792846.87401166745</v>
      </c>
      <c r="I119" s="578">
        <f t="shared" si="15"/>
        <v>792846.87401166745</v>
      </c>
      <c r="J119" s="515">
        <f t="shared" si="8"/>
        <v>0</v>
      </c>
      <c r="K119" s="515"/>
      <c r="L119" s="526"/>
      <c r="M119" s="515">
        <f t="shared" si="16"/>
        <v>0</v>
      </c>
      <c r="N119" s="526"/>
      <c r="O119" s="515">
        <f t="shared" si="10"/>
        <v>0</v>
      </c>
      <c r="P119" s="515">
        <f t="shared" si="11"/>
        <v>0</v>
      </c>
    </row>
    <row r="120" spans="2:16" ht="12.5">
      <c r="B120" s="195" t="str">
        <f t="shared" si="17"/>
        <v/>
      </c>
      <c r="C120" s="508">
        <f>IF(D93="","-",+C119+1)</f>
        <v>2039</v>
      </c>
      <c r="D120" s="374">
        <f>IF(F119+SUM(E$99:E119)=D$92,F119,D$92-SUM(E$99:E119))</f>
        <v>5134094.084302322</v>
      </c>
      <c r="E120" s="523">
        <f>IF(+J96&lt;F119,J96,D120)</f>
        <v>230931.13953488372</v>
      </c>
      <c r="F120" s="524">
        <f t="shared" si="12"/>
        <v>4903162.9447674379</v>
      </c>
      <c r="G120" s="524">
        <f t="shared" si="13"/>
        <v>5018628.5145348795</v>
      </c>
      <c r="H120" s="527">
        <f t="shared" si="14"/>
        <v>768127.87862227228</v>
      </c>
      <c r="I120" s="578">
        <f t="shared" si="15"/>
        <v>768127.87862227228</v>
      </c>
      <c r="J120" s="515">
        <f t="shared" si="8"/>
        <v>0</v>
      </c>
      <c r="K120" s="515"/>
      <c r="L120" s="526"/>
      <c r="M120" s="515">
        <f t="shared" si="16"/>
        <v>0</v>
      </c>
      <c r="N120" s="526"/>
      <c r="O120" s="515">
        <f t="shared" si="10"/>
        <v>0</v>
      </c>
      <c r="P120" s="515">
        <f t="shared" si="11"/>
        <v>0</v>
      </c>
    </row>
    <row r="121" spans="2:16" ht="12.5">
      <c r="B121" s="195" t="str">
        <f t="shared" si="17"/>
        <v/>
      </c>
      <c r="C121" s="508">
        <f>IF(D93="","-",+C120+1)</f>
        <v>2040</v>
      </c>
      <c r="D121" s="374">
        <f>IF(F120+SUM(E$99:E120)=D$92,F120,D$92-SUM(E$99:E120))</f>
        <v>4903162.9447674379</v>
      </c>
      <c r="E121" s="523">
        <f>IF(+J96&lt;F120,J96,D121)</f>
        <v>230931.13953488372</v>
      </c>
      <c r="F121" s="524">
        <f t="shared" si="12"/>
        <v>4672231.8052325537</v>
      </c>
      <c r="G121" s="524">
        <f t="shared" si="13"/>
        <v>4787697.3749999963</v>
      </c>
      <c r="H121" s="527">
        <f t="shared" si="14"/>
        <v>743408.88323287736</v>
      </c>
      <c r="I121" s="578">
        <f t="shared" si="15"/>
        <v>743408.88323287736</v>
      </c>
      <c r="J121" s="515">
        <f t="shared" si="8"/>
        <v>0</v>
      </c>
      <c r="K121" s="515"/>
      <c r="L121" s="526"/>
      <c r="M121" s="515">
        <f t="shared" si="16"/>
        <v>0</v>
      </c>
      <c r="N121" s="526"/>
      <c r="O121" s="515">
        <f t="shared" si="10"/>
        <v>0</v>
      </c>
      <c r="P121" s="515">
        <f t="shared" si="11"/>
        <v>0</v>
      </c>
    </row>
    <row r="122" spans="2:16" ht="12.5">
      <c r="B122" s="195" t="str">
        <f t="shared" si="17"/>
        <v/>
      </c>
      <c r="C122" s="508">
        <f>IF(D93="","-",+C121+1)</f>
        <v>2041</v>
      </c>
      <c r="D122" s="374">
        <f>IF(F121+SUM(E$99:E121)=D$92,F121,D$92-SUM(E$99:E121))</f>
        <v>4672231.8052325537</v>
      </c>
      <c r="E122" s="523">
        <f>IF(+J96&lt;F121,J96,D122)</f>
        <v>230931.13953488372</v>
      </c>
      <c r="F122" s="524">
        <f t="shared" si="12"/>
        <v>4441300.6656976696</v>
      </c>
      <c r="G122" s="524">
        <f t="shared" si="13"/>
        <v>4556766.2354651112</v>
      </c>
      <c r="H122" s="527">
        <f t="shared" si="14"/>
        <v>718689.8878434822</v>
      </c>
      <c r="I122" s="578">
        <f t="shared" si="15"/>
        <v>718689.8878434822</v>
      </c>
      <c r="J122" s="515">
        <f t="shared" si="8"/>
        <v>0</v>
      </c>
      <c r="K122" s="515"/>
      <c r="L122" s="526"/>
      <c r="M122" s="515">
        <f t="shared" si="16"/>
        <v>0</v>
      </c>
      <c r="N122" s="526"/>
      <c r="O122" s="515">
        <f t="shared" si="10"/>
        <v>0</v>
      </c>
      <c r="P122" s="515">
        <f t="shared" si="11"/>
        <v>0</v>
      </c>
    </row>
    <row r="123" spans="2:16" ht="12.5">
      <c r="B123" s="195" t="str">
        <f t="shared" si="17"/>
        <v/>
      </c>
      <c r="C123" s="508">
        <f>IF(D93="","-",+C122+1)</f>
        <v>2042</v>
      </c>
      <c r="D123" s="374">
        <f>IF(F122+SUM(E$99:E122)=D$92,F122,D$92-SUM(E$99:E122))</f>
        <v>4441300.6656976696</v>
      </c>
      <c r="E123" s="523">
        <f>IF(+J96&lt;F122,J96,D123)</f>
        <v>230931.13953488372</v>
      </c>
      <c r="F123" s="524">
        <f t="shared" si="12"/>
        <v>4210369.5261627855</v>
      </c>
      <c r="G123" s="524">
        <f t="shared" si="13"/>
        <v>4325835.095930228</v>
      </c>
      <c r="H123" s="527">
        <f t="shared" si="14"/>
        <v>693970.89245408704</v>
      </c>
      <c r="I123" s="578">
        <f t="shared" si="15"/>
        <v>693970.89245408704</v>
      </c>
      <c r="J123" s="515">
        <f t="shared" si="8"/>
        <v>0</v>
      </c>
      <c r="K123" s="515"/>
      <c r="L123" s="526"/>
      <c r="M123" s="515">
        <f t="shared" si="16"/>
        <v>0</v>
      </c>
      <c r="N123" s="526"/>
      <c r="O123" s="515">
        <f t="shared" si="10"/>
        <v>0</v>
      </c>
      <c r="P123" s="515">
        <f t="shared" si="11"/>
        <v>0</v>
      </c>
    </row>
    <row r="124" spans="2:16" ht="12.5">
      <c r="B124" s="195" t="str">
        <f t="shared" si="17"/>
        <v/>
      </c>
      <c r="C124" s="508">
        <f>IF(D93="","-",+C123+1)</f>
        <v>2043</v>
      </c>
      <c r="D124" s="374">
        <f>IF(F123+SUM(E$99:E123)=D$92,F123,D$92-SUM(E$99:E123))</f>
        <v>4210369.5261627855</v>
      </c>
      <c r="E124" s="523">
        <f>IF(+J96&lt;F123,J96,D124)</f>
        <v>230931.13953488372</v>
      </c>
      <c r="F124" s="524">
        <f t="shared" si="12"/>
        <v>3979438.3866279018</v>
      </c>
      <c r="G124" s="524">
        <f t="shared" si="13"/>
        <v>4094903.9563953439</v>
      </c>
      <c r="H124" s="527">
        <f t="shared" si="14"/>
        <v>669251.89706469199</v>
      </c>
      <c r="I124" s="578">
        <f t="shared" si="15"/>
        <v>669251.89706469199</v>
      </c>
      <c r="J124" s="515">
        <f t="shared" si="8"/>
        <v>0</v>
      </c>
      <c r="K124" s="515"/>
      <c r="L124" s="526"/>
      <c r="M124" s="515">
        <f t="shared" si="16"/>
        <v>0</v>
      </c>
      <c r="N124" s="526"/>
      <c r="O124" s="515">
        <f t="shared" si="10"/>
        <v>0</v>
      </c>
      <c r="P124" s="515">
        <f t="shared" si="11"/>
        <v>0</v>
      </c>
    </row>
    <row r="125" spans="2:16" ht="12.5">
      <c r="B125" s="195" t="str">
        <f t="shared" si="17"/>
        <v/>
      </c>
      <c r="C125" s="508">
        <f>IF(D93="","-",+C124+1)</f>
        <v>2044</v>
      </c>
      <c r="D125" s="374">
        <f>IF(F124+SUM(E$99:E124)=D$92,F124,D$92-SUM(E$99:E124))</f>
        <v>3979438.3866279018</v>
      </c>
      <c r="E125" s="523">
        <f>IF(+J96&lt;F124,J96,D125)</f>
        <v>230931.13953488372</v>
      </c>
      <c r="F125" s="524">
        <f t="shared" si="12"/>
        <v>3748507.2470930181</v>
      </c>
      <c r="G125" s="524">
        <f t="shared" si="13"/>
        <v>3863972.8168604597</v>
      </c>
      <c r="H125" s="527">
        <f t="shared" si="14"/>
        <v>644532.90167529695</v>
      </c>
      <c r="I125" s="578">
        <f t="shared" si="15"/>
        <v>644532.90167529695</v>
      </c>
      <c r="J125" s="515">
        <f t="shared" si="8"/>
        <v>0</v>
      </c>
      <c r="K125" s="515"/>
      <c r="L125" s="526"/>
      <c r="M125" s="515">
        <f t="shared" si="16"/>
        <v>0</v>
      </c>
      <c r="N125" s="526"/>
      <c r="O125" s="515">
        <f t="shared" si="10"/>
        <v>0</v>
      </c>
      <c r="P125" s="515">
        <f t="shared" si="11"/>
        <v>0</v>
      </c>
    </row>
    <row r="126" spans="2:16" ht="12.5">
      <c r="B126" s="195" t="str">
        <f t="shared" si="17"/>
        <v/>
      </c>
      <c r="C126" s="508">
        <f>IF(D93="","-",+C125+1)</f>
        <v>2045</v>
      </c>
      <c r="D126" s="374">
        <f>IF(F125+SUM(E$99:E125)=D$92,F125,D$92-SUM(E$99:E125))</f>
        <v>3748507.2470930181</v>
      </c>
      <c r="E126" s="523">
        <f>IF(+J96&lt;F125,J96,D126)</f>
        <v>230931.13953488372</v>
      </c>
      <c r="F126" s="524">
        <f t="shared" si="12"/>
        <v>3517576.1075581345</v>
      </c>
      <c r="G126" s="524">
        <f t="shared" si="13"/>
        <v>3633041.6773255765</v>
      </c>
      <c r="H126" s="527">
        <f t="shared" si="14"/>
        <v>619813.9062859019</v>
      </c>
      <c r="I126" s="578">
        <f t="shared" si="15"/>
        <v>619813.9062859019</v>
      </c>
      <c r="J126" s="515">
        <f t="shared" si="8"/>
        <v>0</v>
      </c>
      <c r="K126" s="515"/>
      <c r="L126" s="526"/>
      <c r="M126" s="515">
        <f t="shared" si="16"/>
        <v>0</v>
      </c>
      <c r="N126" s="526"/>
      <c r="O126" s="515">
        <f t="shared" si="10"/>
        <v>0</v>
      </c>
      <c r="P126" s="515">
        <f t="shared" si="11"/>
        <v>0</v>
      </c>
    </row>
    <row r="127" spans="2:16" ht="12.5">
      <c r="B127" s="195" t="str">
        <f t="shared" si="17"/>
        <v/>
      </c>
      <c r="C127" s="508">
        <f>IF(D93="","-",+C126+1)</f>
        <v>2046</v>
      </c>
      <c r="D127" s="374">
        <f>IF(F126+SUM(E$99:E126)=D$92,F126,D$92-SUM(E$99:E126))</f>
        <v>3517576.1075581345</v>
      </c>
      <c r="E127" s="523">
        <f>IF(+J96&lt;F126,J96,D127)</f>
        <v>230931.13953488372</v>
      </c>
      <c r="F127" s="524">
        <f t="shared" si="12"/>
        <v>3286644.9680232508</v>
      </c>
      <c r="G127" s="524">
        <f t="shared" si="13"/>
        <v>3402110.5377906924</v>
      </c>
      <c r="H127" s="527">
        <f t="shared" si="14"/>
        <v>595094.91089650686</v>
      </c>
      <c r="I127" s="578">
        <f t="shared" si="15"/>
        <v>595094.91089650686</v>
      </c>
      <c r="J127" s="515">
        <f t="shared" si="8"/>
        <v>0</v>
      </c>
      <c r="K127" s="515"/>
      <c r="L127" s="526"/>
      <c r="M127" s="515">
        <f t="shared" si="16"/>
        <v>0</v>
      </c>
      <c r="N127" s="526"/>
      <c r="O127" s="515">
        <f t="shared" si="10"/>
        <v>0</v>
      </c>
      <c r="P127" s="515">
        <f t="shared" si="11"/>
        <v>0</v>
      </c>
    </row>
    <row r="128" spans="2:16" ht="12.5">
      <c r="B128" s="195" t="str">
        <f t="shared" si="17"/>
        <v/>
      </c>
      <c r="C128" s="508">
        <f>IF(D93="","-",+C127+1)</f>
        <v>2047</v>
      </c>
      <c r="D128" s="374">
        <f>IF(F127+SUM(E$99:E127)=D$92,F127,D$92-SUM(E$99:E127))</f>
        <v>3286644.9680232508</v>
      </c>
      <c r="E128" s="523">
        <f>IF(+J96&lt;F127,J96,D128)</f>
        <v>230931.13953488372</v>
      </c>
      <c r="F128" s="524">
        <f t="shared" si="12"/>
        <v>3055713.8284883671</v>
      </c>
      <c r="G128" s="524">
        <f t="shared" si="13"/>
        <v>3171179.3982558092</v>
      </c>
      <c r="H128" s="527">
        <f t="shared" si="14"/>
        <v>570375.91550711181</v>
      </c>
      <c r="I128" s="578">
        <f t="shared" si="15"/>
        <v>570375.91550711181</v>
      </c>
      <c r="J128" s="515">
        <f t="shared" si="8"/>
        <v>0</v>
      </c>
      <c r="K128" s="515"/>
      <c r="L128" s="526"/>
      <c r="M128" s="515">
        <f t="shared" si="16"/>
        <v>0</v>
      </c>
      <c r="N128" s="526"/>
      <c r="O128" s="515">
        <f t="shared" si="10"/>
        <v>0</v>
      </c>
      <c r="P128" s="515">
        <f t="shared" si="11"/>
        <v>0</v>
      </c>
    </row>
    <row r="129" spans="2:16" ht="12.5">
      <c r="B129" s="195" t="str">
        <f t="shared" si="17"/>
        <v/>
      </c>
      <c r="C129" s="508">
        <f>IF(D93="","-",+C128+1)</f>
        <v>2048</v>
      </c>
      <c r="D129" s="374">
        <f>IF(F128+SUM(E$99:E128)=D$92,F128,D$92-SUM(E$99:E128))</f>
        <v>3055713.8284883671</v>
      </c>
      <c r="E129" s="523">
        <f>IF(+J96&lt;F128,J96,D129)</f>
        <v>230931.13953488372</v>
      </c>
      <c r="F129" s="524">
        <f t="shared" si="12"/>
        <v>2824782.6889534835</v>
      </c>
      <c r="G129" s="524">
        <f t="shared" si="13"/>
        <v>2940248.2587209251</v>
      </c>
      <c r="H129" s="527">
        <f t="shared" si="14"/>
        <v>545656.92011771677</v>
      </c>
      <c r="I129" s="578">
        <f t="shared" si="15"/>
        <v>545656.92011771677</v>
      </c>
      <c r="J129" s="515">
        <f t="shared" si="8"/>
        <v>0</v>
      </c>
      <c r="K129" s="515"/>
      <c r="L129" s="526"/>
      <c r="M129" s="515">
        <f t="shared" si="16"/>
        <v>0</v>
      </c>
      <c r="N129" s="526"/>
      <c r="O129" s="515">
        <f t="shared" si="10"/>
        <v>0</v>
      </c>
      <c r="P129" s="515">
        <f t="shared" si="11"/>
        <v>0</v>
      </c>
    </row>
    <row r="130" spans="2:16" ht="12.5">
      <c r="B130" s="195" t="str">
        <f t="shared" si="17"/>
        <v/>
      </c>
      <c r="C130" s="508">
        <f>IF(D93="","-",+C129+1)</f>
        <v>2049</v>
      </c>
      <c r="D130" s="374">
        <f>IF(F129+SUM(E$99:E129)=D$92,F129,D$92-SUM(E$99:E129))</f>
        <v>2824782.6889534835</v>
      </c>
      <c r="E130" s="523">
        <f>IF(+J96&lt;F129,J96,D130)</f>
        <v>230931.13953488372</v>
      </c>
      <c r="F130" s="524">
        <f t="shared" si="12"/>
        <v>2593851.5494185998</v>
      </c>
      <c r="G130" s="524">
        <f t="shared" si="13"/>
        <v>2709317.1191860419</v>
      </c>
      <c r="H130" s="527">
        <f t="shared" si="14"/>
        <v>520937.92472832167</v>
      </c>
      <c r="I130" s="578">
        <f t="shared" si="15"/>
        <v>520937.92472832167</v>
      </c>
      <c r="J130" s="515">
        <f t="shared" si="8"/>
        <v>0</v>
      </c>
      <c r="K130" s="515"/>
      <c r="L130" s="526"/>
      <c r="M130" s="515">
        <f t="shared" si="16"/>
        <v>0</v>
      </c>
      <c r="N130" s="526"/>
      <c r="O130" s="515">
        <f t="shared" si="10"/>
        <v>0</v>
      </c>
      <c r="P130" s="515">
        <f t="shared" si="11"/>
        <v>0</v>
      </c>
    </row>
    <row r="131" spans="2:16" ht="12.5">
      <c r="B131" s="195" t="str">
        <f t="shared" si="17"/>
        <v/>
      </c>
      <c r="C131" s="508">
        <f>IF(D93="","-",+C130+1)</f>
        <v>2050</v>
      </c>
      <c r="D131" s="374">
        <f>IF(F130+SUM(E$99:E130)=D$92,F130,D$92-SUM(E$99:E130))</f>
        <v>2593851.5494185998</v>
      </c>
      <c r="E131" s="523">
        <f>IF(+J96&lt;F130,J96,D131)</f>
        <v>230931.13953488372</v>
      </c>
      <c r="F131" s="524">
        <f t="shared" si="12"/>
        <v>2362920.4098837161</v>
      </c>
      <c r="G131" s="524">
        <f t="shared" si="13"/>
        <v>2478385.9796511577</v>
      </c>
      <c r="H131" s="527">
        <f t="shared" si="14"/>
        <v>496218.92933892657</v>
      </c>
      <c r="I131" s="578">
        <f t="shared" si="15"/>
        <v>496218.92933892657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2051</v>
      </c>
      <c r="D132" s="374">
        <f>IF(F131+SUM(E$99:E131)=D$92,F131,D$92-SUM(E$99:E131))</f>
        <v>2362920.4098837161</v>
      </c>
      <c r="E132" s="523">
        <f>IF(+J96&lt;F131,J96,D132)</f>
        <v>230931.13953488372</v>
      </c>
      <c r="F132" s="524">
        <f t="shared" si="12"/>
        <v>2131989.2703488325</v>
      </c>
      <c r="G132" s="524">
        <f t="shared" si="13"/>
        <v>2247454.8401162745</v>
      </c>
      <c r="H132" s="527">
        <f t="shared" si="14"/>
        <v>471499.93394953158</v>
      </c>
      <c r="I132" s="578">
        <f t="shared" si="15"/>
        <v>471499.93394953158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2052</v>
      </c>
      <c r="D133" s="374">
        <f>IF(F132+SUM(E$99:E132)=D$92,F132,D$92-SUM(E$99:E132))</f>
        <v>2131989.2703488325</v>
      </c>
      <c r="E133" s="523">
        <f>IF(+J96&lt;F132,J96,D133)</f>
        <v>230931.13953488372</v>
      </c>
      <c r="F133" s="524">
        <f t="shared" si="12"/>
        <v>1901058.1308139488</v>
      </c>
      <c r="G133" s="524">
        <f t="shared" si="13"/>
        <v>2016523.7005813906</v>
      </c>
      <c r="H133" s="527">
        <f t="shared" si="14"/>
        <v>446780.93856013648</v>
      </c>
      <c r="I133" s="578">
        <f t="shared" si="15"/>
        <v>446780.93856013648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2053</v>
      </c>
      <c r="D134" s="374">
        <f>IF(F133+SUM(E$99:E133)=D$92,F133,D$92-SUM(E$99:E133))</f>
        <v>1901058.1308139488</v>
      </c>
      <c r="E134" s="523">
        <f>IF(+J96&lt;F133,J96,D134)</f>
        <v>230931.13953488372</v>
      </c>
      <c r="F134" s="524">
        <f t="shared" si="12"/>
        <v>1670126.9912790651</v>
      </c>
      <c r="G134" s="524">
        <f t="shared" si="13"/>
        <v>1785592.561046507</v>
      </c>
      <c r="H134" s="527">
        <f t="shared" si="14"/>
        <v>422061.94317074143</v>
      </c>
      <c r="I134" s="578">
        <f t="shared" si="15"/>
        <v>422061.94317074143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2054</v>
      </c>
      <c r="D135" s="374">
        <f>IF(F134+SUM(E$99:E134)=D$92,F134,D$92-SUM(E$99:E134))</f>
        <v>1670126.9912790651</v>
      </c>
      <c r="E135" s="523">
        <f>IF(+J96&lt;F134,J96,D135)</f>
        <v>230931.13953488372</v>
      </c>
      <c r="F135" s="524">
        <f t="shared" si="12"/>
        <v>1439195.8517441815</v>
      </c>
      <c r="G135" s="524">
        <f t="shared" si="13"/>
        <v>1554661.4215116233</v>
      </c>
      <c r="H135" s="527">
        <f t="shared" si="14"/>
        <v>397342.94778134639</v>
      </c>
      <c r="I135" s="578">
        <f t="shared" si="15"/>
        <v>397342.94778134639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2055</v>
      </c>
      <c r="D136" s="374">
        <f>IF(F135+SUM(E$99:E135)=D$92,F135,D$92-SUM(E$99:E135))</f>
        <v>1439195.8517441815</v>
      </c>
      <c r="E136" s="523">
        <f>IF(+J96&lt;F135,J96,D136)</f>
        <v>230931.13953488372</v>
      </c>
      <c r="F136" s="524">
        <f t="shared" si="12"/>
        <v>1208264.7122092978</v>
      </c>
      <c r="G136" s="524">
        <f t="shared" si="13"/>
        <v>1323730.2819767396</v>
      </c>
      <c r="H136" s="527">
        <f t="shared" si="14"/>
        <v>372623.95239195134</v>
      </c>
      <c r="I136" s="578">
        <f t="shared" si="15"/>
        <v>372623.95239195134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2056</v>
      </c>
      <c r="D137" s="374">
        <f>IF(F136+SUM(E$99:E136)=D$92,F136,D$92-SUM(E$99:E136))</f>
        <v>1208264.7122092978</v>
      </c>
      <c r="E137" s="523">
        <f>IF(+J96&lt;F136,J96,D137)</f>
        <v>230931.13953488372</v>
      </c>
      <c r="F137" s="524">
        <f t="shared" si="12"/>
        <v>977333.57267441414</v>
      </c>
      <c r="G137" s="524">
        <f t="shared" si="13"/>
        <v>1092799.142441856</v>
      </c>
      <c r="H137" s="527">
        <f t="shared" si="14"/>
        <v>347904.9570025563</v>
      </c>
      <c r="I137" s="578">
        <f t="shared" si="15"/>
        <v>347904.9570025563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2057</v>
      </c>
      <c r="D138" s="374">
        <f>IF(F137+SUM(E$99:E137)=D$92,F137,D$92-SUM(E$99:E137))</f>
        <v>977333.57267441414</v>
      </c>
      <c r="E138" s="523">
        <f>IF(+J96&lt;F137,J96,D138)</f>
        <v>230931.13953488372</v>
      </c>
      <c r="F138" s="524">
        <f t="shared" si="12"/>
        <v>746402.43313953048</v>
      </c>
      <c r="G138" s="524">
        <f t="shared" si="13"/>
        <v>861868.00290697231</v>
      </c>
      <c r="H138" s="527">
        <f t="shared" si="14"/>
        <v>323185.96161316126</v>
      </c>
      <c r="I138" s="578">
        <f t="shared" si="15"/>
        <v>323185.96161316126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2058</v>
      </c>
      <c r="D139" s="374">
        <f>IF(F138+SUM(E$99:E138)=D$92,F138,D$92-SUM(E$99:E138))</f>
        <v>746402.43313953048</v>
      </c>
      <c r="E139" s="523">
        <f>IF(+J96&lt;F138,J96,D139)</f>
        <v>230931.13953488372</v>
      </c>
      <c r="F139" s="524">
        <f t="shared" si="12"/>
        <v>515471.29360464675</v>
      </c>
      <c r="G139" s="524">
        <f t="shared" si="13"/>
        <v>630936.86337208864</v>
      </c>
      <c r="H139" s="527">
        <f t="shared" si="14"/>
        <v>298466.96622376621</v>
      </c>
      <c r="I139" s="578">
        <f t="shared" si="15"/>
        <v>298466.96622376621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2059</v>
      </c>
      <c r="D140" s="374">
        <f>IF(F139+SUM(E$99:E139)=D$92,F139,D$92-SUM(E$99:E139))</f>
        <v>515471.29360464675</v>
      </c>
      <c r="E140" s="523">
        <f>IF(+J96&lt;F139,J96,D140)</f>
        <v>230931.13953488372</v>
      </c>
      <c r="F140" s="524">
        <f t="shared" si="12"/>
        <v>284540.15406976303</v>
      </c>
      <c r="G140" s="524">
        <f t="shared" si="13"/>
        <v>400005.72383720486</v>
      </c>
      <c r="H140" s="527">
        <f t="shared" si="14"/>
        <v>273747.97083437111</v>
      </c>
      <c r="I140" s="578">
        <f t="shared" si="15"/>
        <v>273747.97083437111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2060</v>
      </c>
      <c r="D141" s="374">
        <f>IF(F140+SUM(E$99:E140)=D$92,F140,D$92-SUM(E$99:E140))</f>
        <v>284540.15406976303</v>
      </c>
      <c r="E141" s="523">
        <f>IF(+J96&lt;F140,J96,D141)</f>
        <v>230931.13953488372</v>
      </c>
      <c r="F141" s="524">
        <f t="shared" si="12"/>
        <v>53609.014534879301</v>
      </c>
      <c r="G141" s="524">
        <f t="shared" si="13"/>
        <v>169074.58430232116</v>
      </c>
      <c r="H141" s="527">
        <f t="shared" si="14"/>
        <v>249028.97544497607</v>
      </c>
      <c r="I141" s="578">
        <f t="shared" si="15"/>
        <v>249028.97544497607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2061</v>
      </c>
      <c r="D142" s="374">
        <f>IF(F141+SUM(E$99:E141)=D$92,F141,D$92-SUM(E$99:E141))</f>
        <v>53609.014534879301</v>
      </c>
      <c r="E142" s="523">
        <f>IF(+J96&lt;F141,J96,D142)</f>
        <v>53609.014534879301</v>
      </c>
      <c r="F142" s="524">
        <f t="shared" si="12"/>
        <v>0</v>
      </c>
      <c r="G142" s="524">
        <f t="shared" si="13"/>
        <v>26804.507267439651</v>
      </c>
      <c r="H142" s="527">
        <f t="shared" si="14"/>
        <v>56478.183642576703</v>
      </c>
      <c r="I142" s="578">
        <f t="shared" si="15"/>
        <v>56478.183642576703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12"/>
        <v>0</v>
      </c>
      <c r="G143" s="524">
        <f t="shared" si="13"/>
        <v>0</v>
      </c>
      <c r="H143" s="527">
        <f t="shared" si="14"/>
        <v>0</v>
      </c>
      <c r="I143" s="578">
        <f t="shared" si="15"/>
        <v>0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2"/>
        <v>0</v>
      </c>
      <c r="G144" s="524">
        <f t="shared" si="13"/>
        <v>0</v>
      </c>
      <c r="H144" s="527">
        <f t="shared" si="14"/>
        <v>0</v>
      </c>
      <c r="I144" s="578">
        <f t="shared" si="15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2"/>
        <v>0</v>
      </c>
      <c r="G145" s="524">
        <f t="shared" si="13"/>
        <v>0</v>
      </c>
      <c r="H145" s="527">
        <f t="shared" si="14"/>
        <v>0</v>
      </c>
      <c r="I145" s="578">
        <f t="shared" si="15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2"/>
        <v>0</v>
      </c>
      <c r="G146" s="524">
        <f t="shared" si="13"/>
        <v>0</v>
      </c>
      <c r="H146" s="527">
        <f t="shared" si="14"/>
        <v>0</v>
      </c>
      <c r="I146" s="578">
        <f t="shared" si="15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2"/>
        <v>0</v>
      </c>
      <c r="G147" s="524">
        <f t="shared" si="13"/>
        <v>0</v>
      </c>
      <c r="H147" s="527">
        <f t="shared" si="14"/>
        <v>0</v>
      </c>
      <c r="I147" s="578">
        <f t="shared" si="15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2"/>
        <v>0</v>
      </c>
      <c r="G148" s="524">
        <f t="shared" si="13"/>
        <v>0</v>
      </c>
      <c r="H148" s="527">
        <f t="shared" si="14"/>
        <v>0</v>
      </c>
      <c r="I148" s="578">
        <f t="shared" si="15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2"/>
        <v>0</v>
      </c>
      <c r="G149" s="524">
        <f t="shared" si="13"/>
        <v>0</v>
      </c>
      <c r="H149" s="527">
        <f t="shared" si="14"/>
        <v>0</v>
      </c>
      <c r="I149" s="578">
        <f t="shared" si="15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2069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2"/>
        <v>0</v>
      </c>
      <c r="G150" s="524">
        <f t="shared" si="13"/>
        <v>0</v>
      </c>
      <c r="H150" s="527">
        <f t="shared" si="14"/>
        <v>0</v>
      </c>
      <c r="I150" s="578">
        <f t="shared" si="15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2"/>
        <v>0</v>
      </c>
      <c r="G151" s="524">
        <f t="shared" si="13"/>
        <v>0</v>
      </c>
      <c r="H151" s="527">
        <f t="shared" si="14"/>
        <v>0</v>
      </c>
      <c r="I151" s="578">
        <f t="shared" si="15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2"/>
        <v>0</v>
      </c>
      <c r="G152" s="524">
        <f t="shared" si="13"/>
        <v>0</v>
      </c>
      <c r="H152" s="527">
        <f t="shared" si="14"/>
        <v>0</v>
      </c>
      <c r="I152" s="578">
        <f t="shared" si="15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2"/>
        <v>0</v>
      </c>
      <c r="G153" s="524">
        <f t="shared" si="13"/>
        <v>0</v>
      </c>
      <c r="H153" s="527">
        <f t="shared" si="14"/>
        <v>0</v>
      </c>
      <c r="I153" s="578">
        <f t="shared" si="15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2"/>
        <v>0</v>
      </c>
      <c r="G154" s="529">
        <f t="shared" si="13"/>
        <v>0</v>
      </c>
      <c r="H154" s="531">
        <f t="shared" si="14"/>
        <v>0</v>
      </c>
      <c r="I154" s="580">
        <f t="shared" si="15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9930039</v>
      </c>
      <c r="F155" s="375"/>
      <c r="G155" s="375"/>
      <c r="H155" s="375">
        <f>SUM(H99:H154)</f>
        <v>32491038.120701749</v>
      </c>
      <c r="I155" s="375">
        <f>SUM(I99:I154)</f>
        <v>32491038.120701749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70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949667.57657502161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949667.57657502161</v>
      </c>
      <c r="O6" s="269"/>
      <c r="P6" s="269"/>
    </row>
    <row r="7" spans="1:16" ht="13.5" thickBot="1">
      <c r="C7" s="468" t="s">
        <v>48</v>
      </c>
      <c r="D7" s="625" t="s">
        <v>436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428</v>
      </c>
      <c r="E9" s="638" t="s">
        <v>429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7195411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2018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5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175497.82926829267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2018</v>
      </c>
      <c r="D17" s="632">
        <v>0</v>
      </c>
      <c r="E17" s="631">
        <v>96158.536585365859</v>
      </c>
      <c r="F17" s="632">
        <v>7788841.4634146346</v>
      </c>
      <c r="G17" s="631">
        <v>531882.72371072089</v>
      </c>
      <c r="H17" s="640">
        <v>531882.72371072089</v>
      </c>
      <c r="I17" s="512">
        <f t="shared" ref="I17:I72" si="0">H17-G17</f>
        <v>0</v>
      </c>
      <c r="J17" s="512"/>
      <c r="K17" s="513">
        <f>+G17</f>
        <v>531882.72371072089</v>
      </c>
      <c r="L17" s="514">
        <f t="shared" ref="L17:L72" si="1">IF(K17&lt;&gt;0,+G17-K17,0)</f>
        <v>0</v>
      </c>
      <c r="M17" s="513">
        <f>+H17</f>
        <v>531882.72371072089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2019</v>
      </c>
      <c r="D18" s="632">
        <v>7788841.4634146346</v>
      </c>
      <c r="E18" s="631">
        <v>183372.09302325582</v>
      </c>
      <c r="F18" s="632">
        <v>7605469.3703913791</v>
      </c>
      <c r="G18" s="631">
        <v>949667.57657502161</v>
      </c>
      <c r="H18" s="640">
        <v>949667.57657502161</v>
      </c>
      <c r="I18" s="512">
        <f t="shared" si="0"/>
        <v>0</v>
      </c>
      <c r="J18" s="512"/>
      <c r="K18" s="519">
        <f>+G18</f>
        <v>949667.57657502161</v>
      </c>
      <c r="L18" s="520">
        <f t="shared" si="1"/>
        <v>0</v>
      </c>
      <c r="M18" s="519">
        <f>+H18</f>
        <v>949667.57657502161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2020</v>
      </c>
      <c r="D19" s="524">
        <f>IF(F18+SUM(E$17:E18)=D$10,F18,D$10-SUM(E$17:E18))</f>
        <v>6915880.3703913782</v>
      </c>
      <c r="E19" s="523">
        <f>IF(+I14&lt;F18,I14,D19)</f>
        <v>175497.82926829267</v>
      </c>
      <c r="F19" s="524">
        <f t="shared" ref="F19:F72" si="4">+D19-E19</f>
        <v>6740382.5411230857</v>
      </c>
      <c r="G19" s="525">
        <f t="shared" ref="G19:G72" si="5">+I$12*((D19+F19)/2)+E19</f>
        <v>1043313.0440014621</v>
      </c>
      <c r="H19" s="492">
        <f t="shared" ref="H19:H72" si="6">+I$13*((D19+F19)/2)+E19</f>
        <v>1043313.0440014621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8">
        <f>IF(D11="","-",+C19+1)</f>
        <v>2021</v>
      </c>
      <c r="D20" s="524">
        <f>IF(F19+SUM(E$17:E19)=D$10,F19,D$10-SUM(E$17:E19))</f>
        <v>6740382.5411230857</v>
      </c>
      <c r="E20" s="523">
        <f>IF(+I14&lt;F19,I14,D20)</f>
        <v>175497.82926829267</v>
      </c>
      <c r="F20" s="524">
        <f t="shared" si="4"/>
        <v>6564884.7118547931</v>
      </c>
      <c r="G20" s="525">
        <f t="shared" si="5"/>
        <v>1021008.3055267428</v>
      </c>
      <c r="H20" s="492">
        <f t="shared" si="6"/>
        <v>1021008.3055267428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7"/>
        <v/>
      </c>
      <c r="C21" s="508">
        <f>IF(D11="","-",+C20+1)</f>
        <v>2022</v>
      </c>
      <c r="D21" s="524">
        <f>IF(F20+SUM(E$17:E20)=D$10,F20,D$10-SUM(E$17:E20))</f>
        <v>6564884.7118547931</v>
      </c>
      <c r="E21" s="523">
        <f>IF(+I14&lt;F20,I14,D21)</f>
        <v>175497.82926829267</v>
      </c>
      <c r="F21" s="524">
        <f t="shared" si="4"/>
        <v>6389386.8825865006</v>
      </c>
      <c r="G21" s="525">
        <f t="shared" si="5"/>
        <v>998703.56705202372</v>
      </c>
      <c r="H21" s="492">
        <f t="shared" si="6"/>
        <v>998703.56705202372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7"/>
        <v/>
      </c>
      <c r="C22" s="508">
        <f>IF(D11="","-",+C21+1)</f>
        <v>2023</v>
      </c>
      <c r="D22" s="524">
        <f>IF(F21+SUM(E$17:E21)=D$10,F21,D$10-SUM(E$17:E21))</f>
        <v>6389386.8825865006</v>
      </c>
      <c r="E22" s="523">
        <f>IF(+I14&lt;F21,I14,D22)</f>
        <v>175497.82926829267</v>
      </c>
      <c r="F22" s="524">
        <f t="shared" si="4"/>
        <v>6213889.0533182081</v>
      </c>
      <c r="G22" s="525">
        <f t="shared" si="5"/>
        <v>976398.82857730449</v>
      </c>
      <c r="H22" s="492">
        <f t="shared" si="6"/>
        <v>976398.82857730449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7"/>
        <v/>
      </c>
      <c r="C23" s="508">
        <f>IF(D11="","-",+C22+1)</f>
        <v>2024</v>
      </c>
      <c r="D23" s="524">
        <f>IF(F22+SUM(E$17:E22)=D$10,F22,D$10-SUM(E$17:E22))</f>
        <v>6213889.0533182081</v>
      </c>
      <c r="E23" s="523">
        <f>IF(+I14&lt;F22,I14,D23)</f>
        <v>175497.82926829267</v>
      </c>
      <c r="F23" s="524">
        <f t="shared" si="4"/>
        <v>6038391.2240499156</v>
      </c>
      <c r="G23" s="525">
        <f t="shared" si="5"/>
        <v>954094.0901025855</v>
      </c>
      <c r="H23" s="492">
        <f t="shared" si="6"/>
        <v>954094.0901025855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7"/>
        <v/>
      </c>
      <c r="C24" s="508">
        <f>IF(D11="","-",+C23+1)</f>
        <v>2025</v>
      </c>
      <c r="D24" s="524">
        <f>IF(F23+SUM(E$17:E23)=D$10,F23,D$10-SUM(E$17:E23))</f>
        <v>6038391.2240499156</v>
      </c>
      <c r="E24" s="523">
        <f>IF(+I14&lt;F23,I14,D24)</f>
        <v>175497.82926829267</v>
      </c>
      <c r="F24" s="524">
        <f t="shared" si="4"/>
        <v>5862893.394781623</v>
      </c>
      <c r="G24" s="525">
        <f t="shared" si="5"/>
        <v>931789.35162786616</v>
      </c>
      <c r="H24" s="492">
        <f t="shared" si="6"/>
        <v>931789.35162786616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7"/>
        <v/>
      </c>
      <c r="C25" s="508">
        <f>IF(D11="","-",+C24+1)</f>
        <v>2026</v>
      </c>
      <c r="D25" s="524">
        <f>IF(F24+SUM(E$17:E24)=D$10,F24,D$10-SUM(E$17:E24))</f>
        <v>5862893.394781623</v>
      </c>
      <c r="E25" s="523">
        <f>IF(+I14&lt;F24,I14,D25)</f>
        <v>175497.82926829267</v>
      </c>
      <c r="F25" s="524">
        <f t="shared" si="4"/>
        <v>5687395.5655133305</v>
      </c>
      <c r="G25" s="525">
        <f t="shared" si="5"/>
        <v>909484.61315314716</v>
      </c>
      <c r="H25" s="492">
        <f t="shared" si="6"/>
        <v>909484.61315314716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7"/>
        <v/>
      </c>
      <c r="C26" s="508">
        <f>IF(D11="","-",+C25+1)</f>
        <v>2027</v>
      </c>
      <c r="D26" s="524">
        <f>IF(F25+SUM(E$17:E25)=D$10,F25,D$10-SUM(E$17:E25))</f>
        <v>5687395.5655133305</v>
      </c>
      <c r="E26" s="523">
        <f>IF(+I14&lt;F25,I14,D26)</f>
        <v>175497.82926829267</v>
      </c>
      <c r="F26" s="524">
        <f t="shared" si="4"/>
        <v>5511897.736245038</v>
      </c>
      <c r="G26" s="525">
        <f t="shared" si="5"/>
        <v>887179.87467842794</v>
      </c>
      <c r="H26" s="492">
        <f t="shared" si="6"/>
        <v>887179.87467842794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7"/>
        <v/>
      </c>
      <c r="C27" s="508">
        <f>IF(D11="","-",+C26+1)</f>
        <v>2028</v>
      </c>
      <c r="D27" s="524">
        <f>IF(F26+SUM(E$17:E26)=D$10,F26,D$10-SUM(E$17:E26))</f>
        <v>5511897.736245038</v>
      </c>
      <c r="E27" s="523">
        <f>IF(+I14&lt;F26,I14,D27)</f>
        <v>175497.82926829267</v>
      </c>
      <c r="F27" s="524">
        <f t="shared" si="4"/>
        <v>5336399.9069767455</v>
      </c>
      <c r="G27" s="525">
        <f t="shared" si="5"/>
        <v>864875.13620370894</v>
      </c>
      <c r="H27" s="492">
        <f t="shared" si="6"/>
        <v>864875.13620370894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7"/>
        <v/>
      </c>
      <c r="C28" s="508">
        <f>IF(D11="","-",+C27+1)</f>
        <v>2029</v>
      </c>
      <c r="D28" s="524">
        <f>IF(F27+SUM(E$17:E27)=D$10,F27,D$10-SUM(E$17:E27))</f>
        <v>5336399.9069767455</v>
      </c>
      <c r="E28" s="523">
        <f>IF(+I14&lt;F27,I14,D28)</f>
        <v>175497.82926829267</v>
      </c>
      <c r="F28" s="524">
        <f t="shared" si="4"/>
        <v>5160902.0777084529</v>
      </c>
      <c r="G28" s="525">
        <f t="shared" si="5"/>
        <v>842570.3977289896</v>
      </c>
      <c r="H28" s="492">
        <f t="shared" si="6"/>
        <v>842570.3977289896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7"/>
        <v/>
      </c>
      <c r="C29" s="508">
        <f>IF(D11="","-",+C28+1)</f>
        <v>2030</v>
      </c>
      <c r="D29" s="524">
        <f>IF(F28+SUM(E$17:E28)=D$10,F28,D$10-SUM(E$17:E28))</f>
        <v>5160902.0777084529</v>
      </c>
      <c r="E29" s="523">
        <f>IF(+I14&lt;F28,I14,D29)</f>
        <v>175497.82926829267</v>
      </c>
      <c r="F29" s="524">
        <f t="shared" si="4"/>
        <v>4985404.2484401604</v>
      </c>
      <c r="G29" s="525">
        <f t="shared" si="5"/>
        <v>820265.65925427061</v>
      </c>
      <c r="H29" s="492">
        <f t="shared" si="6"/>
        <v>820265.65925427061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7"/>
        <v/>
      </c>
      <c r="C30" s="508">
        <f>IF(D11="","-",+C29+1)</f>
        <v>2031</v>
      </c>
      <c r="D30" s="524">
        <f>IF(F29+SUM(E$17:E29)=D$10,F29,D$10-SUM(E$17:E29))</f>
        <v>4985404.2484401604</v>
      </c>
      <c r="E30" s="523">
        <f>IF(+I14&lt;F29,I14,D30)</f>
        <v>175497.82926829267</v>
      </c>
      <c r="F30" s="524">
        <f t="shared" si="4"/>
        <v>4809906.4191718679</v>
      </c>
      <c r="G30" s="525">
        <f t="shared" si="5"/>
        <v>797960.92077955138</v>
      </c>
      <c r="H30" s="492">
        <f t="shared" si="6"/>
        <v>797960.92077955138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7"/>
        <v/>
      </c>
      <c r="C31" s="508">
        <f>IF(D11="","-",+C30+1)</f>
        <v>2032</v>
      </c>
      <c r="D31" s="524">
        <f>IF(F30+SUM(E$17:E30)=D$10,F30,D$10-SUM(E$17:E30))</f>
        <v>4809906.4191718679</v>
      </c>
      <c r="E31" s="523">
        <f>IF(+I14&lt;F30,I14,D31)</f>
        <v>175497.82926829267</v>
      </c>
      <c r="F31" s="524">
        <f t="shared" si="4"/>
        <v>4634408.5899035754</v>
      </c>
      <c r="G31" s="525">
        <f t="shared" si="5"/>
        <v>775656.18230483227</v>
      </c>
      <c r="H31" s="492">
        <f t="shared" si="6"/>
        <v>775656.18230483227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7"/>
        <v/>
      </c>
      <c r="C32" s="508">
        <f>IF(D11="","-",+C31+1)</f>
        <v>2033</v>
      </c>
      <c r="D32" s="524">
        <f>IF(F31+SUM(E$17:E31)=D$10,F31,D$10-SUM(E$17:E31))</f>
        <v>4634408.5899035754</v>
      </c>
      <c r="E32" s="523">
        <f>IF(+I14&lt;F31,I14,D32)</f>
        <v>175497.82926829267</v>
      </c>
      <c r="F32" s="524">
        <f t="shared" si="4"/>
        <v>4458910.7606352828</v>
      </c>
      <c r="G32" s="525">
        <f t="shared" si="5"/>
        <v>753351.44383011304</v>
      </c>
      <c r="H32" s="492">
        <f t="shared" si="6"/>
        <v>753351.44383011304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7"/>
        <v/>
      </c>
      <c r="C33" s="508">
        <f>IF(D11="","-",+C32+1)</f>
        <v>2034</v>
      </c>
      <c r="D33" s="524">
        <f>IF(F32+SUM(E$17:E32)=D$10,F32,D$10-SUM(E$17:E32))</f>
        <v>4458910.7606352828</v>
      </c>
      <c r="E33" s="523">
        <f>IF(+I14&lt;F32,I14,D33)</f>
        <v>175497.82926829267</v>
      </c>
      <c r="F33" s="524">
        <f t="shared" si="4"/>
        <v>4283412.9313669903</v>
      </c>
      <c r="G33" s="525">
        <f t="shared" si="5"/>
        <v>731046.70535539405</v>
      </c>
      <c r="H33" s="492">
        <f t="shared" si="6"/>
        <v>731046.70535539405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7"/>
        <v/>
      </c>
      <c r="C34" s="508">
        <f>IF(D11="","-",+C33+1)</f>
        <v>2035</v>
      </c>
      <c r="D34" s="524">
        <f>IF(F33+SUM(E$17:E33)=D$10,F33,D$10-SUM(E$17:E33))</f>
        <v>4283412.9313669903</v>
      </c>
      <c r="E34" s="523">
        <f>IF(+I14&lt;F33,I14,D34)</f>
        <v>175497.82926829267</v>
      </c>
      <c r="F34" s="524">
        <f t="shared" si="4"/>
        <v>4107915.1020986978</v>
      </c>
      <c r="G34" s="525">
        <f t="shared" si="5"/>
        <v>708741.96688067471</v>
      </c>
      <c r="H34" s="492">
        <f t="shared" si="6"/>
        <v>708741.96688067471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7"/>
        <v/>
      </c>
      <c r="C35" s="508">
        <f>IF(D11="","-",+C34+1)</f>
        <v>2036</v>
      </c>
      <c r="D35" s="524">
        <f>IF(F34+SUM(E$17:E34)=D$10,F34,D$10-SUM(E$17:E34))</f>
        <v>4107915.1020986978</v>
      </c>
      <c r="E35" s="523">
        <f>IF(+I14&lt;F34,I14,D35)</f>
        <v>175497.82926829267</v>
      </c>
      <c r="F35" s="524">
        <f t="shared" si="4"/>
        <v>3932417.2728304053</v>
      </c>
      <c r="G35" s="525">
        <f t="shared" si="5"/>
        <v>686437.22840595571</v>
      </c>
      <c r="H35" s="492">
        <f t="shared" si="6"/>
        <v>686437.22840595571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7"/>
        <v/>
      </c>
      <c r="C36" s="508">
        <f>IF(D11="","-",+C35+1)</f>
        <v>2037</v>
      </c>
      <c r="D36" s="524">
        <f>IF(F35+SUM(E$17:E35)=D$10,F35,D$10-SUM(E$17:E35))</f>
        <v>3932417.2728304053</v>
      </c>
      <c r="E36" s="523">
        <f>IF(+I14&lt;F35,I14,D36)</f>
        <v>175497.82926829267</v>
      </c>
      <c r="F36" s="524">
        <f t="shared" si="4"/>
        <v>3756919.4435621127</v>
      </c>
      <c r="G36" s="525">
        <f t="shared" si="5"/>
        <v>664132.4899312366</v>
      </c>
      <c r="H36" s="492">
        <f t="shared" si="6"/>
        <v>664132.4899312366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7"/>
        <v/>
      </c>
      <c r="C37" s="508">
        <f>IF(D11="","-",+C36+1)</f>
        <v>2038</v>
      </c>
      <c r="D37" s="524">
        <f>IF(F36+SUM(E$17:E36)=D$10,F36,D$10-SUM(E$17:E36))</f>
        <v>3756919.4435621127</v>
      </c>
      <c r="E37" s="523">
        <f>IF(+I14&lt;F36,I14,D37)</f>
        <v>175497.82926829267</v>
      </c>
      <c r="F37" s="524">
        <f t="shared" si="4"/>
        <v>3581421.6142938202</v>
      </c>
      <c r="G37" s="525">
        <f t="shared" si="5"/>
        <v>641827.75145651738</v>
      </c>
      <c r="H37" s="492">
        <f t="shared" si="6"/>
        <v>641827.75145651738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7"/>
        <v/>
      </c>
      <c r="C38" s="508">
        <f>IF(D11="","-",+C37+1)</f>
        <v>2039</v>
      </c>
      <c r="D38" s="524">
        <f>IF(F37+SUM(E$17:E37)=D$10,F37,D$10-SUM(E$17:E37))</f>
        <v>3581421.6142938202</v>
      </c>
      <c r="E38" s="523">
        <f>IF(+I14&lt;F37,I14,D38)</f>
        <v>175497.82926829267</v>
      </c>
      <c r="F38" s="524">
        <f t="shared" si="4"/>
        <v>3405923.7850255277</v>
      </c>
      <c r="G38" s="525">
        <f t="shared" si="5"/>
        <v>619523.01298179827</v>
      </c>
      <c r="H38" s="492">
        <f t="shared" si="6"/>
        <v>619523.01298179827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7"/>
        <v/>
      </c>
      <c r="C39" s="508">
        <f>IF(D11="","-",+C38+1)</f>
        <v>2040</v>
      </c>
      <c r="D39" s="524">
        <f>IF(F38+SUM(E$17:E38)=D$10,F38,D$10-SUM(E$17:E38))</f>
        <v>3405923.7850255277</v>
      </c>
      <c r="E39" s="523">
        <f>IF(+I14&lt;F38,I14,D39)</f>
        <v>175497.82926829267</v>
      </c>
      <c r="F39" s="524">
        <f t="shared" si="4"/>
        <v>3230425.9557572352</v>
      </c>
      <c r="G39" s="525">
        <f t="shared" si="5"/>
        <v>597218.27450707916</v>
      </c>
      <c r="H39" s="492">
        <f t="shared" si="6"/>
        <v>597218.27450707916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7"/>
        <v/>
      </c>
      <c r="C40" s="508">
        <f>IF(D11="","-",+C39+1)</f>
        <v>2041</v>
      </c>
      <c r="D40" s="524">
        <f>IF(F39+SUM(E$17:E39)=D$10,F39,D$10-SUM(E$17:E39))</f>
        <v>3230425.9557572352</v>
      </c>
      <c r="E40" s="523">
        <f>IF(+I14&lt;F39,I14,D40)</f>
        <v>175497.82926829267</v>
      </c>
      <c r="F40" s="524">
        <f t="shared" si="4"/>
        <v>3054928.1264889427</v>
      </c>
      <c r="G40" s="525">
        <f t="shared" si="5"/>
        <v>574913.53603235993</v>
      </c>
      <c r="H40" s="492">
        <f t="shared" si="6"/>
        <v>574913.53603235993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7"/>
        <v/>
      </c>
      <c r="C41" s="508">
        <f>IF(D11="","-",+C40+1)</f>
        <v>2042</v>
      </c>
      <c r="D41" s="524">
        <f>IF(F40+SUM(E$17:E40)=D$10,F40,D$10-SUM(E$17:E40))</f>
        <v>3054928.1264889427</v>
      </c>
      <c r="E41" s="523">
        <f>IF(+I14&lt;F40,I14,D41)</f>
        <v>175497.82926829267</v>
      </c>
      <c r="F41" s="524">
        <f t="shared" si="4"/>
        <v>2879430.2972206501</v>
      </c>
      <c r="G41" s="525">
        <f t="shared" si="5"/>
        <v>552608.79755764082</v>
      </c>
      <c r="H41" s="492">
        <f t="shared" si="6"/>
        <v>552608.79755764082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7"/>
        <v/>
      </c>
      <c r="C42" s="508">
        <f>IF(D11="","-",+C41+1)</f>
        <v>2043</v>
      </c>
      <c r="D42" s="524">
        <f>IF(F41+SUM(E$17:E41)=D$10,F41,D$10-SUM(E$17:E41))</f>
        <v>2879430.2972206501</v>
      </c>
      <c r="E42" s="523">
        <f>IF(+I14&lt;F41,I14,D42)</f>
        <v>175497.82926829267</v>
      </c>
      <c r="F42" s="524">
        <f t="shared" si="4"/>
        <v>2703932.4679523576</v>
      </c>
      <c r="G42" s="525">
        <f t="shared" si="5"/>
        <v>530304.05908292171</v>
      </c>
      <c r="H42" s="492">
        <f t="shared" si="6"/>
        <v>530304.05908292171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7"/>
        <v/>
      </c>
      <c r="C43" s="508">
        <f>IF(D11="","-",+C42+1)</f>
        <v>2044</v>
      </c>
      <c r="D43" s="524">
        <f>IF(F42+SUM(E$17:E42)=D$10,F42,D$10-SUM(E$17:E42))</f>
        <v>2703932.4679523576</v>
      </c>
      <c r="E43" s="523">
        <f>IF(+I14&lt;F42,I14,D43)</f>
        <v>175497.82926829267</v>
      </c>
      <c r="F43" s="524">
        <f t="shared" si="4"/>
        <v>2528434.6386840651</v>
      </c>
      <c r="G43" s="525">
        <f t="shared" si="5"/>
        <v>507999.3206082026</v>
      </c>
      <c r="H43" s="492">
        <f t="shared" si="6"/>
        <v>507999.3206082026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7"/>
        <v/>
      </c>
      <c r="C44" s="508">
        <f>IF(D11="","-",+C43+1)</f>
        <v>2045</v>
      </c>
      <c r="D44" s="524">
        <f>IF(F43+SUM(E$17:E43)=D$10,F43,D$10-SUM(E$17:E43))</f>
        <v>2528434.6386840651</v>
      </c>
      <c r="E44" s="523">
        <f>IF(+I14&lt;F43,I14,D44)</f>
        <v>175497.82926829267</v>
      </c>
      <c r="F44" s="524">
        <f t="shared" si="4"/>
        <v>2352936.8094157726</v>
      </c>
      <c r="G44" s="525">
        <f t="shared" si="5"/>
        <v>485694.58213348337</v>
      </c>
      <c r="H44" s="492">
        <f t="shared" si="6"/>
        <v>485694.58213348337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7"/>
        <v/>
      </c>
      <c r="C45" s="508">
        <f>IF(D11="","-",+C44+1)</f>
        <v>2046</v>
      </c>
      <c r="D45" s="524">
        <f>IF(F44+SUM(E$17:E44)=D$10,F44,D$10-SUM(E$17:E44))</f>
        <v>2352936.8094157726</v>
      </c>
      <c r="E45" s="523">
        <f>IF(+I14&lt;F44,I14,D45)</f>
        <v>175497.82926829267</v>
      </c>
      <c r="F45" s="524">
        <f t="shared" si="4"/>
        <v>2177438.98014748</v>
      </c>
      <c r="G45" s="525">
        <f t="shared" si="5"/>
        <v>463389.84365876426</v>
      </c>
      <c r="H45" s="492">
        <f t="shared" si="6"/>
        <v>463389.84365876426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7"/>
        <v/>
      </c>
      <c r="C46" s="508">
        <f>IF(D11="","-",+C45+1)</f>
        <v>2047</v>
      </c>
      <c r="D46" s="524">
        <f>IF(F45+SUM(E$17:E45)=D$10,F45,D$10-SUM(E$17:E45))</f>
        <v>2177438.98014748</v>
      </c>
      <c r="E46" s="523">
        <f>IF(+I14&lt;F45,I14,D46)</f>
        <v>175497.82926829267</v>
      </c>
      <c r="F46" s="524">
        <f t="shared" si="4"/>
        <v>2001941.1508791873</v>
      </c>
      <c r="G46" s="525">
        <f t="shared" si="5"/>
        <v>441085.10518404515</v>
      </c>
      <c r="H46" s="492">
        <f t="shared" si="6"/>
        <v>441085.10518404515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7"/>
        <v/>
      </c>
      <c r="C47" s="508">
        <f>IF(D11="","-",+C46+1)</f>
        <v>2048</v>
      </c>
      <c r="D47" s="524">
        <f>IF(F46+SUM(E$17:E46)=D$10,F46,D$10-SUM(E$17:E46))</f>
        <v>2001941.1508791873</v>
      </c>
      <c r="E47" s="523">
        <f>IF(+I14&lt;F46,I14,D47)</f>
        <v>175497.82926829267</v>
      </c>
      <c r="F47" s="524">
        <f t="shared" si="4"/>
        <v>1826443.3216108945</v>
      </c>
      <c r="G47" s="525">
        <f t="shared" si="5"/>
        <v>418780.36670932593</v>
      </c>
      <c r="H47" s="492">
        <f t="shared" si="6"/>
        <v>418780.36670932593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7"/>
        <v/>
      </c>
      <c r="C48" s="508">
        <f>IF(D11="","-",+C47+1)</f>
        <v>2049</v>
      </c>
      <c r="D48" s="524">
        <f>IF(F47+SUM(E$17:E47)=D$10,F47,D$10-SUM(E$17:E47))</f>
        <v>1826443.3216108945</v>
      </c>
      <c r="E48" s="523">
        <f>IF(+I14&lt;F47,I14,D48)</f>
        <v>175497.82926829267</v>
      </c>
      <c r="F48" s="524">
        <f t="shared" si="4"/>
        <v>1650945.4923426018</v>
      </c>
      <c r="G48" s="525">
        <f t="shared" si="5"/>
        <v>396475.62823460682</v>
      </c>
      <c r="H48" s="492">
        <f t="shared" si="6"/>
        <v>396475.62823460682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7"/>
        <v/>
      </c>
      <c r="C49" s="508">
        <f>IF(D11="","-",+C48+1)</f>
        <v>2050</v>
      </c>
      <c r="D49" s="524">
        <f>IF(F48+SUM(E$17:E48)=D$10,F48,D$10-SUM(E$17:E48))</f>
        <v>1650945.4923426018</v>
      </c>
      <c r="E49" s="523">
        <f>IF(+I14&lt;F48,I14,D49)</f>
        <v>175497.82926829267</v>
      </c>
      <c r="F49" s="524">
        <f t="shared" si="4"/>
        <v>1475447.663074309</v>
      </c>
      <c r="G49" s="525">
        <f t="shared" si="5"/>
        <v>374170.88975988759</v>
      </c>
      <c r="H49" s="492">
        <f t="shared" si="6"/>
        <v>374170.88975988759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7"/>
        <v/>
      </c>
      <c r="C50" s="508">
        <f>IF(D11="","-",+C49+1)</f>
        <v>2051</v>
      </c>
      <c r="D50" s="524">
        <f>IF(F49+SUM(E$17:E49)=D$10,F49,D$10-SUM(E$17:E49))</f>
        <v>1475447.663074309</v>
      </c>
      <c r="E50" s="523">
        <f>IF(+I14&lt;F49,I14,D50)</f>
        <v>175497.82926829267</v>
      </c>
      <c r="F50" s="524">
        <f t="shared" si="4"/>
        <v>1299949.8338060162</v>
      </c>
      <c r="G50" s="525">
        <f t="shared" si="5"/>
        <v>351866.15128516842</v>
      </c>
      <c r="H50" s="492">
        <f t="shared" si="6"/>
        <v>351866.15128516842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7"/>
        <v/>
      </c>
      <c r="C51" s="508">
        <f>IF(D11="","-",+C50+1)</f>
        <v>2052</v>
      </c>
      <c r="D51" s="524">
        <f>IF(F50+SUM(E$17:E50)=D$10,F50,D$10-SUM(E$17:E50))</f>
        <v>1299949.8338060162</v>
      </c>
      <c r="E51" s="523">
        <f>IF(+I14&lt;F50,I14,D51)</f>
        <v>175497.82926829267</v>
      </c>
      <c r="F51" s="524">
        <f t="shared" si="4"/>
        <v>1124452.0045377235</v>
      </c>
      <c r="G51" s="525">
        <f t="shared" si="5"/>
        <v>329561.41281044926</v>
      </c>
      <c r="H51" s="492">
        <f t="shared" si="6"/>
        <v>329561.41281044926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7"/>
        <v/>
      </c>
      <c r="C52" s="508">
        <f>IF(D11="","-",+C51+1)</f>
        <v>2053</v>
      </c>
      <c r="D52" s="524">
        <f>IF(F51+SUM(E$17:E51)=D$10,F51,D$10-SUM(E$17:E51))</f>
        <v>1124452.0045377235</v>
      </c>
      <c r="E52" s="523">
        <f>IF(+I14&lt;F51,I14,D52)</f>
        <v>175497.82926829267</v>
      </c>
      <c r="F52" s="524">
        <f t="shared" si="4"/>
        <v>948954.17526943085</v>
      </c>
      <c r="G52" s="525">
        <f t="shared" si="5"/>
        <v>307256.67433573009</v>
      </c>
      <c r="H52" s="492">
        <f t="shared" si="6"/>
        <v>307256.67433573009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7"/>
        <v/>
      </c>
      <c r="C53" s="508">
        <f>IF(D11="","-",+C52+1)</f>
        <v>2054</v>
      </c>
      <c r="D53" s="524">
        <f>IF(F52+SUM(E$17:E52)=D$10,F52,D$10-SUM(E$17:E52))</f>
        <v>948954.17526943085</v>
      </c>
      <c r="E53" s="523">
        <f>IF(+I14&lt;F52,I14,D53)</f>
        <v>175497.82926829267</v>
      </c>
      <c r="F53" s="524">
        <f t="shared" si="4"/>
        <v>773456.34600113821</v>
      </c>
      <c r="G53" s="525">
        <f t="shared" si="5"/>
        <v>284951.93586101092</v>
      </c>
      <c r="H53" s="492">
        <f t="shared" si="6"/>
        <v>284951.93586101092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7"/>
        <v/>
      </c>
      <c r="C54" s="508">
        <f>IF(D11="","-",+C53+1)</f>
        <v>2055</v>
      </c>
      <c r="D54" s="524">
        <f>IF(F53+SUM(E$17:E53)=D$10,F53,D$10-SUM(E$17:E53))</f>
        <v>773456.34600113821</v>
      </c>
      <c r="E54" s="523">
        <f>IF(+I14&lt;F53,I14,D54)</f>
        <v>175497.82926829267</v>
      </c>
      <c r="F54" s="524">
        <f t="shared" si="4"/>
        <v>597958.51673284557</v>
      </c>
      <c r="G54" s="525">
        <f t="shared" si="5"/>
        <v>262647.19738629175</v>
      </c>
      <c r="H54" s="492">
        <f t="shared" si="6"/>
        <v>262647.19738629175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7"/>
        <v/>
      </c>
      <c r="C55" s="508">
        <f>IF(D11="","-",+C54+1)</f>
        <v>2056</v>
      </c>
      <c r="D55" s="524">
        <f>IF(F54+SUM(E$17:E54)=D$10,F54,D$10-SUM(E$17:E54))</f>
        <v>597958.51673284557</v>
      </c>
      <c r="E55" s="523">
        <f>IF(+I14&lt;F54,I14,D55)</f>
        <v>175497.82926829267</v>
      </c>
      <c r="F55" s="524">
        <f t="shared" si="4"/>
        <v>422460.68746455293</v>
      </c>
      <c r="G55" s="525">
        <f t="shared" si="5"/>
        <v>240342.45891157261</v>
      </c>
      <c r="H55" s="492">
        <f t="shared" si="6"/>
        <v>240342.45891157261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7"/>
        <v/>
      </c>
      <c r="C56" s="508">
        <f>IF(D11="","-",+C55+1)</f>
        <v>2057</v>
      </c>
      <c r="D56" s="524">
        <f>IF(F55+SUM(E$17:E55)=D$10,F55,D$10-SUM(E$17:E55))</f>
        <v>422460.68746455293</v>
      </c>
      <c r="E56" s="523">
        <f>IF(+I14&lt;F55,I14,D56)</f>
        <v>175497.82926829267</v>
      </c>
      <c r="F56" s="524">
        <f t="shared" si="4"/>
        <v>246962.85819626026</v>
      </c>
      <c r="G56" s="525">
        <f t="shared" si="5"/>
        <v>218037.72043685344</v>
      </c>
      <c r="H56" s="492">
        <f t="shared" si="6"/>
        <v>218037.72043685344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7"/>
        <v/>
      </c>
      <c r="C57" s="508">
        <f>IF(D11="","-",+C56+1)</f>
        <v>2058</v>
      </c>
      <c r="D57" s="524">
        <f>IF(F56+SUM(E$17:E56)=D$10,F56,D$10-SUM(E$17:E56))</f>
        <v>246962.85819626026</v>
      </c>
      <c r="E57" s="523">
        <f>IF(+I14&lt;F56,I14,D57)</f>
        <v>175497.82926829267</v>
      </c>
      <c r="F57" s="524">
        <f t="shared" si="4"/>
        <v>71465.028927967593</v>
      </c>
      <c r="G57" s="525">
        <f t="shared" si="5"/>
        <v>195732.98196213428</v>
      </c>
      <c r="H57" s="492">
        <f t="shared" si="6"/>
        <v>195732.98196213428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7"/>
        <v/>
      </c>
      <c r="C58" s="508">
        <f>IF(D11="","-",+C57+1)</f>
        <v>2059</v>
      </c>
      <c r="D58" s="524">
        <f>IF(F57+SUM(E$17:E57)=D$10,F57,D$10-SUM(E$17:E57))</f>
        <v>71465.028927967593</v>
      </c>
      <c r="E58" s="523">
        <f>IF(+I14&lt;F57,I14,D58)</f>
        <v>71465.028927967593</v>
      </c>
      <c r="F58" s="524">
        <f t="shared" si="4"/>
        <v>0</v>
      </c>
      <c r="G58" s="525">
        <f t="shared" si="5"/>
        <v>76006.420656208604</v>
      </c>
      <c r="H58" s="492">
        <f t="shared" si="6"/>
        <v>76006.420656208604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7"/>
        <v/>
      </c>
      <c r="C59" s="508">
        <f>IF(D11="","-",+C58+1)</f>
        <v>2060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7"/>
        <v/>
      </c>
      <c r="C60" s="508">
        <f>IF(D11="","-",+C59+1)</f>
        <v>2061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7"/>
        <v/>
      </c>
      <c r="C61" s="508">
        <f>IF(D11="","-",+C60+1)</f>
        <v>2062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7"/>
        <v/>
      </c>
      <c r="C62" s="508">
        <f>IF(D11="","-",+C61+1)</f>
        <v>2063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7"/>
        <v/>
      </c>
      <c r="C63" s="508">
        <f>IF(D11="","-",+C62+1)</f>
        <v>2064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7"/>
        <v/>
      </c>
      <c r="C64" s="508">
        <f>IF(D11="","-",+C63+1)</f>
        <v>2065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7"/>
        <v/>
      </c>
      <c r="C65" s="508">
        <f>IF(D11="","-",+C64+1)</f>
        <v>2066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7"/>
        <v/>
      </c>
      <c r="C66" s="508">
        <f>IF(D11="","-",+C65+1)</f>
        <v>2067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7"/>
        <v/>
      </c>
      <c r="C67" s="508">
        <f>IF(D11="","-",+C66+1)</f>
        <v>2068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7"/>
        <v/>
      </c>
      <c r="C68" s="508">
        <f>IF(D11="","-",+C67+1)</f>
        <v>2069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7"/>
        <v/>
      </c>
      <c r="C69" s="508">
        <f>IF(D11="","-",+C68+1)</f>
        <v>2070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7"/>
        <v/>
      </c>
      <c r="C70" s="508">
        <f>IF(D11="","-",+C69+1)</f>
        <v>2071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7"/>
        <v/>
      </c>
      <c r="C71" s="508">
        <f>IF(D11="","-",+C70+1)</f>
        <v>2072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7"/>
        <v/>
      </c>
      <c r="C72" s="528">
        <f>IF(D11="","-",+C71+1)</f>
        <v>2073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7195411</v>
      </c>
      <c r="F73" s="375"/>
      <c r="G73" s="375">
        <f>SUM(G17:G72)</f>
        <v>25718954.227232076</v>
      </c>
      <c r="H73" s="375">
        <f>SUM(H17:H72)</f>
        <v>25718954.227232076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70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949667.57657502161</v>
      </c>
      <c r="N87" s="547">
        <f>IF(J92&lt;D11,0,VLOOKUP(J92,C17:O72,11))</f>
        <v>949667.57657502161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919533.97318451235</v>
      </c>
      <c r="N88" s="551">
        <f>IF(J92&lt;D11,0,VLOOKUP(J92,C99:P154,7))</f>
        <v>919533.97318451235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-30133.603390509263</v>
      </c>
      <c r="N89" s="556">
        <f>+N88-N87</f>
        <v>-30133.603390509263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TP2014139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7196364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v>2018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5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167357.3023255814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2018</v>
      </c>
      <c r="D99" s="630">
        <v>0</v>
      </c>
      <c r="E99" s="631">
        <v>85659.654761904763</v>
      </c>
      <c r="F99" s="632">
        <v>7109751.3452380951</v>
      </c>
      <c r="G99" s="632">
        <v>3554875.6726190476</v>
      </c>
      <c r="H99" s="634">
        <v>461070.82780968421</v>
      </c>
      <c r="I99" s="635">
        <v>461070.82780968421</v>
      </c>
      <c r="J99" s="515">
        <f t="shared" ref="J99:J130" si="8">+I99-H99</f>
        <v>0</v>
      </c>
      <c r="K99" s="515"/>
      <c r="L99" s="513">
        <f>+H99</f>
        <v>461070.82780968421</v>
      </c>
      <c r="M99" s="514">
        <f t="shared" ref="M99" si="9">IF(L99&lt;&gt;0,+H99-L99,0)</f>
        <v>0</v>
      </c>
      <c r="N99" s="513">
        <f>+I99</f>
        <v>461070.82780968421</v>
      </c>
      <c r="O99" s="514">
        <f t="shared" ref="O99:O130" si="10">IF(N99&lt;&gt;0,+I99-N99,0)</f>
        <v>0</v>
      </c>
      <c r="P99" s="514">
        <f t="shared" ref="P99:P130" si="11">+O99-M99</f>
        <v>0</v>
      </c>
    </row>
    <row r="100" spans="1:16" ht="12.5">
      <c r="B100" s="195" t="str">
        <f>IF(D100=F99,"","IU")</f>
        <v>IU</v>
      </c>
      <c r="C100" s="508">
        <f>IF(D93="","-",+C99+1)</f>
        <v>2019</v>
      </c>
      <c r="D100" s="374">
        <f>IF(F99+SUM(E$99:E99)=D$92,F99,D$92-SUM(E$99:E99))</f>
        <v>7110704.3452380951</v>
      </c>
      <c r="E100" s="523">
        <f>IF(+J96&lt;F99,J96,D100)</f>
        <v>167357.3023255814</v>
      </c>
      <c r="F100" s="524">
        <f t="shared" ref="F100:F154" si="12">+D100-E100</f>
        <v>6943347.0429125139</v>
      </c>
      <c r="G100" s="524">
        <f t="shared" ref="G100:G154" si="13">+(F100+D100)/2</f>
        <v>7027025.694075305</v>
      </c>
      <c r="H100" s="527">
        <f t="shared" ref="H100:H154" si="14">+J$94*G100+E100</f>
        <v>919533.97318451235</v>
      </c>
      <c r="I100" s="578">
        <f t="shared" ref="I100:I154" si="15">+J$95*G100+E100</f>
        <v>919533.97318451235</v>
      </c>
      <c r="J100" s="515">
        <f t="shared" si="8"/>
        <v>0</v>
      </c>
      <c r="K100" s="515"/>
      <c r="L100" s="526"/>
      <c r="M100" s="515">
        <f t="shared" ref="M100:M130" si="16">IF(L100&lt;&gt;0,+H100-L100,0)</f>
        <v>0</v>
      </c>
      <c r="N100" s="526"/>
      <c r="O100" s="515">
        <f t="shared" si="10"/>
        <v>0</v>
      </c>
      <c r="P100" s="515">
        <f t="shared" si="11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2020</v>
      </c>
      <c r="D101" s="374">
        <f>IF(F100+SUM(E$99:E100)=D$92,F100,D$92-SUM(E$99:E100))</f>
        <v>6943347.0429125139</v>
      </c>
      <c r="E101" s="523">
        <f>IF(+J96&lt;F100,J96,D101)</f>
        <v>167357.3023255814</v>
      </c>
      <c r="F101" s="524">
        <f t="shared" si="12"/>
        <v>6775989.7405869327</v>
      </c>
      <c r="G101" s="524">
        <f t="shared" si="13"/>
        <v>6859668.3917497229</v>
      </c>
      <c r="H101" s="527">
        <f t="shared" si="14"/>
        <v>901619.95607577695</v>
      </c>
      <c r="I101" s="578">
        <f t="shared" si="15"/>
        <v>901619.95607577695</v>
      </c>
      <c r="J101" s="515">
        <f t="shared" si="8"/>
        <v>0</v>
      </c>
      <c r="K101" s="515"/>
      <c r="L101" s="526"/>
      <c r="M101" s="515">
        <f t="shared" si="16"/>
        <v>0</v>
      </c>
      <c r="N101" s="526"/>
      <c r="O101" s="515">
        <f t="shared" si="10"/>
        <v>0</v>
      </c>
      <c r="P101" s="515">
        <f t="shared" si="11"/>
        <v>0</v>
      </c>
    </row>
    <row r="102" spans="1:16" ht="12.5">
      <c r="B102" s="195" t="str">
        <f t="shared" si="17"/>
        <v/>
      </c>
      <c r="C102" s="508">
        <f>IF(D93="","-",+C101+1)</f>
        <v>2021</v>
      </c>
      <c r="D102" s="374">
        <f>IF(F101+SUM(E$99:E101)=D$92,F101,D$92-SUM(E$99:E101))</f>
        <v>6775989.7405869327</v>
      </c>
      <c r="E102" s="523">
        <f>IF(+J96&lt;F101,J96,D102)</f>
        <v>167357.3023255814</v>
      </c>
      <c r="F102" s="524">
        <f t="shared" si="12"/>
        <v>6608632.4382613515</v>
      </c>
      <c r="G102" s="524">
        <f t="shared" si="13"/>
        <v>6692311.0894241426</v>
      </c>
      <c r="H102" s="527">
        <f t="shared" si="14"/>
        <v>883705.93896704179</v>
      </c>
      <c r="I102" s="578">
        <f t="shared" si="15"/>
        <v>883705.93896704179</v>
      </c>
      <c r="J102" s="515">
        <f t="shared" si="8"/>
        <v>0</v>
      </c>
      <c r="K102" s="515"/>
      <c r="L102" s="526"/>
      <c r="M102" s="515">
        <f t="shared" si="16"/>
        <v>0</v>
      </c>
      <c r="N102" s="526"/>
      <c r="O102" s="515">
        <f t="shared" si="10"/>
        <v>0</v>
      </c>
      <c r="P102" s="515">
        <f t="shared" si="11"/>
        <v>0</v>
      </c>
    </row>
    <row r="103" spans="1:16" ht="12.5">
      <c r="B103" s="195" t="str">
        <f t="shared" si="17"/>
        <v/>
      </c>
      <c r="C103" s="508">
        <f>IF(D93="","-",+C102+1)</f>
        <v>2022</v>
      </c>
      <c r="D103" s="374">
        <f>IF(F102+SUM(E$99:E102)=D$92,F102,D$92-SUM(E$99:E102))</f>
        <v>6608632.4382613515</v>
      </c>
      <c r="E103" s="523">
        <f>IF(+J96&lt;F102,J96,D103)</f>
        <v>167357.3023255814</v>
      </c>
      <c r="F103" s="524">
        <f t="shared" si="12"/>
        <v>6441275.1359357703</v>
      </c>
      <c r="G103" s="524">
        <f t="shared" si="13"/>
        <v>6524953.7870985605</v>
      </c>
      <c r="H103" s="527">
        <f t="shared" si="14"/>
        <v>865791.92185830651</v>
      </c>
      <c r="I103" s="578">
        <f t="shared" si="15"/>
        <v>865791.92185830651</v>
      </c>
      <c r="J103" s="515">
        <f t="shared" si="8"/>
        <v>0</v>
      </c>
      <c r="K103" s="515"/>
      <c r="L103" s="526"/>
      <c r="M103" s="515">
        <f t="shared" si="16"/>
        <v>0</v>
      </c>
      <c r="N103" s="526"/>
      <c r="O103" s="515">
        <f t="shared" si="10"/>
        <v>0</v>
      </c>
      <c r="P103" s="515">
        <f t="shared" si="11"/>
        <v>0</v>
      </c>
    </row>
    <row r="104" spans="1:16" ht="12.5">
      <c r="B104" s="195" t="str">
        <f t="shared" si="17"/>
        <v/>
      </c>
      <c r="C104" s="508">
        <f>IF(D93="","-",+C103+1)</f>
        <v>2023</v>
      </c>
      <c r="D104" s="374">
        <f>IF(F103+SUM(E$99:E103)=D$92,F103,D$92-SUM(E$99:E103))</f>
        <v>6441275.1359357703</v>
      </c>
      <c r="E104" s="523">
        <f>IF(+J96&lt;F103,J96,D104)</f>
        <v>167357.3023255814</v>
      </c>
      <c r="F104" s="524">
        <f t="shared" si="12"/>
        <v>6273917.8336101891</v>
      </c>
      <c r="G104" s="524">
        <f t="shared" si="13"/>
        <v>6357596.4847729802</v>
      </c>
      <c r="H104" s="527">
        <f t="shared" si="14"/>
        <v>847877.90474957135</v>
      </c>
      <c r="I104" s="578">
        <f t="shared" si="15"/>
        <v>847877.90474957135</v>
      </c>
      <c r="J104" s="515">
        <f t="shared" si="8"/>
        <v>0</v>
      </c>
      <c r="K104" s="515"/>
      <c r="L104" s="526"/>
      <c r="M104" s="515">
        <f t="shared" si="16"/>
        <v>0</v>
      </c>
      <c r="N104" s="526"/>
      <c r="O104" s="515">
        <f t="shared" si="10"/>
        <v>0</v>
      </c>
      <c r="P104" s="515">
        <f t="shared" si="11"/>
        <v>0</v>
      </c>
    </row>
    <row r="105" spans="1:16" ht="12.5">
      <c r="B105" s="195" t="str">
        <f t="shared" si="17"/>
        <v/>
      </c>
      <c r="C105" s="508">
        <f>IF(D93="","-",+C104+1)</f>
        <v>2024</v>
      </c>
      <c r="D105" s="374">
        <f>IF(F104+SUM(E$99:E104)=D$92,F104,D$92-SUM(E$99:E104))</f>
        <v>6273917.8336101891</v>
      </c>
      <c r="E105" s="523">
        <f>IF(+J96&lt;F104,J96,D105)</f>
        <v>167357.3023255814</v>
      </c>
      <c r="F105" s="524">
        <f t="shared" si="12"/>
        <v>6106560.5312846079</v>
      </c>
      <c r="G105" s="524">
        <f t="shared" si="13"/>
        <v>6190239.1824473981</v>
      </c>
      <c r="H105" s="527">
        <f t="shared" si="14"/>
        <v>829963.88764083595</v>
      </c>
      <c r="I105" s="578">
        <f t="shared" si="15"/>
        <v>829963.88764083595</v>
      </c>
      <c r="J105" s="515">
        <f t="shared" si="8"/>
        <v>0</v>
      </c>
      <c r="K105" s="515"/>
      <c r="L105" s="526"/>
      <c r="M105" s="515">
        <f t="shared" si="16"/>
        <v>0</v>
      </c>
      <c r="N105" s="526"/>
      <c r="O105" s="515">
        <f t="shared" si="10"/>
        <v>0</v>
      </c>
      <c r="P105" s="515">
        <f t="shared" si="11"/>
        <v>0</v>
      </c>
    </row>
    <row r="106" spans="1:16" ht="12.5">
      <c r="B106" s="195" t="str">
        <f t="shared" si="17"/>
        <v/>
      </c>
      <c r="C106" s="508">
        <f>IF(D93="","-",+C105+1)</f>
        <v>2025</v>
      </c>
      <c r="D106" s="374">
        <f>IF(F105+SUM(E$99:E105)=D$92,F105,D$92-SUM(E$99:E105))</f>
        <v>6106560.5312846079</v>
      </c>
      <c r="E106" s="523">
        <f>IF(+J96&lt;F105,J96,D106)</f>
        <v>167357.3023255814</v>
      </c>
      <c r="F106" s="524">
        <f t="shared" si="12"/>
        <v>5939203.2289590267</v>
      </c>
      <c r="G106" s="524">
        <f t="shared" si="13"/>
        <v>6022881.8801218178</v>
      </c>
      <c r="H106" s="527">
        <f t="shared" si="14"/>
        <v>812049.87053210079</v>
      </c>
      <c r="I106" s="578">
        <f t="shared" si="15"/>
        <v>812049.87053210079</v>
      </c>
      <c r="J106" s="515">
        <f t="shared" si="8"/>
        <v>0</v>
      </c>
      <c r="K106" s="515"/>
      <c r="L106" s="526"/>
      <c r="M106" s="515">
        <f t="shared" si="16"/>
        <v>0</v>
      </c>
      <c r="N106" s="526"/>
      <c r="O106" s="515">
        <f t="shared" si="10"/>
        <v>0</v>
      </c>
      <c r="P106" s="515">
        <f t="shared" si="11"/>
        <v>0</v>
      </c>
    </row>
    <row r="107" spans="1:16" ht="12.5">
      <c r="B107" s="195" t="str">
        <f t="shared" si="17"/>
        <v/>
      </c>
      <c r="C107" s="508">
        <f>IF(D93="","-",+C106+1)</f>
        <v>2026</v>
      </c>
      <c r="D107" s="374">
        <f>IF(F106+SUM(E$99:E106)=D$92,F106,D$92-SUM(E$99:E106))</f>
        <v>5939203.2289590267</v>
      </c>
      <c r="E107" s="523">
        <f>IF(+J96&lt;F106,J96,D107)</f>
        <v>167357.3023255814</v>
      </c>
      <c r="F107" s="524">
        <f t="shared" si="12"/>
        <v>5771845.9266334455</v>
      </c>
      <c r="G107" s="524">
        <f t="shared" si="13"/>
        <v>5855524.5777962357</v>
      </c>
      <c r="H107" s="527">
        <f t="shared" si="14"/>
        <v>794135.85342336539</v>
      </c>
      <c r="I107" s="578">
        <f t="shared" si="15"/>
        <v>794135.85342336539</v>
      </c>
      <c r="J107" s="515">
        <f t="shared" si="8"/>
        <v>0</v>
      </c>
      <c r="K107" s="515"/>
      <c r="L107" s="526"/>
      <c r="M107" s="515">
        <f t="shared" si="16"/>
        <v>0</v>
      </c>
      <c r="N107" s="526"/>
      <c r="O107" s="515">
        <f t="shared" si="10"/>
        <v>0</v>
      </c>
      <c r="P107" s="515">
        <f t="shared" si="11"/>
        <v>0</v>
      </c>
    </row>
    <row r="108" spans="1:16" ht="12.5">
      <c r="B108" s="195" t="str">
        <f t="shared" si="17"/>
        <v/>
      </c>
      <c r="C108" s="508">
        <f>IF(D93="","-",+C107+1)</f>
        <v>2027</v>
      </c>
      <c r="D108" s="374">
        <f>IF(F107+SUM(E$99:E107)=D$92,F107,D$92-SUM(E$99:E107))</f>
        <v>5771845.9266334455</v>
      </c>
      <c r="E108" s="523">
        <f>IF(+J96&lt;F107,J96,D108)</f>
        <v>167357.3023255814</v>
      </c>
      <c r="F108" s="524">
        <f t="shared" si="12"/>
        <v>5604488.6243078643</v>
      </c>
      <c r="G108" s="524">
        <f t="shared" si="13"/>
        <v>5688167.2754706554</v>
      </c>
      <c r="H108" s="527">
        <f t="shared" si="14"/>
        <v>776221.83631463023</v>
      </c>
      <c r="I108" s="578">
        <f t="shared" si="15"/>
        <v>776221.83631463023</v>
      </c>
      <c r="J108" s="515">
        <f t="shared" si="8"/>
        <v>0</v>
      </c>
      <c r="K108" s="515"/>
      <c r="L108" s="526"/>
      <c r="M108" s="515">
        <f t="shared" si="16"/>
        <v>0</v>
      </c>
      <c r="N108" s="526"/>
      <c r="O108" s="515">
        <f t="shared" si="10"/>
        <v>0</v>
      </c>
      <c r="P108" s="515">
        <f t="shared" si="11"/>
        <v>0</v>
      </c>
    </row>
    <row r="109" spans="1:16" ht="12.5">
      <c r="B109" s="195" t="str">
        <f t="shared" si="17"/>
        <v/>
      </c>
      <c r="C109" s="508">
        <f>IF(D93="","-",+C108+1)</f>
        <v>2028</v>
      </c>
      <c r="D109" s="374">
        <f>IF(F108+SUM(E$99:E108)=D$92,F108,D$92-SUM(E$99:E108))</f>
        <v>5604488.6243078643</v>
      </c>
      <c r="E109" s="523">
        <f>IF(+J96&lt;F108,J96,D109)</f>
        <v>167357.3023255814</v>
      </c>
      <c r="F109" s="524">
        <f t="shared" si="12"/>
        <v>5437131.3219822831</v>
      </c>
      <c r="G109" s="524">
        <f t="shared" si="13"/>
        <v>5520809.9731450733</v>
      </c>
      <c r="H109" s="527">
        <f t="shared" si="14"/>
        <v>758307.81920589495</v>
      </c>
      <c r="I109" s="578">
        <f t="shared" si="15"/>
        <v>758307.81920589495</v>
      </c>
      <c r="J109" s="515">
        <f t="shared" si="8"/>
        <v>0</v>
      </c>
      <c r="K109" s="515"/>
      <c r="L109" s="526"/>
      <c r="M109" s="515">
        <f t="shared" si="16"/>
        <v>0</v>
      </c>
      <c r="N109" s="526"/>
      <c r="O109" s="515">
        <f t="shared" si="10"/>
        <v>0</v>
      </c>
      <c r="P109" s="515">
        <f t="shared" si="11"/>
        <v>0</v>
      </c>
    </row>
    <row r="110" spans="1:16" ht="12.5">
      <c r="B110" s="195" t="str">
        <f t="shared" si="17"/>
        <v/>
      </c>
      <c r="C110" s="508">
        <f>IF(D93="","-",+C109+1)</f>
        <v>2029</v>
      </c>
      <c r="D110" s="374">
        <f>IF(F109+SUM(E$99:E109)=D$92,F109,D$92-SUM(E$99:E109))</f>
        <v>5437131.3219822831</v>
      </c>
      <c r="E110" s="523">
        <f>IF(+J96&lt;F109,J96,D110)</f>
        <v>167357.3023255814</v>
      </c>
      <c r="F110" s="524">
        <f t="shared" si="12"/>
        <v>5269774.0196567019</v>
      </c>
      <c r="G110" s="524">
        <f t="shared" si="13"/>
        <v>5353452.670819493</v>
      </c>
      <c r="H110" s="527">
        <f t="shared" si="14"/>
        <v>740393.80209715979</v>
      </c>
      <c r="I110" s="578">
        <f t="shared" si="15"/>
        <v>740393.80209715979</v>
      </c>
      <c r="J110" s="515">
        <f t="shared" si="8"/>
        <v>0</v>
      </c>
      <c r="K110" s="515"/>
      <c r="L110" s="526"/>
      <c r="M110" s="515">
        <f t="shared" si="16"/>
        <v>0</v>
      </c>
      <c r="N110" s="526"/>
      <c r="O110" s="515">
        <f t="shared" si="10"/>
        <v>0</v>
      </c>
      <c r="P110" s="515">
        <f t="shared" si="11"/>
        <v>0</v>
      </c>
    </row>
    <row r="111" spans="1:16" ht="12.5">
      <c r="B111" s="195" t="str">
        <f t="shared" si="17"/>
        <v/>
      </c>
      <c r="C111" s="508">
        <f>IF(D93="","-",+C110+1)</f>
        <v>2030</v>
      </c>
      <c r="D111" s="374">
        <f>IF(F110+SUM(E$99:E110)=D$92,F110,D$92-SUM(E$99:E110))</f>
        <v>5269774.0196567019</v>
      </c>
      <c r="E111" s="523">
        <f>IF(+J96&lt;F110,J96,D111)</f>
        <v>167357.3023255814</v>
      </c>
      <c r="F111" s="524">
        <f t="shared" si="12"/>
        <v>5102416.7173311207</v>
      </c>
      <c r="G111" s="524">
        <f t="shared" si="13"/>
        <v>5186095.3684939109</v>
      </c>
      <c r="H111" s="527">
        <f t="shared" si="14"/>
        <v>722479.78498842439</v>
      </c>
      <c r="I111" s="578">
        <f t="shared" si="15"/>
        <v>722479.78498842439</v>
      </c>
      <c r="J111" s="515">
        <f t="shared" si="8"/>
        <v>0</v>
      </c>
      <c r="K111" s="515"/>
      <c r="L111" s="526"/>
      <c r="M111" s="515">
        <f t="shared" si="16"/>
        <v>0</v>
      </c>
      <c r="N111" s="526"/>
      <c r="O111" s="515">
        <f t="shared" si="10"/>
        <v>0</v>
      </c>
      <c r="P111" s="515">
        <f t="shared" si="11"/>
        <v>0</v>
      </c>
    </row>
    <row r="112" spans="1:16" ht="12.5">
      <c r="B112" s="195" t="str">
        <f t="shared" si="17"/>
        <v/>
      </c>
      <c r="C112" s="508">
        <f>IF(D93="","-",+C111+1)</f>
        <v>2031</v>
      </c>
      <c r="D112" s="374">
        <f>IF(F111+SUM(E$99:E111)=D$92,F111,D$92-SUM(E$99:E111))</f>
        <v>5102416.7173311207</v>
      </c>
      <c r="E112" s="523">
        <f>IF(+J96&lt;F111,J96,D112)</f>
        <v>167357.3023255814</v>
      </c>
      <c r="F112" s="524">
        <f t="shared" si="12"/>
        <v>4935059.4150055395</v>
      </c>
      <c r="G112" s="524">
        <f t="shared" si="13"/>
        <v>5018738.0661683306</v>
      </c>
      <c r="H112" s="527">
        <f t="shared" si="14"/>
        <v>704565.76787968923</v>
      </c>
      <c r="I112" s="578">
        <f t="shared" si="15"/>
        <v>704565.76787968923</v>
      </c>
      <c r="J112" s="515">
        <f t="shared" si="8"/>
        <v>0</v>
      </c>
      <c r="K112" s="515"/>
      <c r="L112" s="526"/>
      <c r="M112" s="515">
        <f t="shared" si="16"/>
        <v>0</v>
      </c>
      <c r="N112" s="526"/>
      <c r="O112" s="515">
        <f t="shared" si="10"/>
        <v>0</v>
      </c>
      <c r="P112" s="515">
        <f t="shared" si="11"/>
        <v>0</v>
      </c>
    </row>
    <row r="113" spans="2:16" ht="12.5">
      <c r="B113" s="195" t="str">
        <f t="shared" si="17"/>
        <v/>
      </c>
      <c r="C113" s="508">
        <f>IF(D93="","-",+C112+1)</f>
        <v>2032</v>
      </c>
      <c r="D113" s="374">
        <f>IF(F112+SUM(E$99:E112)=D$92,F112,D$92-SUM(E$99:E112))</f>
        <v>4935059.4150055395</v>
      </c>
      <c r="E113" s="523">
        <f>IF(+J96&lt;F112,J96,D113)</f>
        <v>167357.3023255814</v>
      </c>
      <c r="F113" s="524">
        <f t="shared" si="12"/>
        <v>4767702.1126799583</v>
      </c>
      <c r="G113" s="524">
        <f t="shared" si="13"/>
        <v>4851380.7638427485</v>
      </c>
      <c r="H113" s="527">
        <f t="shared" si="14"/>
        <v>686651.75077095383</v>
      </c>
      <c r="I113" s="578">
        <f t="shared" si="15"/>
        <v>686651.75077095383</v>
      </c>
      <c r="J113" s="515">
        <f t="shared" si="8"/>
        <v>0</v>
      </c>
      <c r="K113" s="515"/>
      <c r="L113" s="526"/>
      <c r="M113" s="515">
        <f t="shared" si="16"/>
        <v>0</v>
      </c>
      <c r="N113" s="526"/>
      <c r="O113" s="515">
        <f t="shared" si="10"/>
        <v>0</v>
      </c>
      <c r="P113" s="515">
        <f t="shared" si="11"/>
        <v>0</v>
      </c>
    </row>
    <row r="114" spans="2:16" ht="12.5">
      <c r="B114" s="195" t="str">
        <f t="shared" si="17"/>
        <v/>
      </c>
      <c r="C114" s="508">
        <f>IF(D93="","-",+C113+1)</f>
        <v>2033</v>
      </c>
      <c r="D114" s="374">
        <f>IF(F113+SUM(E$99:E113)=D$92,F113,D$92-SUM(E$99:E113))</f>
        <v>4767702.1126799583</v>
      </c>
      <c r="E114" s="523">
        <f>IF(+J96&lt;F113,J96,D114)</f>
        <v>167357.3023255814</v>
      </c>
      <c r="F114" s="524">
        <f t="shared" si="12"/>
        <v>4600344.8103543771</v>
      </c>
      <c r="G114" s="524">
        <f t="shared" si="13"/>
        <v>4684023.4615171682</v>
      </c>
      <c r="H114" s="527">
        <f t="shared" si="14"/>
        <v>668737.73366221867</v>
      </c>
      <c r="I114" s="578">
        <f t="shared" si="15"/>
        <v>668737.73366221867</v>
      </c>
      <c r="J114" s="515">
        <f t="shared" si="8"/>
        <v>0</v>
      </c>
      <c r="K114" s="515"/>
      <c r="L114" s="526"/>
      <c r="M114" s="515">
        <f t="shared" si="16"/>
        <v>0</v>
      </c>
      <c r="N114" s="526"/>
      <c r="O114" s="515">
        <f t="shared" si="10"/>
        <v>0</v>
      </c>
      <c r="P114" s="515">
        <f t="shared" si="11"/>
        <v>0</v>
      </c>
    </row>
    <row r="115" spans="2:16" ht="12.5">
      <c r="B115" s="195" t="str">
        <f t="shared" si="17"/>
        <v/>
      </c>
      <c r="C115" s="508">
        <f>IF(D93="","-",+C114+1)</f>
        <v>2034</v>
      </c>
      <c r="D115" s="374">
        <f>IF(F114+SUM(E$99:E114)=D$92,F114,D$92-SUM(E$99:E114))</f>
        <v>4600344.8103543771</v>
      </c>
      <c r="E115" s="523">
        <f>IF(+J96&lt;F114,J96,D115)</f>
        <v>167357.3023255814</v>
      </c>
      <c r="F115" s="524">
        <f t="shared" si="12"/>
        <v>4432987.5080287959</v>
      </c>
      <c r="G115" s="524">
        <f t="shared" si="13"/>
        <v>4516666.1591915861</v>
      </c>
      <c r="H115" s="527">
        <f t="shared" si="14"/>
        <v>650823.71655348327</v>
      </c>
      <c r="I115" s="578">
        <f t="shared" si="15"/>
        <v>650823.71655348327</v>
      </c>
      <c r="J115" s="515">
        <f t="shared" si="8"/>
        <v>0</v>
      </c>
      <c r="K115" s="515"/>
      <c r="L115" s="526"/>
      <c r="M115" s="515">
        <f t="shared" si="16"/>
        <v>0</v>
      </c>
      <c r="N115" s="526"/>
      <c r="O115" s="515">
        <f t="shared" si="10"/>
        <v>0</v>
      </c>
      <c r="P115" s="515">
        <f t="shared" si="11"/>
        <v>0</v>
      </c>
    </row>
    <row r="116" spans="2:16" ht="12.5">
      <c r="B116" s="195" t="str">
        <f t="shared" si="17"/>
        <v/>
      </c>
      <c r="C116" s="508">
        <f>IF(D93="","-",+C115+1)</f>
        <v>2035</v>
      </c>
      <c r="D116" s="374">
        <f>IF(F115+SUM(E$99:E115)=D$92,F115,D$92-SUM(E$99:E115))</f>
        <v>4432987.5080287959</v>
      </c>
      <c r="E116" s="523">
        <f>IF(+J96&lt;F115,J96,D116)</f>
        <v>167357.3023255814</v>
      </c>
      <c r="F116" s="524">
        <f t="shared" si="12"/>
        <v>4265630.2057032147</v>
      </c>
      <c r="G116" s="524">
        <f t="shared" si="13"/>
        <v>4349308.8568660058</v>
      </c>
      <c r="H116" s="527">
        <f t="shared" si="14"/>
        <v>632909.69944474811</v>
      </c>
      <c r="I116" s="578">
        <f t="shared" si="15"/>
        <v>632909.69944474811</v>
      </c>
      <c r="J116" s="515">
        <f t="shared" si="8"/>
        <v>0</v>
      </c>
      <c r="K116" s="515"/>
      <c r="L116" s="526"/>
      <c r="M116" s="515">
        <f t="shared" si="16"/>
        <v>0</v>
      </c>
      <c r="N116" s="526"/>
      <c r="O116" s="515">
        <f t="shared" si="10"/>
        <v>0</v>
      </c>
      <c r="P116" s="515">
        <f t="shared" si="11"/>
        <v>0</v>
      </c>
    </row>
    <row r="117" spans="2:16" ht="12.5">
      <c r="B117" s="195" t="str">
        <f t="shared" si="17"/>
        <v/>
      </c>
      <c r="C117" s="508">
        <f>IF(D93="","-",+C116+1)</f>
        <v>2036</v>
      </c>
      <c r="D117" s="374">
        <f>IF(F116+SUM(E$99:E116)=D$92,F116,D$92-SUM(E$99:E116))</f>
        <v>4265630.2057032147</v>
      </c>
      <c r="E117" s="523">
        <f>IF(+J96&lt;F116,J96,D117)</f>
        <v>167357.3023255814</v>
      </c>
      <c r="F117" s="524">
        <f t="shared" si="12"/>
        <v>4098272.9033776335</v>
      </c>
      <c r="G117" s="524">
        <f t="shared" si="13"/>
        <v>4181951.5545404241</v>
      </c>
      <c r="H117" s="527">
        <f t="shared" si="14"/>
        <v>614995.68233601283</v>
      </c>
      <c r="I117" s="578">
        <f t="shared" si="15"/>
        <v>614995.68233601283</v>
      </c>
      <c r="J117" s="515">
        <f t="shared" si="8"/>
        <v>0</v>
      </c>
      <c r="K117" s="515"/>
      <c r="L117" s="526"/>
      <c r="M117" s="515">
        <f t="shared" si="16"/>
        <v>0</v>
      </c>
      <c r="N117" s="526"/>
      <c r="O117" s="515">
        <f t="shared" si="10"/>
        <v>0</v>
      </c>
      <c r="P117" s="515">
        <f t="shared" si="11"/>
        <v>0</v>
      </c>
    </row>
    <row r="118" spans="2:16" ht="12.5">
      <c r="B118" s="195" t="str">
        <f t="shared" si="17"/>
        <v/>
      </c>
      <c r="C118" s="508">
        <f>IF(D93="","-",+C117+1)</f>
        <v>2037</v>
      </c>
      <c r="D118" s="374">
        <f>IF(F117+SUM(E$99:E117)=D$92,F117,D$92-SUM(E$99:E117))</f>
        <v>4098272.9033776335</v>
      </c>
      <c r="E118" s="523">
        <f>IF(+J96&lt;F117,J96,D118)</f>
        <v>167357.3023255814</v>
      </c>
      <c r="F118" s="524">
        <f t="shared" si="12"/>
        <v>3930915.6010520523</v>
      </c>
      <c r="G118" s="524">
        <f t="shared" si="13"/>
        <v>4014594.2522148429</v>
      </c>
      <c r="H118" s="527">
        <f t="shared" si="14"/>
        <v>597081.66522727755</v>
      </c>
      <c r="I118" s="578">
        <f t="shared" si="15"/>
        <v>597081.66522727755</v>
      </c>
      <c r="J118" s="515">
        <f t="shared" si="8"/>
        <v>0</v>
      </c>
      <c r="K118" s="515"/>
      <c r="L118" s="526"/>
      <c r="M118" s="515">
        <f t="shared" si="16"/>
        <v>0</v>
      </c>
      <c r="N118" s="526"/>
      <c r="O118" s="515">
        <f t="shared" si="10"/>
        <v>0</v>
      </c>
      <c r="P118" s="515">
        <f t="shared" si="11"/>
        <v>0</v>
      </c>
    </row>
    <row r="119" spans="2:16" ht="12.5">
      <c r="B119" s="195" t="str">
        <f t="shared" si="17"/>
        <v/>
      </c>
      <c r="C119" s="508">
        <f>IF(D93="","-",+C118+1)</f>
        <v>2038</v>
      </c>
      <c r="D119" s="374">
        <f>IF(F118+SUM(E$99:E118)=D$92,F118,D$92-SUM(E$99:E118))</f>
        <v>3930915.6010520523</v>
      </c>
      <c r="E119" s="523">
        <f>IF(+J96&lt;F118,J96,D119)</f>
        <v>167357.3023255814</v>
      </c>
      <c r="F119" s="524">
        <f t="shared" si="12"/>
        <v>3763558.2987264711</v>
      </c>
      <c r="G119" s="524">
        <f t="shared" si="13"/>
        <v>3847236.9498892617</v>
      </c>
      <c r="H119" s="527">
        <f t="shared" si="14"/>
        <v>579167.64811854227</v>
      </c>
      <c r="I119" s="578">
        <f t="shared" si="15"/>
        <v>579167.64811854227</v>
      </c>
      <c r="J119" s="515">
        <f t="shared" si="8"/>
        <v>0</v>
      </c>
      <c r="K119" s="515"/>
      <c r="L119" s="526"/>
      <c r="M119" s="515">
        <f t="shared" si="16"/>
        <v>0</v>
      </c>
      <c r="N119" s="526"/>
      <c r="O119" s="515">
        <f t="shared" si="10"/>
        <v>0</v>
      </c>
      <c r="P119" s="515">
        <f t="shared" si="11"/>
        <v>0</v>
      </c>
    </row>
    <row r="120" spans="2:16" ht="12.5">
      <c r="B120" s="195" t="str">
        <f t="shared" si="17"/>
        <v/>
      </c>
      <c r="C120" s="508">
        <f>IF(D93="","-",+C119+1)</f>
        <v>2039</v>
      </c>
      <c r="D120" s="374">
        <f>IF(F119+SUM(E$99:E119)=D$92,F119,D$92-SUM(E$99:E119))</f>
        <v>3763558.2987264711</v>
      </c>
      <c r="E120" s="523">
        <f>IF(+J96&lt;F119,J96,D120)</f>
        <v>167357.3023255814</v>
      </c>
      <c r="F120" s="524">
        <f t="shared" si="12"/>
        <v>3596200.9964008899</v>
      </c>
      <c r="G120" s="524">
        <f t="shared" si="13"/>
        <v>3679879.6475636805</v>
      </c>
      <c r="H120" s="527">
        <f t="shared" si="14"/>
        <v>561253.63100980711</v>
      </c>
      <c r="I120" s="578">
        <f t="shared" si="15"/>
        <v>561253.63100980711</v>
      </c>
      <c r="J120" s="515">
        <f t="shared" si="8"/>
        <v>0</v>
      </c>
      <c r="K120" s="515"/>
      <c r="L120" s="526"/>
      <c r="M120" s="515">
        <f t="shared" si="16"/>
        <v>0</v>
      </c>
      <c r="N120" s="526"/>
      <c r="O120" s="515">
        <f t="shared" si="10"/>
        <v>0</v>
      </c>
      <c r="P120" s="515">
        <f t="shared" si="11"/>
        <v>0</v>
      </c>
    </row>
    <row r="121" spans="2:16" ht="12.5">
      <c r="B121" s="195" t="str">
        <f t="shared" si="17"/>
        <v/>
      </c>
      <c r="C121" s="508">
        <f>IF(D93="","-",+C120+1)</f>
        <v>2040</v>
      </c>
      <c r="D121" s="374">
        <f>IF(F120+SUM(E$99:E120)=D$92,F120,D$92-SUM(E$99:E120))</f>
        <v>3596200.9964008899</v>
      </c>
      <c r="E121" s="523">
        <f>IF(+J96&lt;F120,J96,D121)</f>
        <v>167357.3023255814</v>
      </c>
      <c r="F121" s="524">
        <f t="shared" si="12"/>
        <v>3428843.6940753087</v>
      </c>
      <c r="G121" s="524">
        <f t="shared" si="13"/>
        <v>3512522.3452380993</v>
      </c>
      <c r="H121" s="527">
        <f t="shared" si="14"/>
        <v>543339.61390107183</v>
      </c>
      <c r="I121" s="578">
        <f t="shared" si="15"/>
        <v>543339.61390107183</v>
      </c>
      <c r="J121" s="515">
        <f t="shared" si="8"/>
        <v>0</v>
      </c>
      <c r="K121" s="515"/>
      <c r="L121" s="526"/>
      <c r="M121" s="515">
        <f t="shared" si="16"/>
        <v>0</v>
      </c>
      <c r="N121" s="526"/>
      <c r="O121" s="515">
        <f t="shared" si="10"/>
        <v>0</v>
      </c>
      <c r="P121" s="515">
        <f t="shared" si="11"/>
        <v>0</v>
      </c>
    </row>
    <row r="122" spans="2:16" ht="12.5">
      <c r="B122" s="195" t="str">
        <f t="shared" si="17"/>
        <v/>
      </c>
      <c r="C122" s="508">
        <f>IF(D93="","-",+C121+1)</f>
        <v>2041</v>
      </c>
      <c r="D122" s="374">
        <f>IF(F121+SUM(E$99:E121)=D$92,F121,D$92-SUM(E$99:E121))</f>
        <v>3428843.6940753087</v>
      </c>
      <c r="E122" s="523">
        <f>IF(+J96&lt;F121,J96,D122)</f>
        <v>167357.3023255814</v>
      </c>
      <c r="F122" s="524">
        <f t="shared" si="12"/>
        <v>3261486.3917497275</v>
      </c>
      <c r="G122" s="524">
        <f t="shared" si="13"/>
        <v>3345165.0429125181</v>
      </c>
      <c r="H122" s="527">
        <f t="shared" si="14"/>
        <v>525425.59679233655</v>
      </c>
      <c r="I122" s="578">
        <f t="shared" si="15"/>
        <v>525425.59679233655</v>
      </c>
      <c r="J122" s="515">
        <f t="shared" si="8"/>
        <v>0</v>
      </c>
      <c r="K122" s="515"/>
      <c r="L122" s="526"/>
      <c r="M122" s="515">
        <f t="shared" si="16"/>
        <v>0</v>
      </c>
      <c r="N122" s="526"/>
      <c r="O122" s="515">
        <f t="shared" si="10"/>
        <v>0</v>
      </c>
      <c r="P122" s="515">
        <f t="shared" si="11"/>
        <v>0</v>
      </c>
    </row>
    <row r="123" spans="2:16" ht="12.5">
      <c r="B123" s="195" t="str">
        <f t="shared" si="17"/>
        <v/>
      </c>
      <c r="C123" s="508">
        <f>IF(D93="","-",+C122+1)</f>
        <v>2042</v>
      </c>
      <c r="D123" s="374">
        <f>IF(F122+SUM(E$99:E122)=D$92,F122,D$92-SUM(E$99:E122))</f>
        <v>3261486.3917497275</v>
      </c>
      <c r="E123" s="523">
        <f>IF(+J96&lt;F122,J96,D123)</f>
        <v>167357.3023255814</v>
      </c>
      <c r="F123" s="524">
        <f t="shared" si="12"/>
        <v>3094129.0894241463</v>
      </c>
      <c r="G123" s="524">
        <f t="shared" si="13"/>
        <v>3177807.7405869369</v>
      </c>
      <c r="H123" s="527">
        <f t="shared" si="14"/>
        <v>507511.57968360127</v>
      </c>
      <c r="I123" s="578">
        <f t="shared" si="15"/>
        <v>507511.57968360127</v>
      </c>
      <c r="J123" s="515">
        <f t="shared" si="8"/>
        <v>0</v>
      </c>
      <c r="K123" s="515"/>
      <c r="L123" s="526"/>
      <c r="M123" s="515">
        <f t="shared" si="16"/>
        <v>0</v>
      </c>
      <c r="N123" s="526"/>
      <c r="O123" s="515">
        <f t="shared" si="10"/>
        <v>0</v>
      </c>
      <c r="P123" s="515">
        <f t="shared" si="11"/>
        <v>0</v>
      </c>
    </row>
    <row r="124" spans="2:16" ht="12.5">
      <c r="B124" s="195" t="str">
        <f t="shared" si="17"/>
        <v/>
      </c>
      <c r="C124" s="508">
        <f>IF(D93="","-",+C123+1)</f>
        <v>2043</v>
      </c>
      <c r="D124" s="374">
        <f>IF(F123+SUM(E$99:E123)=D$92,F123,D$92-SUM(E$99:E123))</f>
        <v>3094129.0894241463</v>
      </c>
      <c r="E124" s="523">
        <f>IF(+J96&lt;F123,J96,D124)</f>
        <v>167357.3023255814</v>
      </c>
      <c r="F124" s="524">
        <f t="shared" si="12"/>
        <v>2926771.7870985651</v>
      </c>
      <c r="G124" s="524">
        <f t="shared" si="13"/>
        <v>3010450.4382613557</v>
      </c>
      <c r="H124" s="527">
        <f t="shared" si="14"/>
        <v>489597.56257486599</v>
      </c>
      <c r="I124" s="578">
        <f t="shared" si="15"/>
        <v>489597.56257486599</v>
      </c>
      <c r="J124" s="515">
        <f t="shared" si="8"/>
        <v>0</v>
      </c>
      <c r="K124" s="515"/>
      <c r="L124" s="526"/>
      <c r="M124" s="515">
        <f t="shared" si="16"/>
        <v>0</v>
      </c>
      <c r="N124" s="526"/>
      <c r="O124" s="515">
        <f t="shared" si="10"/>
        <v>0</v>
      </c>
      <c r="P124" s="515">
        <f t="shared" si="11"/>
        <v>0</v>
      </c>
    </row>
    <row r="125" spans="2:16" ht="12.5">
      <c r="B125" s="195" t="str">
        <f t="shared" si="17"/>
        <v/>
      </c>
      <c r="C125" s="508">
        <f>IF(D93="","-",+C124+1)</f>
        <v>2044</v>
      </c>
      <c r="D125" s="374">
        <f>IF(F124+SUM(E$99:E124)=D$92,F124,D$92-SUM(E$99:E124))</f>
        <v>2926771.7870985651</v>
      </c>
      <c r="E125" s="523">
        <f>IF(+J96&lt;F124,J96,D125)</f>
        <v>167357.3023255814</v>
      </c>
      <c r="F125" s="524">
        <f t="shared" si="12"/>
        <v>2759414.4847729839</v>
      </c>
      <c r="G125" s="524">
        <f t="shared" si="13"/>
        <v>2843093.1359357745</v>
      </c>
      <c r="H125" s="527">
        <f t="shared" si="14"/>
        <v>471683.54546613072</v>
      </c>
      <c r="I125" s="578">
        <f t="shared" si="15"/>
        <v>471683.54546613072</v>
      </c>
      <c r="J125" s="515">
        <f t="shared" si="8"/>
        <v>0</v>
      </c>
      <c r="K125" s="515"/>
      <c r="L125" s="526"/>
      <c r="M125" s="515">
        <f t="shared" si="16"/>
        <v>0</v>
      </c>
      <c r="N125" s="526"/>
      <c r="O125" s="515">
        <f t="shared" si="10"/>
        <v>0</v>
      </c>
      <c r="P125" s="515">
        <f t="shared" si="11"/>
        <v>0</v>
      </c>
    </row>
    <row r="126" spans="2:16" ht="12.5">
      <c r="B126" s="195" t="str">
        <f t="shared" si="17"/>
        <v/>
      </c>
      <c r="C126" s="508">
        <f>IF(D93="","-",+C125+1)</f>
        <v>2045</v>
      </c>
      <c r="D126" s="374">
        <f>IF(F125+SUM(E$99:E125)=D$92,F125,D$92-SUM(E$99:E125))</f>
        <v>2759414.4847729839</v>
      </c>
      <c r="E126" s="523">
        <f>IF(+J96&lt;F125,J96,D126)</f>
        <v>167357.3023255814</v>
      </c>
      <c r="F126" s="524">
        <f t="shared" si="12"/>
        <v>2592057.1824474027</v>
      </c>
      <c r="G126" s="524">
        <f t="shared" si="13"/>
        <v>2675735.8336101933</v>
      </c>
      <c r="H126" s="527">
        <f t="shared" si="14"/>
        <v>453769.52835739544</v>
      </c>
      <c r="I126" s="578">
        <f t="shared" si="15"/>
        <v>453769.52835739544</v>
      </c>
      <c r="J126" s="515">
        <f t="shared" si="8"/>
        <v>0</v>
      </c>
      <c r="K126" s="515"/>
      <c r="L126" s="526"/>
      <c r="M126" s="515">
        <f t="shared" si="16"/>
        <v>0</v>
      </c>
      <c r="N126" s="526"/>
      <c r="O126" s="515">
        <f t="shared" si="10"/>
        <v>0</v>
      </c>
      <c r="P126" s="515">
        <f t="shared" si="11"/>
        <v>0</v>
      </c>
    </row>
    <row r="127" spans="2:16" ht="12.5">
      <c r="B127" s="195" t="str">
        <f t="shared" si="17"/>
        <v/>
      </c>
      <c r="C127" s="508">
        <f>IF(D93="","-",+C126+1)</f>
        <v>2046</v>
      </c>
      <c r="D127" s="374">
        <f>IF(F126+SUM(E$99:E126)=D$92,F126,D$92-SUM(E$99:E126))</f>
        <v>2592057.1824474027</v>
      </c>
      <c r="E127" s="523">
        <f>IF(+J96&lt;F126,J96,D127)</f>
        <v>167357.3023255814</v>
      </c>
      <c r="F127" s="524">
        <f t="shared" si="12"/>
        <v>2424699.8801218215</v>
      </c>
      <c r="G127" s="524">
        <f t="shared" si="13"/>
        <v>2508378.5312846121</v>
      </c>
      <c r="H127" s="527">
        <f t="shared" si="14"/>
        <v>435855.51124866027</v>
      </c>
      <c r="I127" s="578">
        <f t="shared" si="15"/>
        <v>435855.51124866027</v>
      </c>
      <c r="J127" s="515">
        <f t="shared" si="8"/>
        <v>0</v>
      </c>
      <c r="K127" s="515"/>
      <c r="L127" s="526"/>
      <c r="M127" s="515">
        <f t="shared" si="16"/>
        <v>0</v>
      </c>
      <c r="N127" s="526"/>
      <c r="O127" s="515">
        <f t="shared" si="10"/>
        <v>0</v>
      </c>
      <c r="P127" s="515">
        <f t="shared" si="11"/>
        <v>0</v>
      </c>
    </row>
    <row r="128" spans="2:16" ht="12.5">
      <c r="B128" s="195" t="str">
        <f t="shared" si="17"/>
        <v/>
      </c>
      <c r="C128" s="508">
        <f>IF(D93="","-",+C127+1)</f>
        <v>2047</v>
      </c>
      <c r="D128" s="374">
        <f>IF(F127+SUM(E$99:E127)=D$92,F127,D$92-SUM(E$99:E127))</f>
        <v>2424699.8801218215</v>
      </c>
      <c r="E128" s="523">
        <f>IF(+J96&lt;F127,J96,D128)</f>
        <v>167357.3023255814</v>
      </c>
      <c r="F128" s="524">
        <f t="shared" si="12"/>
        <v>2257342.5777962403</v>
      </c>
      <c r="G128" s="524">
        <f t="shared" si="13"/>
        <v>2341021.2289590309</v>
      </c>
      <c r="H128" s="527">
        <f t="shared" si="14"/>
        <v>417941.49413992499</v>
      </c>
      <c r="I128" s="578">
        <f t="shared" si="15"/>
        <v>417941.49413992499</v>
      </c>
      <c r="J128" s="515">
        <f t="shared" si="8"/>
        <v>0</v>
      </c>
      <c r="K128" s="515"/>
      <c r="L128" s="526"/>
      <c r="M128" s="515">
        <f t="shared" si="16"/>
        <v>0</v>
      </c>
      <c r="N128" s="526"/>
      <c r="O128" s="515">
        <f t="shared" si="10"/>
        <v>0</v>
      </c>
      <c r="P128" s="515">
        <f t="shared" si="11"/>
        <v>0</v>
      </c>
    </row>
    <row r="129" spans="2:16" ht="12.5">
      <c r="B129" s="195" t="str">
        <f t="shared" si="17"/>
        <v/>
      </c>
      <c r="C129" s="508">
        <f>IF(D93="","-",+C128+1)</f>
        <v>2048</v>
      </c>
      <c r="D129" s="374">
        <f>IF(F128+SUM(E$99:E128)=D$92,F128,D$92-SUM(E$99:E128))</f>
        <v>2257342.5777962403</v>
      </c>
      <c r="E129" s="523">
        <f>IF(+J96&lt;F128,J96,D129)</f>
        <v>167357.3023255814</v>
      </c>
      <c r="F129" s="524">
        <f t="shared" si="12"/>
        <v>2089985.2754706589</v>
      </c>
      <c r="G129" s="524">
        <f t="shared" si="13"/>
        <v>2173663.9266334497</v>
      </c>
      <c r="H129" s="527">
        <f t="shared" si="14"/>
        <v>400027.47703118972</v>
      </c>
      <c r="I129" s="578">
        <f t="shared" si="15"/>
        <v>400027.47703118972</v>
      </c>
      <c r="J129" s="515">
        <f t="shared" si="8"/>
        <v>0</v>
      </c>
      <c r="K129" s="515"/>
      <c r="L129" s="526"/>
      <c r="M129" s="515">
        <f t="shared" si="16"/>
        <v>0</v>
      </c>
      <c r="N129" s="526"/>
      <c r="O129" s="515">
        <f t="shared" si="10"/>
        <v>0</v>
      </c>
      <c r="P129" s="515">
        <f t="shared" si="11"/>
        <v>0</v>
      </c>
    </row>
    <row r="130" spans="2:16" ht="12.5">
      <c r="B130" s="195" t="str">
        <f t="shared" si="17"/>
        <v/>
      </c>
      <c r="C130" s="508">
        <f>IF(D93="","-",+C129+1)</f>
        <v>2049</v>
      </c>
      <c r="D130" s="374">
        <f>IF(F129+SUM(E$99:E129)=D$92,F129,D$92-SUM(E$99:E129))</f>
        <v>2089985.2754706589</v>
      </c>
      <c r="E130" s="523">
        <f>IF(+J96&lt;F129,J96,D130)</f>
        <v>167357.3023255814</v>
      </c>
      <c r="F130" s="524">
        <f t="shared" si="12"/>
        <v>1922627.9731450775</v>
      </c>
      <c r="G130" s="524">
        <f t="shared" si="13"/>
        <v>2006306.6243078681</v>
      </c>
      <c r="H130" s="527">
        <f t="shared" si="14"/>
        <v>382113.45992245444</v>
      </c>
      <c r="I130" s="578">
        <f t="shared" si="15"/>
        <v>382113.45992245444</v>
      </c>
      <c r="J130" s="515">
        <f t="shared" si="8"/>
        <v>0</v>
      </c>
      <c r="K130" s="515"/>
      <c r="L130" s="526"/>
      <c r="M130" s="515">
        <f t="shared" si="16"/>
        <v>0</v>
      </c>
      <c r="N130" s="526"/>
      <c r="O130" s="515">
        <f t="shared" si="10"/>
        <v>0</v>
      </c>
      <c r="P130" s="515">
        <f t="shared" si="11"/>
        <v>0</v>
      </c>
    </row>
    <row r="131" spans="2:16" ht="12.5">
      <c r="B131" s="195" t="str">
        <f t="shared" si="17"/>
        <v/>
      </c>
      <c r="C131" s="508">
        <f>IF(D93="","-",+C130+1)</f>
        <v>2050</v>
      </c>
      <c r="D131" s="374">
        <f>IF(F130+SUM(E$99:E130)=D$92,F130,D$92-SUM(E$99:E130))</f>
        <v>1922627.9731450775</v>
      </c>
      <c r="E131" s="523">
        <f>IF(+J96&lt;F130,J96,D131)</f>
        <v>167357.3023255814</v>
      </c>
      <c r="F131" s="524">
        <f t="shared" si="12"/>
        <v>1755270.670819496</v>
      </c>
      <c r="G131" s="524">
        <f t="shared" si="13"/>
        <v>1838949.3219822869</v>
      </c>
      <c r="H131" s="527">
        <f t="shared" si="14"/>
        <v>364199.44281371916</v>
      </c>
      <c r="I131" s="578">
        <f t="shared" si="15"/>
        <v>364199.44281371916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2051</v>
      </c>
      <c r="D132" s="374">
        <f>IF(F131+SUM(E$99:E131)=D$92,F131,D$92-SUM(E$99:E131))</f>
        <v>1755270.670819496</v>
      </c>
      <c r="E132" s="523">
        <f>IF(+J96&lt;F131,J96,D132)</f>
        <v>167357.3023255814</v>
      </c>
      <c r="F132" s="524">
        <f t="shared" si="12"/>
        <v>1587913.3684939146</v>
      </c>
      <c r="G132" s="524">
        <f t="shared" si="13"/>
        <v>1671592.0196567052</v>
      </c>
      <c r="H132" s="527">
        <f t="shared" si="14"/>
        <v>346285.42570498382</v>
      </c>
      <c r="I132" s="578">
        <f t="shared" si="15"/>
        <v>346285.42570498382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2052</v>
      </c>
      <c r="D133" s="374">
        <f>IF(F132+SUM(E$99:E132)=D$92,F132,D$92-SUM(E$99:E132))</f>
        <v>1587913.3684939146</v>
      </c>
      <c r="E133" s="523">
        <f>IF(+J96&lt;F132,J96,D133)</f>
        <v>167357.3023255814</v>
      </c>
      <c r="F133" s="524">
        <f t="shared" si="12"/>
        <v>1420556.0661683332</v>
      </c>
      <c r="G133" s="524">
        <f t="shared" si="13"/>
        <v>1504234.717331124</v>
      </c>
      <c r="H133" s="527">
        <f t="shared" si="14"/>
        <v>328371.4085962486</v>
      </c>
      <c r="I133" s="578">
        <f t="shared" si="15"/>
        <v>328371.4085962486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2053</v>
      </c>
      <c r="D134" s="374">
        <f>IF(F133+SUM(E$99:E133)=D$92,F133,D$92-SUM(E$99:E133))</f>
        <v>1420556.0661683332</v>
      </c>
      <c r="E134" s="523">
        <f>IF(+J96&lt;F133,J96,D134)</f>
        <v>167357.3023255814</v>
      </c>
      <c r="F134" s="524">
        <f t="shared" si="12"/>
        <v>1253198.7638427517</v>
      </c>
      <c r="G134" s="524">
        <f t="shared" si="13"/>
        <v>1336877.4150055423</v>
      </c>
      <c r="H134" s="527">
        <f t="shared" si="14"/>
        <v>310457.39148751326</v>
      </c>
      <c r="I134" s="578">
        <f t="shared" si="15"/>
        <v>310457.39148751326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2054</v>
      </c>
      <c r="D135" s="374">
        <f>IF(F134+SUM(E$99:E134)=D$92,F134,D$92-SUM(E$99:E134))</f>
        <v>1253198.7638427517</v>
      </c>
      <c r="E135" s="523">
        <f>IF(+J96&lt;F134,J96,D135)</f>
        <v>167357.3023255814</v>
      </c>
      <c r="F135" s="524">
        <f t="shared" si="12"/>
        <v>1085841.4615171703</v>
      </c>
      <c r="G135" s="524">
        <f t="shared" si="13"/>
        <v>1169520.1126799611</v>
      </c>
      <c r="H135" s="527">
        <f t="shared" si="14"/>
        <v>292543.37437877798</v>
      </c>
      <c r="I135" s="578">
        <f t="shared" si="15"/>
        <v>292543.37437877798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2055</v>
      </c>
      <c r="D136" s="374">
        <f>IF(F135+SUM(E$99:E135)=D$92,F135,D$92-SUM(E$99:E135))</f>
        <v>1085841.4615171703</v>
      </c>
      <c r="E136" s="523">
        <f>IF(+J96&lt;F135,J96,D136)</f>
        <v>167357.3023255814</v>
      </c>
      <c r="F136" s="524">
        <f t="shared" si="12"/>
        <v>918484.15919158887</v>
      </c>
      <c r="G136" s="524">
        <f t="shared" si="13"/>
        <v>1002162.8103543796</v>
      </c>
      <c r="H136" s="527">
        <f t="shared" si="14"/>
        <v>274629.3572700427</v>
      </c>
      <c r="I136" s="578">
        <f t="shared" si="15"/>
        <v>274629.3572700427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2056</v>
      </c>
      <c r="D137" s="374">
        <f>IF(F136+SUM(E$99:E136)=D$92,F136,D$92-SUM(E$99:E136))</f>
        <v>918484.15919158887</v>
      </c>
      <c r="E137" s="523">
        <f>IF(+J96&lt;F136,J96,D137)</f>
        <v>167357.3023255814</v>
      </c>
      <c r="F137" s="524">
        <f t="shared" si="12"/>
        <v>751126.85686600744</v>
      </c>
      <c r="G137" s="524">
        <f t="shared" si="13"/>
        <v>834805.50802879815</v>
      </c>
      <c r="H137" s="527">
        <f t="shared" si="14"/>
        <v>256715.34016130742</v>
      </c>
      <c r="I137" s="578">
        <f t="shared" si="15"/>
        <v>256715.34016130742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2057</v>
      </c>
      <c r="D138" s="374">
        <f>IF(F137+SUM(E$99:E137)=D$92,F137,D$92-SUM(E$99:E137))</f>
        <v>751126.85686600744</v>
      </c>
      <c r="E138" s="523">
        <f>IF(+J96&lt;F137,J96,D138)</f>
        <v>167357.3023255814</v>
      </c>
      <c r="F138" s="524">
        <f t="shared" si="12"/>
        <v>583769.554540426</v>
      </c>
      <c r="G138" s="524">
        <f t="shared" si="13"/>
        <v>667448.20570321672</v>
      </c>
      <c r="H138" s="527">
        <f t="shared" si="14"/>
        <v>238801.32305257214</v>
      </c>
      <c r="I138" s="578">
        <f t="shared" si="15"/>
        <v>238801.32305257214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2058</v>
      </c>
      <c r="D139" s="374">
        <f>IF(F138+SUM(E$99:E138)=D$92,F138,D$92-SUM(E$99:E138))</f>
        <v>583769.554540426</v>
      </c>
      <c r="E139" s="523">
        <f>IF(+J96&lt;F138,J96,D139)</f>
        <v>167357.3023255814</v>
      </c>
      <c r="F139" s="524">
        <f t="shared" si="12"/>
        <v>416412.25221484457</v>
      </c>
      <c r="G139" s="524">
        <f t="shared" si="13"/>
        <v>500090.90337763529</v>
      </c>
      <c r="H139" s="527">
        <f t="shared" si="14"/>
        <v>220887.30594383684</v>
      </c>
      <c r="I139" s="578">
        <f t="shared" si="15"/>
        <v>220887.30594383684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2059</v>
      </c>
      <c r="D140" s="374">
        <f>IF(F139+SUM(E$99:E139)=D$92,F139,D$92-SUM(E$99:E139))</f>
        <v>416412.25221484457</v>
      </c>
      <c r="E140" s="523">
        <f>IF(+J96&lt;F139,J96,D140)</f>
        <v>167357.3023255814</v>
      </c>
      <c r="F140" s="524">
        <f t="shared" si="12"/>
        <v>249054.94988926317</v>
      </c>
      <c r="G140" s="524">
        <f t="shared" si="13"/>
        <v>332733.60105205385</v>
      </c>
      <c r="H140" s="527">
        <f t="shared" si="14"/>
        <v>202973.28883510156</v>
      </c>
      <c r="I140" s="578">
        <f t="shared" si="15"/>
        <v>202973.28883510156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2060</v>
      </c>
      <c r="D141" s="374">
        <f>IF(F140+SUM(E$99:E140)=D$92,F140,D$92-SUM(E$99:E140))</f>
        <v>249054.94988926317</v>
      </c>
      <c r="E141" s="523">
        <f>IF(+J96&lt;F140,J96,D141)</f>
        <v>167357.3023255814</v>
      </c>
      <c r="F141" s="524">
        <f t="shared" si="12"/>
        <v>81697.647563681763</v>
      </c>
      <c r="G141" s="524">
        <f t="shared" si="13"/>
        <v>165376.29872647248</v>
      </c>
      <c r="H141" s="527">
        <f t="shared" si="14"/>
        <v>185059.27172636628</v>
      </c>
      <c r="I141" s="578">
        <f t="shared" si="15"/>
        <v>185059.27172636628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2061</v>
      </c>
      <c r="D142" s="374">
        <f>IF(F141+SUM(E$99:E141)=D$92,F141,D$92-SUM(E$99:E141))</f>
        <v>81697.647563681763</v>
      </c>
      <c r="E142" s="523">
        <f>IF(+J96&lt;F141,J96,D142)</f>
        <v>81697.647563681763</v>
      </c>
      <c r="F142" s="524">
        <f t="shared" si="12"/>
        <v>0</v>
      </c>
      <c r="G142" s="524">
        <f t="shared" si="13"/>
        <v>40848.823781840882</v>
      </c>
      <c r="H142" s="527">
        <f t="shared" si="14"/>
        <v>86070.12798689038</v>
      </c>
      <c r="I142" s="578">
        <f t="shared" si="15"/>
        <v>86070.12798689038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12"/>
        <v>0</v>
      </c>
      <c r="G143" s="524">
        <f t="shared" si="13"/>
        <v>0</v>
      </c>
      <c r="H143" s="527">
        <f t="shared" si="14"/>
        <v>0</v>
      </c>
      <c r="I143" s="578">
        <f t="shared" si="15"/>
        <v>0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2"/>
        <v>0</v>
      </c>
      <c r="G144" s="524">
        <f t="shared" si="13"/>
        <v>0</v>
      </c>
      <c r="H144" s="527">
        <f t="shared" si="14"/>
        <v>0</v>
      </c>
      <c r="I144" s="578">
        <f t="shared" si="15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2"/>
        <v>0</v>
      </c>
      <c r="G145" s="524">
        <f t="shared" si="13"/>
        <v>0</v>
      </c>
      <c r="H145" s="527">
        <f t="shared" si="14"/>
        <v>0</v>
      </c>
      <c r="I145" s="578">
        <f t="shared" si="15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2"/>
        <v>0</v>
      </c>
      <c r="G146" s="524">
        <f t="shared" si="13"/>
        <v>0</v>
      </c>
      <c r="H146" s="527">
        <f t="shared" si="14"/>
        <v>0</v>
      </c>
      <c r="I146" s="578">
        <f t="shared" si="15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2"/>
        <v>0</v>
      </c>
      <c r="G147" s="524">
        <f t="shared" si="13"/>
        <v>0</v>
      </c>
      <c r="H147" s="527">
        <f t="shared" si="14"/>
        <v>0</v>
      </c>
      <c r="I147" s="578">
        <f t="shared" si="15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2"/>
        <v>0</v>
      </c>
      <c r="G148" s="524">
        <f t="shared" si="13"/>
        <v>0</v>
      </c>
      <c r="H148" s="527">
        <f t="shared" si="14"/>
        <v>0</v>
      </c>
      <c r="I148" s="578">
        <f t="shared" si="15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2"/>
        <v>0</v>
      </c>
      <c r="G149" s="524">
        <f t="shared" si="13"/>
        <v>0</v>
      </c>
      <c r="H149" s="527">
        <f t="shared" si="14"/>
        <v>0</v>
      </c>
      <c r="I149" s="578">
        <f t="shared" si="15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2069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2"/>
        <v>0</v>
      </c>
      <c r="G150" s="524">
        <f t="shared" si="13"/>
        <v>0</v>
      </c>
      <c r="H150" s="527">
        <f t="shared" si="14"/>
        <v>0</v>
      </c>
      <c r="I150" s="578">
        <f t="shared" si="15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2"/>
        <v>0</v>
      </c>
      <c r="G151" s="524">
        <f t="shared" si="13"/>
        <v>0</v>
      </c>
      <c r="H151" s="527">
        <f t="shared" si="14"/>
        <v>0</v>
      </c>
      <c r="I151" s="578">
        <f t="shared" si="15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2"/>
        <v>0</v>
      </c>
      <c r="G152" s="524">
        <f t="shared" si="13"/>
        <v>0</v>
      </c>
      <c r="H152" s="527">
        <f t="shared" si="14"/>
        <v>0</v>
      </c>
      <c r="I152" s="578">
        <f t="shared" si="15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2"/>
        <v>0</v>
      </c>
      <c r="G153" s="524">
        <f t="shared" si="13"/>
        <v>0</v>
      </c>
      <c r="H153" s="527">
        <f t="shared" si="14"/>
        <v>0</v>
      </c>
      <c r="I153" s="578">
        <f t="shared" si="15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2"/>
        <v>0</v>
      </c>
      <c r="G154" s="529">
        <f t="shared" si="13"/>
        <v>0</v>
      </c>
      <c r="H154" s="531">
        <f t="shared" si="14"/>
        <v>0</v>
      </c>
      <c r="I154" s="580">
        <f t="shared" si="15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23743599.098925028</v>
      </c>
      <c r="I155" s="375">
        <f>SUM(I99:I154)</f>
        <v>23743599.098925028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71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205595.02731099608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205595.02731099608</v>
      </c>
      <c r="O6" s="269"/>
      <c r="P6" s="269"/>
    </row>
    <row r="7" spans="1:16" ht="13.5" thickBot="1">
      <c r="C7" s="468" t="s">
        <v>48</v>
      </c>
      <c r="D7" s="625" t="s">
        <v>437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6" ht="13.5" thickBot="1">
      <c r="C9" s="477" t="s">
        <v>50</v>
      </c>
      <c r="D9" s="478" t="s">
        <v>430</v>
      </c>
      <c r="E9" s="638" t="s">
        <v>431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1689645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2018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41210.853658536587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2018</v>
      </c>
      <c r="D17" s="632">
        <v>0</v>
      </c>
      <c r="E17" s="631">
        <v>0</v>
      </c>
      <c r="F17" s="632">
        <v>1254000</v>
      </c>
      <c r="G17" s="631">
        <v>70151.399694256179</v>
      </c>
      <c r="H17" s="640">
        <v>70151.399694256179</v>
      </c>
      <c r="I17" s="512">
        <f t="shared" ref="I17:I72" si="0">H17-G17</f>
        <v>0</v>
      </c>
      <c r="J17" s="512"/>
      <c r="K17" s="513">
        <f>+G17</f>
        <v>70151.399694256179</v>
      </c>
      <c r="L17" s="514">
        <f t="shared" ref="L17:L72" si="1">IF(K17&lt;&gt;0,+G17-K17,0)</f>
        <v>0</v>
      </c>
      <c r="M17" s="513">
        <f>+H17</f>
        <v>70151.399694256179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2019</v>
      </c>
      <c r="D18" s="632">
        <v>1690000</v>
      </c>
      <c r="E18" s="631">
        <v>39302.325581395351</v>
      </c>
      <c r="F18" s="632">
        <v>1650697.6744186047</v>
      </c>
      <c r="G18" s="631">
        <v>205595.02731099608</v>
      </c>
      <c r="H18" s="640">
        <v>205595.02731099608</v>
      </c>
      <c r="I18" s="512">
        <f t="shared" si="0"/>
        <v>0</v>
      </c>
      <c r="J18" s="512"/>
      <c r="K18" s="519">
        <f>+G18</f>
        <v>205595.02731099608</v>
      </c>
      <c r="L18" s="520">
        <f t="shared" si="1"/>
        <v>0</v>
      </c>
      <c r="M18" s="519">
        <f>+H18</f>
        <v>205595.02731099608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2020</v>
      </c>
      <c r="D19" s="524">
        <f>IF(F18+SUM(E$17:E18)=D$10,F18,D$10-SUM(E$17:E18))</f>
        <v>1650342.6744186047</v>
      </c>
      <c r="E19" s="523">
        <f>IF(+I14&lt;F18,I14,D19)</f>
        <v>41210.853658536587</v>
      </c>
      <c r="F19" s="524">
        <f t="shared" ref="F19:F72" si="4">+D19-E19</f>
        <v>1609131.820760068</v>
      </c>
      <c r="G19" s="525">
        <f t="shared" ref="G19:G72" si="5">+I$12*((D19+F19)/2)+E19</f>
        <v>248340.84063072485</v>
      </c>
      <c r="H19" s="492">
        <f t="shared" ref="H19:H72" si="6">+I$13*((D19+F19)/2)+E19</f>
        <v>248340.84063072485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8">
        <f>IF(D11="","-",+C19+1)</f>
        <v>2021</v>
      </c>
      <c r="D20" s="524">
        <f>IF(F19+SUM(E$17:E19)=D$10,F19,D$10-SUM(E$17:E19))</f>
        <v>1609131.820760068</v>
      </c>
      <c r="E20" s="523">
        <f>IF(+I14&lt;F19,I14,D20)</f>
        <v>41210.853658536587</v>
      </c>
      <c r="F20" s="524">
        <f t="shared" si="4"/>
        <v>1567920.9671015313</v>
      </c>
      <c r="G20" s="525">
        <f t="shared" si="5"/>
        <v>243103.18431892878</v>
      </c>
      <c r="H20" s="492">
        <f t="shared" si="6"/>
        <v>243103.18431892878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7"/>
        <v/>
      </c>
      <c r="C21" s="508">
        <f>IF(D11="","-",+C20+1)</f>
        <v>2022</v>
      </c>
      <c r="D21" s="524">
        <f>IF(F20+SUM(E$17:E20)=D$10,F20,D$10-SUM(E$17:E20))</f>
        <v>1567920.9671015313</v>
      </c>
      <c r="E21" s="523">
        <f>IF(+I14&lt;F20,I14,D21)</f>
        <v>41210.853658536587</v>
      </c>
      <c r="F21" s="524">
        <f t="shared" si="4"/>
        <v>1526710.1134429947</v>
      </c>
      <c r="G21" s="525">
        <f t="shared" si="5"/>
        <v>237865.52800713267</v>
      </c>
      <c r="H21" s="492">
        <f t="shared" si="6"/>
        <v>237865.52800713267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7"/>
        <v/>
      </c>
      <c r="C22" s="508">
        <f>IF(D11="","-",+C21+1)</f>
        <v>2023</v>
      </c>
      <c r="D22" s="524">
        <f>IF(F21+SUM(E$17:E21)=D$10,F21,D$10-SUM(E$17:E21))</f>
        <v>1526710.1134429947</v>
      </c>
      <c r="E22" s="523">
        <f>IF(+I14&lt;F21,I14,D22)</f>
        <v>41210.853658536587</v>
      </c>
      <c r="F22" s="524">
        <f t="shared" si="4"/>
        <v>1485499.259784458</v>
      </c>
      <c r="G22" s="525">
        <f t="shared" si="5"/>
        <v>232627.87169533662</v>
      </c>
      <c r="H22" s="492">
        <f t="shared" si="6"/>
        <v>232627.87169533662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7"/>
        <v/>
      </c>
      <c r="C23" s="508">
        <f>IF(D11="","-",+C22+1)</f>
        <v>2024</v>
      </c>
      <c r="D23" s="524">
        <f>IF(F22+SUM(E$17:E22)=D$10,F22,D$10-SUM(E$17:E22))</f>
        <v>1485499.259784458</v>
      </c>
      <c r="E23" s="523">
        <f>IF(+I14&lt;F22,I14,D23)</f>
        <v>41210.853658536587</v>
      </c>
      <c r="F23" s="524">
        <f t="shared" si="4"/>
        <v>1444288.4061259213</v>
      </c>
      <c r="G23" s="525">
        <f t="shared" si="5"/>
        <v>227390.21538354052</v>
      </c>
      <c r="H23" s="492">
        <f t="shared" si="6"/>
        <v>227390.21538354052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7"/>
        <v/>
      </c>
      <c r="C24" s="508">
        <f>IF(D11="","-",+C23+1)</f>
        <v>2025</v>
      </c>
      <c r="D24" s="524">
        <f>IF(F23+SUM(E$17:E23)=D$10,F23,D$10-SUM(E$17:E23))</f>
        <v>1444288.4061259213</v>
      </c>
      <c r="E24" s="523">
        <f>IF(+I14&lt;F23,I14,D24)</f>
        <v>41210.853658536587</v>
      </c>
      <c r="F24" s="524">
        <f t="shared" si="4"/>
        <v>1403077.5524673846</v>
      </c>
      <c r="G24" s="525">
        <f t="shared" si="5"/>
        <v>222152.55907174447</v>
      </c>
      <c r="H24" s="492">
        <f t="shared" si="6"/>
        <v>222152.55907174447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7"/>
        <v/>
      </c>
      <c r="C25" s="508">
        <f>IF(D11="","-",+C24+1)</f>
        <v>2026</v>
      </c>
      <c r="D25" s="524">
        <f>IF(F24+SUM(E$17:E24)=D$10,F24,D$10-SUM(E$17:E24))</f>
        <v>1403077.5524673846</v>
      </c>
      <c r="E25" s="523">
        <f>IF(+I14&lt;F24,I14,D25)</f>
        <v>41210.853658536587</v>
      </c>
      <c r="F25" s="524">
        <f t="shared" si="4"/>
        <v>1361866.6988088479</v>
      </c>
      <c r="G25" s="525">
        <f t="shared" si="5"/>
        <v>216914.90275994834</v>
      </c>
      <c r="H25" s="492">
        <f t="shared" si="6"/>
        <v>216914.90275994834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7"/>
        <v/>
      </c>
      <c r="C26" s="508">
        <f>IF(D11="","-",+C25+1)</f>
        <v>2027</v>
      </c>
      <c r="D26" s="524">
        <f>IF(F25+SUM(E$17:E25)=D$10,F25,D$10-SUM(E$17:E25))</f>
        <v>1361866.6988088479</v>
      </c>
      <c r="E26" s="523">
        <f>IF(+I14&lt;F25,I14,D26)</f>
        <v>41210.853658536587</v>
      </c>
      <c r="F26" s="524">
        <f t="shared" si="4"/>
        <v>1320655.8451503112</v>
      </c>
      <c r="G26" s="525">
        <f t="shared" si="5"/>
        <v>211677.24644815229</v>
      </c>
      <c r="H26" s="492">
        <f t="shared" si="6"/>
        <v>211677.24644815229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7"/>
        <v/>
      </c>
      <c r="C27" s="508">
        <f>IF(D11="","-",+C26+1)</f>
        <v>2028</v>
      </c>
      <c r="D27" s="524">
        <f>IF(F26+SUM(E$17:E26)=D$10,F26,D$10-SUM(E$17:E26))</f>
        <v>1320655.8451503112</v>
      </c>
      <c r="E27" s="523">
        <f>IF(+I14&lt;F26,I14,D27)</f>
        <v>41210.853658536587</v>
      </c>
      <c r="F27" s="524">
        <f t="shared" si="4"/>
        <v>1279444.9914917746</v>
      </c>
      <c r="G27" s="525">
        <f t="shared" si="5"/>
        <v>206439.59013635619</v>
      </c>
      <c r="H27" s="492">
        <f t="shared" si="6"/>
        <v>206439.59013635619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7"/>
        <v/>
      </c>
      <c r="C28" s="508">
        <f>IF(D11="","-",+C27+1)</f>
        <v>2029</v>
      </c>
      <c r="D28" s="524">
        <f>IF(F27+SUM(E$17:E27)=D$10,F27,D$10-SUM(E$17:E27))</f>
        <v>1279444.9914917746</v>
      </c>
      <c r="E28" s="523">
        <f>IF(+I14&lt;F27,I14,D28)</f>
        <v>41210.853658536587</v>
      </c>
      <c r="F28" s="524">
        <f t="shared" si="4"/>
        <v>1238234.1378332379</v>
      </c>
      <c r="G28" s="525">
        <f t="shared" si="5"/>
        <v>201201.93382456014</v>
      </c>
      <c r="H28" s="492">
        <f t="shared" si="6"/>
        <v>201201.93382456014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7"/>
        <v/>
      </c>
      <c r="C29" s="508">
        <f>IF(D11="","-",+C28+1)</f>
        <v>2030</v>
      </c>
      <c r="D29" s="524">
        <f>IF(F28+SUM(E$17:E28)=D$10,F28,D$10-SUM(E$17:E28))</f>
        <v>1238234.1378332379</v>
      </c>
      <c r="E29" s="523">
        <f>IF(+I14&lt;F28,I14,D29)</f>
        <v>41210.853658536587</v>
      </c>
      <c r="F29" s="524">
        <f t="shared" si="4"/>
        <v>1197023.2841747012</v>
      </c>
      <c r="G29" s="525">
        <f t="shared" si="5"/>
        <v>195964.27751276403</v>
      </c>
      <c r="H29" s="492">
        <f t="shared" si="6"/>
        <v>195964.27751276403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7"/>
        <v/>
      </c>
      <c r="C30" s="508">
        <f>IF(D11="","-",+C29+1)</f>
        <v>2031</v>
      </c>
      <c r="D30" s="524">
        <f>IF(F29+SUM(E$17:E29)=D$10,F29,D$10-SUM(E$17:E29))</f>
        <v>1197023.2841747012</v>
      </c>
      <c r="E30" s="523">
        <f>IF(+I14&lt;F29,I14,D30)</f>
        <v>41210.853658536587</v>
      </c>
      <c r="F30" s="524">
        <f t="shared" si="4"/>
        <v>1155812.4305161645</v>
      </c>
      <c r="G30" s="525">
        <f t="shared" si="5"/>
        <v>190726.62120096799</v>
      </c>
      <c r="H30" s="492">
        <f t="shared" si="6"/>
        <v>190726.62120096799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7"/>
        <v/>
      </c>
      <c r="C31" s="508">
        <f>IF(D11="","-",+C30+1)</f>
        <v>2032</v>
      </c>
      <c r="D31" s="524">
        <f>IF(F30+SUM(E$17:E30)=D$10,F30,D$10-SUM(E$17:E30))</f>
        <v>1155812.4305161645</v>
      </c>
      <c r="E31" s="523">
        <f>IF(+I14&lt;F30,I14,D31)</f>
        <v>41210.853658536587</v>
      </c>
      <c r="F31" s="524">
        <f t="shared" si="4"/>
        <v>1114601.5768576278</v>
      </c>
      <c r="G31" s="525">
        <f t="shared" si="5"/>
        <v>185488.96488917185</v>
      </c>
      <c r="H31" s="492">
        <f t="shared" si="6"/>
        <v>185488.96488917185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7"/>
        <v/>
      </c>
      <c r="C32" s="508">
        <f>IF(D11="","-",+C31+1)</f>
        <v>2033</v>
      </c>
      <c r="D32" s="524">
        <f>IF(F31+SUM(E$17:E31)=D$10,F31,D$10-SUM(E$17:E31))</f>
        <v>1114601.5768576278</v>
      </c>
      <c r="E32" s="523">
        <f>IF(+I14&lt;F31,I14,D32)</f>
        <v>41210.853658536587</v>
      </c>
      <c r="F32" s="524">
        <f t="shared" si="4"/>
        <v>1073390.7231990912</v>
      </c>
      <c r="G32" s="525">
        <f t="shared" si="5"/>
        <v>180251.30857737581</v>
      </c>
      <c r="H32" s="492">
        <f t="shared" si="6"/>
        <v>180251.30857737581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7"/>
        <v/>
      </c>
      <c r="C33" s="508">
        <f>IF(D11="","-",+C32+1)</f>
        <v>2034</v>
      </c>
      <c r="D33" s="524">
        <f>IF(F32+SUM(E$17:E32)=D$10,F32,D$10-SUM(E$17:E32))</f>
        <v>1073390.7231990912</v>
      </c>
      <c r="E33" s="523">
        <f>IF(+I14&lt;F32,I14,D33)</f>
        <v>41210.853658536587</v>
      </c>
      <c r="F33" s="524">
        <f t="shared" si="4"/>
        <v>1032179.8695405546</v>
      </c>
      <c r="G33" s="525">
        <f t="shared" si="5"/>
        <v>175013.65226557973</v>
      </c>
      <c r="H33" s="492">
        <f t="shared" si="6"/>
        <v>175013.65226557973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7"/>
        <v/>
      </c>
      <c r="C34" s="508">
        <f>IF(D11="","-",+C33+1)</f>
        <v>2035</v>
      </c>
      <c r="D34" s="524">
        <f>IF(F33+SUM(E$17:E33)=D$10,F33,D$10-SUM(E$17:E33))</f>
        <v>1032179.8695405546</v>
      </c>
      <c r="E34" s="523">
        <f>IF(+I14&lt;F33,I14,D34)</f>
        <v>41210.853658536587</v>
      </c>
      <c r="F34" s="524">
        <f t="shared" si="4"/>
        <v>990969.01588201802</v>
      </c>
      <c r="G34" s="525">
        <f t="shared" si="5"/>
        <v>169775.99595378365</v>
      </c>
      <c r="H34" s="492">
        <f t="shared" si="6"/>
        <v>169775.99595378365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7"/>
        <v/>
      </c>
      <c r="C35" s="508">
        <f>IF(D11="","-",+C34+1)</f>
        <v>2036</v>
      </c>
      <c r="D35" s="524">
        <f>IF(F34+SUM(E$17:E34)=D$10,F34,D$10-SUM(E$17:E34))</f>
        <v>990969.01588201802</v>
      </c>
      <c r="E35" s="523">
        <f>IF(+I14&lt;F34,I14,D35)</f>
        <v>41210.853658536587</v>
      </c>
      <c r="F35" s="524">
        <f t="shared" si="4"/>
        <v>949758.16222348146</v>
      </c>
      <c r="G35" s="525">
        <f t="shared" si="5"/>
        <v>164538.33964198761</v>
      </c>
      <c r="H35" s="492">
        <f t="shared" si="6"/>
        <v>164538.33964198761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7"/>
        <v/>
      </c>
      <c r="C36" s="508">
        <f>IF(D11="","-",+C35+1)</f>
        <v>2037</v>
      </c>
      <c r="D36" s="524">
        <f>IF(F35+SUM(E$17:E35)=D$10,F35,D$10-SUM(E$17:E35))</f>
        <v>949758.16222348146</v>
      </c>
      <c r="E36" s="523">
        <f>IF(+I14&lt;F35,I14,D36)</f>
        <v>41210.853658536587</v>
      </c>
      <c r="F36" s="524">
        <f t="shared" si="4"/>
        <v>908547.30856494489</v>
      </c>
      <c r="G36" s="525">
        <f t="shared" si="5"/>
        <v>159300.6833301915</v>
      </c>
      <c r="H36" s="492">
        <f t="shared" si="6"/>
        <v>159300.6833301915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7"/>
        <v/>
      </c>
      <c r="C37" s="508">
        <f>IF(D11="","-",+C36+1)</f>
        <v>2038</v>
      </c>
      <c r="D37" s="524">
        <f>IF(F36+SUM(E$17:E36)=D$10,F36,D$10-SUM(E$17:E36))</f>
        <v>908547.30856494489</v>
      </c>
      <c r="E37" s="523">
        <f>IF(+I14&lt;F36,I14,D37)</f>
        <v>41210.853658536587</v>
      </c>
      <c r="F37" s="524">
        <f t="shared" si="4"/>
        <v>867336.45490640833</v>
      </c>
      <c r="G37" s="525">
        <f t="shared" si="5"/>
        <v>154063.02701839546</v>
      </c>
      <c r="H37" s="492">
        <f t="shared" si="6"/>
        <v>154063.02701839546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7"/>
        <v/>
      </c>
      <c r="C38" s="508">
        <f>IF(D11="","-",+C37+1)</f>
        <v>2039</v>
      </c>
      <c r="D38" s="524">
        <f>IF(F37+SUM(E$17:E37)=D$10,F37,D$10-SUM(E$17:E37))</f>
        <v>867336.45490640833</v>
      </c>
      <c r="E38" s="523">
        <f>IF(+I14&lt;F37,I14,D38)</f>
        <v>41210.853658536587</v>
      </c>
      <c r="F38" s="524">
        <f t="shared" si="4"/>
        <v>826125.60124787176</v>
      </c>
      <c r="G38" s="525">
        <f t="shared" si="5"/>
        <v>148825.37070659938</v>
      </c>
      <c r="H38" s="492">
        <f t="shared" si="6"/>
        <v>148825.37070659938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7"/>
        <v/>
      </c>
      <c r="C39" s="508">
        <f>IF(D11="","-",+C38+1)</f>
        <v>2040</v>
      </c>
      <c r="D39" s="524">
        <f>IF(F38+SUM(E$17:E38)=D$10,F38,D$10-SUM(E$17:E38))</f>
        <v>826125.60124787176</v>
      </c>
      <c r="E39" s="523">
        <f>IF(+I14&lt;F38,I14,D39)</f>
        <v>41210.853658536587</v>
      </c>
      <c r="F39" s="524">
        <f t="shared" si="4"/>
        <v>784914.74758933519</v>
      </c>
      <c r="G39" s="525">
        <f t="shared" si="5"/>
        <v>143587.71439480333</v>
      </c>
      <c r="H39" s="492">
        <f t="shared" si="6"/>
        <v>143587.71439480333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7"/>
        <v/>
      </c>
      <c r="C40" s="508">
        <f>IF(D11="","-",+C39+1)</f>
        <v>2041</v>
      </c>
      <c r="D40" s="524">
        <f>IF(F39+SUM(E$17:E39)=D$10,F39,D$10-SUM(E$17:E39))</f>
        <v>784914.74758933519</v>
      </c>
      <c r="E40" s="523">
        <f>IF(+I14&lt;F39,I14,D40)</f>
        <v>41210.853658536587</v>
      </c>
      <c r="F40" s="524">
        <f t="shared" si="4"/>
        <v>743703.89393079863</v>
      </c>
      <c r="G40" s="525">
        <f t="shared" si="5"/>
        <v>138350.05808300726</v>
      </c>
      <c r="H40" s="492">
        <f t="shared" si="6"/>
        <v>138350.05808300726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7"/>
        <v/>
      </c>
      <c r="C41" s="508">
        <f>IF(D11="","-",+C40+1)</f>
        <v>2042</v>
      </c>
      <c r="D41" s="524">
        <f>IF(F40+SUM(E$17:E40)=D$10,F40,D$10-SUM(E$17:E40))</f>
        <v>743703.89393079863</v>
      </c>
      <c r="E41" s="523">
        <f>IF(+I14&lt;F40,I14,D41)</f>
        <v>41210.853658536587</v>
      </c>
      <c r="F41" s="524">
        <f t="shared" si="4"/>
        <v>702493.04027226206</v>
      </c>
      <c r="G41" s="525">
        <f t="shared" si="5"/>
        <v>133112.40177121121</v>
      </c>
      <c r="H41" s="492">
        <f t="shared" si="6"/>
        <v>133112.40177121121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7"/>
        <v/>
      </c>
      <c r="C42" s="508">
        <f>IF(D11="","-",+C41+1)</f>
        <v>2043</v>
      </c>
      <c r="D42" s="524">
        <f>IF(F41+SUM(E$17:E41)=D$10,F41,D$10-SUM(E$17:E41))</f>
        <v>702493.04027226206</v>
      </c>
      <c r="E42" s="523">
        <f>IF(+I14&lt;F41,I14,D42)</f>
        <v>41210.853658536587</v>
      </c>
      <c r="F42" s="524">
        <f t="shared" si="4"/>
        <v>661282.1866137255</v>
      </c>
      <c r="G42" s="525">
        <f t="shared" si="5"/>
        <v>127874.74545941511</v>
      </c>
      <c r="H42" s="492">
        <f t="shared" si="6"/>
        <v>127874.74545941511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7"/>
        <v/>
      </c>
      <c r="C43" s="508">
        <f>IF(D11="","-",+C42+1)</f>
        <v>2044</v>
      </c>
      <c r="D43" s="524">
        <f>IF(F42+SUM(E$17:E42)=D$10,F42,D$10-SUM(E$17:E42))</f>
        <v>661282.1866137255</v>
      </c>
      <c r="E43" s="523">
        <f>IF(+I14&lt;F42,I14,D43)</f>
        <v>41210.853658536587</v>
      </c>
      <c r="F43" s="524">
        <f t="shared" si="4"/>
        <v>620071.33295518893</v>
      </c>
      <c r="G43" s="525">
        <f t="shared" si="5"/>
        <v>122637.08914761906</v>
      </c>
      <c r="H43" s="492">
        <f t="shared" si="6"/>
        <v>122637.08914761906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7"/>
        <v/>
      </c>
      <c r="C44" s="508">
        <f>IF(D11="","-",+C43+1)</f>
        <v>2045</v>
      </c>
      <c r="D44" s="524">
        <f>IF(F43+SUM(E$17:E43)=D$10,F43,D$10-SUM(E$17:E43))</f>
        <v>620071.33295518893</v>
      </c>
      <c r="E44" s="523">
        <f>IF(+I14&lt;F43,I14,D44)</f>
        <v>41210.853658536587</v>
      </c>
      <c r="F44" s="524">
        <f t="shared" si="4"/>
        <v>578860.47929665237</v>
      </c>
      <c r="G44" s="525">
        <f t="shared" si="5"/>
        <v>117399.43283582298</v>
      </c>
      <c r="H44" s="492">
        <f t="shared" si="6"/>
        <v>117399.43283582298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7"/>
        <v/>
      </c>
      <c r="C45" s="508">
        <f>IF(D11="","-",+C44+1)</f>
        <v>2046</v>
      </c>
      <c r="D45" s="524">
        <f>IF(F44+SUM(E$17:E44)=D$10,F44,D$10-SUM(E$17:E44))</f>
        <v>578860.47929665237</v>
      </c>
      <c r="E45" s="523">
        <f>IF(+I14&lt;F44,I14,D45)</f>
        <v>41210.853658536587</v>
      </c>
      <c r="F45" s="524">
        <f t="shared" si="4"/>
        <v>537649.6256381158</v>
      </c>
      <c r="G45" s="525">
        <f t="shared" si="5"/>
        <v>112161.77652402694</v>
      </c>
      <c r="H45" s="492">
        <f t="shared" si="6"/>
        <v>112161.77652402694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7"/>
        <v/>
      </c>
      <c r="C46" s="508">
        <f>IF(D11="","-",+C45+1)</f>
        <v>2047</v>
      </c>
      <c r="D46" s="524">
        <f>IF(F45+SUM(E$17:E45)=D$10,F45,D$10-SUM(E$17:E45))</f>
        <v>537649.6256381158</v>
      </c>
      <c r="E46" s="523">
        <f>IF(+I14&lt;F45,I14,D46)</f>
        <v>41210.853658536587</v>
      </c>
      <c r="F46" s="524">
        <f t="shared" si="4"/>
        <v>496438.77197957924</v>
      </c>
      <c r="G46" s="525">
        <f t="shared" si="5"/>
        <v>106924.12021223086</v>
      </c>
      <c r="H46" s="492">
        <f t="shared" si="6"/>
        <v>106924.12021223086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7"/>
        <v/>
      </c>
      <c r="C47" s="508">
        <f>IF(D11="","-",+C46+1)</f>
        <v>2048</v>
      </c>
      <c r="D47" s="524">
        <f>IF(F46+SUM(E$17:E46)=D$10,F46,D$10-SUM(E$17:E46))</f>
        <v>496438.77197957924</v>
      </c>
      <c r="E47" s="523">
        <f>IF(+I14&lt;F46,I14,D47)</f>
        <v>41210.853658536587</v>
      </c>
      <c r="F47" s="524">
        <f t="shared" si="4"/>
        <v>455227.91832104267</v>
      </c>
      <c r="G47" s="525">
        <f t="shared" si="5"/>
        <v>101686.4639004348</v>
      </c>
      <c r="H47" s="492">
        <f t="shared" si="6"/>
        <v>101686.4639004348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7"/>
        <v/>
      </c>
      <c r="C48" s="508">
        <f>IF(D11="","-",+C47+1)</f>
        <v>2049</v>
      </c>
      <c r="D48" s="524">
        <f>IF(F47+SUM(E$17:E47)=D$10,F47,D$10-SUM(E$17:E47))</f>
        <v>455227.91832104267</v>
      </c>
      <c r="E48" s="523">
        <f>IF(+I14&lt;F47,I14,D48)</f>
        <v>41210.853658536587</v>
      </c>
      <c r="F48" s="524">
        <f t="shared" si="4"/>
        <v>414017.06466250611</v>
      </c>
      <c r="G48" s="525">
        <f t="shared" si="5"/>
        <v>96448.807588638738</v>
      </c>
      <c r="H48" s="492">
        <f t="shared" si="6"/>
        <v>96448.807588638738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7"/>
        <v/>
      </c>
      <c r="C49" s="508">
        <f>IF(D11="","-",+C48+1)</f>
        <v>2050</v>
      </c>
      <c r="D49" s="524">
        <f>IF(F48+SUM(E$17:E48)=D$10,F48,D$10-SUM(E$17:E48))</f>
        <v>414017.06466250611</v>
      </c>
      <c r="E49" s="523">
        <f>IF(+I14&lt;F48,I14,D49)</f>
        <v>41210.853658536587</v>
      </c>
      <c r="F49" s="524">
        <f t="shared" si="4"/>
        <v>372806.21100396954</v>
      </c>
      <c r="G49" s="525">
        <f t="shared" si="5"/>
        <v>91211.151276842662</v>
      </c>
      <c r="H49" s="492">
        <f t="shared" si="6"/>
        <v>91211.151276842662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7"/>
        <v/>
      </c>
      <c r="C50" s="508">
        <f>IF(D11="","-",+C49+1)</f>
        <v>2051</v>
      </c>
      <c r="D50" s="524">
        <f>IF(F49+SUM(E$17:E49)=D$10,F49,D$10-SUM(E$17:E49))</f>
        <v>372806.21100396954</v>
      </c>
      <c r="E50" s="523">
        <f>IF(+I14&lt;F49,I14,D50)</f>
        <v>41210.853658536587</v>
      </c>
      <c r="F50" s="524">
        <f t="shared" si="4"/>
        <v>331595.35734543297</v>
      </c>
      <c r="G50" s="525">
        <f t="shared" si="5"/>
        <v>85973.494965046601</v>
      </c>
      <c r="H50" s="492">
        <f t="shared" si="6"/>
        <v>85973.494965046601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7"/>
        <v/>
      </c>
      <c r="C51" s="508">
        <f>IF(D11="","-",+C50+1)</f>
        <v>2052</v>
      </c>
      <c r="D51" s="524">
        <f>IF(F50+SUM(E$17:E50)=D$10,F50,D$10-SUM(E$17:E50))</f>
        <v>331595.35734543297</v>
      </c>
      <c r="E51" s="523">
        <f>IF(+I14&lt;F50,I14,D51)</f>
        <v>41210.853658536587</v>
      </c>
      <c r="F51" s="524">
        <f t="shared" si="4"/>
        <v>290384.50368689641</v>
      </c>
      <c r="G51" s="525">
        <f t="shared" si="5"/>
        <v>80735.838653250539</v>
      </c>
      <c r="H51" s="492">
        <f t="shared" si="6"/>
        <v>80735.838653250539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7"/>
        <v/>
      </c>
      <c r="C52" s="508">
        <f>IF(D11="","-",+C51+1)</f>
        <v>2053</v>
      </c>
      <c r="D52" s="524">
        <f>IF(F51+SUM(E$17:E51)=D$10,F51,D$10-SUM(E$17:E51))</f>
        <v>290384.50368689641</v>
      </c>
      <c r="E52" s="523">
        <f>IF(+I14&lt;F51,I14,D52)</f>
        <v>41210.853658536587</v>
      </c>
      <c r="F52" s="524">
        <f t="shared" si="4"/>
        <v>249173.65002835981</v>
      </c>
      <c r="G52" s="525">
        <f t="shared" si="5"/>
        <v>75498.182341454463</v>
      </c>
      <c r="H52" s="492">
        <f t="shared" si="6"/>
        <v>75498.182341454463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7"/>
        <v/>
      </c>
      <c r="C53" s="508">
        <f>IF(D11="","-",+C52+1)</f>
        <v>2054</v>
      </c>
      <c r="D53" s="524">
        <f>IF(F52+SUM(E$17:E52)=D$10,F52,D$10-SUM(E$17:E52))</f>
        <v>249173.65002835981</v>
      </c>
      <c r="E53" s="523">
        <f>IF(+I14&lt;F52,I14,D53)</f>
        <v>41210.853658536587</v>
      </c>
      <c r="F53" s="524">
        <f t="shared" si="4"/>
        <v>207962.79636982322</v>
      </c>
      <c r="G53" s="525">
        <f t="shared" si="5"/>
        <v>70260.526029658387</v>
      </c>
      <c r="H53" s="492">
        <f t="shared" si="6"/>
        <v>70260.526029658387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7"/>
        <v/>
      </c>
      <c r="C54" s="508">
        <f>IF(D11="","-",+C53+1)</f>
        <v>2055</v>
      </c>
      <c r="D54" s="524">
        <f>IF(F53+SUM(E$17:E53)=D$10,F53,D$10-SUM(E$17:E53))</f>
        <v>207962.79636982322</v>
      </c>
      <c r="E54" s="523">
        <f>IF(+I14&lt;F53,I14,D54)</f>
        <v>41210.853658536587</v>
      </c>
      <c r="F54" s="524">
        <f t="shared" si="4"/>
        <v>166751.94271128663</v>
      </c>
      <c r="G54" s="525">
        <f t="shared" si="5"/>
        <v>65022.869717862326</v>
      </c>
      <c r="H54" s="492">
        <f t="shared" si="6"/>
        <v>65022.869717862326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7"/>
        <v/>
      </c>
      <c r="C55" s="508">
        <f>IF(D11="","-",+C54+1)</f>
        <v>2056</v>
      </c>
      <c r="D55" s="524">
        <f>IF(F54+SUM(E$17:E54)=D$10,F54,D$10-SUM(E$17:E54))</f>
        <v>166751.94271128663</v>
      </c>
      <c r="E55" s="523">
        <f>IF(+I14&lt;F54,I14,D55)</f>
        <v>41210.853658536587</v>
      </c>
      <c r="F55" s="524">
        <f t="shared" si="4"/>
        <v>125541.08905275003</v>
      </c>
      <c r="G55" s="525">
        <f t="shared" si="5"/>
        <v>59785.21340606625</v>
      </c>
      <c r="H55" s="492">
        <f t="shared" si="6"/>
        <v>59785.21340606625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7"/>
        <v/>
      </c>
      <c r="C56" s="508">
        <f>IF(D11="","-",+C55+1)</f>
        <v>2057</v>
      </c>
      <c r="D56" s="524">
        <f>IF(F55+SUM(E$17:E55)=D$10,F55,D$10-SUM(E$17:E55))</f>
        <v>125541.08905275003</v>
      </c>
      <c r="E56" s="523">
        <f>IF(+I14&lt;F55,I14,D56)</f>
        <v>41210.853658536587</v>
      </c>
      <c r="F56" s="524">
        <f t="shared" si="4"/>
        <v>84330.235394213436</v>
      </c>
      <c r="G56" s="525">
        <f t="shared" si="5"/>
        <v>54547.557094270189</v>
      </c>
      <c r="H56" s="492">
        <f t="shared" si="6"/>
        <v>54547.557094270189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7"/>
        <v/>
      </c>
      <c r="C57" s="508">
        <f>IF(D11="","-",+C56+1)</f>
        <v>2058</v>
      </c>
      <c r="D57" s="524">
        <f>IF(F56+SUM(E$17:E56)=D$10,F56,D$10-SUM(E$17:E56))</f>
        <v>84330.235394213436</v>
      </c>
      <c r="E57" s="523">
        <f>IF(+I14&lt;F56,I14,D57)</f>
        <v>41210.853658536587</v>
      </c>
      <c r="F57" s="524">
        <f t="shared" si="4"/>
        <v>43119.381735676849</v>
      </c>
      <c r="G57" s="525">
        <f t="shared" si="5"/>
        <v>49309.900782474113</v>
      </c>
      <c r="H57" s="492">
        <f t="shared" si="6"/>
        <v>49309.900782474113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7"/>
        <v/>
      </c>
      <c r="C58" s="508">
        <f>IF(D11="","-",+C57+1)</f>
        <v>2059</v>
      </c>
      <c r="D58" s="524">
        <f>IF(F57+SUM(E$17:E57)=D$10,F57,D$10-SUM(E$17:E57))</f>
        <v>43119.381735676849</v>
      </c>
      <c r="E58" s="523">
        <f>IF(+I14&lt;F57,I14,D58)</f>
        <v>41210.853658536587</v>
      </c>
      <c r="F58" s="524">
        <f t="shared" si="4"/>
        <v>1908.5280771402613</v>
      </c>
      <c r="G58" s="525">
        <f t="shared" si="5"/>
        <v>44072.244470678044</v>
      </c>
      <c r="H58" s="492">
        <f t="shared" si="6"/>
        <v>44072.244470678044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7"/>
        <v/>
      </c>
      <c r="C59" s="508">
        <f>IF(D11="","-",+C58+1)</f>
        <v>2060</v>
      </c>
      <c r="D59" s="524">
        <f>IF(F58+SUM(E$17:E58)=D$10,F58,D$10-SUM(E$17:E58))</f>
        <v>1908.5280771402613</v>
      </c>
      <c r="E59" s="523">
        <f>IF(+I14&lt;F58,I14,D59)</f>
        <v>1908.5280771402613</v>
      </c>
      <c r="F59" s="524">
        <f t="shared" si="4"/>
        <v>0</v>
      </c>
      <c r="G59" s="525">
        <f t="shared" si="5"/>
        <v>2029.8094052619738</v>
      </c>
      <c r="H59" s="492">
        <f t="shared" si="6"/>
        <v>2029.8094052619738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7"/>
        <v/>
      </c>
      <c r="C60" s="508">
        <f>IF(D11="","-",+C59+1)</f>
        <v>2061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7"/>
        <v/>
      </c>
      <c r="C61" s="508">
        <f>IF(D11="","-",+C60+1)</f>
        <v>2062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7"/>
        <v/>
      </c>
      <c r="C62" s="508">
        <f>IF(D11="","-",+C61+1)</f>
        <v>2063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7"/>
        <v/>
      </c>
      <c r="C63" s="508">
        <f>IF(D11="","-",+C62+1)</f>
        <v>2064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7"/>
        <v/>
      </c>
      <c r="C64" s="508">
        <f>IF(D11="","-",+C63+1)</f>
        <v>2065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7"/>
        <v/>
      </c>
      <c r="C65" s="508">
        <f>IF(D11="","-",+C64+1)</f>
        <v>2066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7"/>
        <v/>
      </c>
      <c r="C66" s="508">
        <f>IF(D11="","-",+C65+1)</f>
        <v>2067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7"/>
        <v/>
      </c>
      <c r="C67" s="508">
        <f>IF(D11="","-",+C66+1)</f>
        <v>2068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7"/>
        <v/>
      </c>
      <c r="C68" s="508">
        <f>IF(D11="","-",+C67+1)</f>
        <v>2069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7"/>
        <v/>
      </c>
      <c r="C69" s="508">
        <f>IF(D11="","-",+C68+1)</f>
        <v>2070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7"/>
        <v/>
      </c>
      <c r="C70" s="508">
        <f>IF(D11="","-",+C69+1)</f>
        <v>2071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7"/>
        <v/>
      </c>
      <c r="C71" s="508">
        <f>IF(D11="","-",+C70+1)</f>
        <v>2072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7"/>
        <v/>
      </c>
      <c r="C72" s="528">
        <f>IF(D11="","-",+C71+1)</f>
        <v>2073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1689645.0000000002</v>
      </c>
      <c r="F73" s="375"/>
      <c r="G73" s="375">
        <f>SUM(G17:G72)</f>
        <v>6126037.9384385711</v>
      </c>
      <c r="H73" s="375">
        <f>SUM(H17:H72)</f>
        <v>6126037.9384385711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71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205595.02731099608</v>
      </c>
      <c r="N87" s="547">
        <f>IF(J92&lt;D11,0,VLOOKUP(J92,C17:O72,11))</f>
        <v>205595.02731099608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224927.31036056377</v>
      </c>
      <c r="N88" s="551">
        <f>IF(J92&lt;D11,0,VLOOKUP(J92,C99:P154,7))</f>
        <v>224927.31036056377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IPC 138 KV Capacitor Bank Addition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19332.28304956769</v>
      </c>
      <c r="N89" s="556">
        <f>+N88-N87</f>
        <v>19332.28304956769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TP2017012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1742924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v>2018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40533.116279069771</v>
      </c>
      <c r="K96" s="375"/>
      <c r="L96" s="375"/>
      <c r="M96" s="375"/>
      <c r="N96" s="375"/>
      <c r="O96" s="375"/>
      <c r="P96" s="272"/>
    </row>
    <row r="97" spans="1:16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2018</v>
      </c>
      <c r="D99" s="374">
        <v>0</v>
      </c>
      <c r="E99" s="525">
        <v>0</v>
      </c>
      <c r="F99" s="524">
        <v>1689645</v>
      </c>
      <c r="G99" s="604">
        <v>844822.5</v>
      </c>
      <c r="H99" s="605">
        <v>89217.130203738969</v>
      </c>
      <c r="I99" s="606">
        <v>89217.130203738969</v>
      </c>
      <c r="J99" s="515">
        <f t="shared" ref="J99:J130" si="8">+I99-H99</f>
        <v>0</v>
      </c>
      <c r="K99" s="515"/>
      <c r="L99" s="513">
        <f>+H99</f>
        <v>89217.130203738969</v>
      </c>
      <c r="M99" s="514">
        <f t="shared" ref="M99" si="9">IF(L99&lt;&gt;0,+H99-L99,0)</f>
        <v>0</v>
      </c>
      <c r="N99" s="513">
        <f>+I99</f>
        <v>89217.130203738969</v>
      </c>
      <c r="O99" s="514">
        <f t="shared" ref="O99:O130" si="10">IF(N99&lt;&gt;0,+I99-N99,0)</f>
        <v>0</v>
      </c>
      <c r="P99" s="514">
        <f t="shared" ref="P99:P130" si="11">+O99-M99</f>
        <v>0</v>
      </c>
    </row>
    <row r="100" spans="1:16" ht="12.5">
      <c r="B100" s="195" t="str">
        <f>IF(D100=F99,"","IU")</f>
        <v>IU</v>
      </c>
      <c r="C100" s="508">
        <f>IF(D93="","-",+C99+1)</f>
        <v>2019</v>
      </c>
      <c r="D100" s="374">
        <f>IF(F99+SUM(E$99:E99)=D$92,F99,D$92-SUM(E$99:E99))</f>
        <v>1742924</v>
      </c>
      <c r="E100" s="523">
        <f>IF(+J96&lt;F99,J96,D100)</f>
        <v>40533.116279069771</v>
      </c>
      <c r="F100" s="524">
        <f t="shared" ref="F100:F154" si="12">+D100-E100</f>
        <v>1702390.8837209302</v>
      </c>
      <c r="G100" s="524">
        <f t="shared" ref="G100:G154" si="13">+(F100+D100)/2</f>
        <v>1722657.4418604651</v>
      </c>
      <c r="H100" s="527">
        <f t="shared" ref="H100:H154" si="14">+J$94*G100+E100</f>
        <v>224927.31036056377</v>
      </c>
      <c r="I100" s="578">
        <f t="shared" ref="I100:I154" si="15">+J$95*G100+E100</f>
        <v>224927.31036056377</v>
      </c>
      <c r="J100" s="515">
        <f t="shared" si="8"/>
        <v>0</v>
      </c>
      <c r="K100" s="515"/>
      <c r="L100" s="526"/>
      <c r="M100" s="515">
        <f t="shared" ref="M100:M130" si="16">IF(L100&lt;&gt;0,+H100-L100,0)</f>
        <v>0</v>
      </c>
      <c r="N100" s="526"/>
      <c r="O100" s="515">
        <f t="shared" si="10"/>
        <v>0</v>
      </c>
      <c r="P100" s="515">
        <f t="shared" si="11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2020</v>
      </c>
      <c r="D101" s="374">
        <f>IF(F100+SUM(E$99:E100)=D$92,F100,D$92-SUM(E$99:E100))</f>
        <v>1702390.8837209302</v>
      </c>
      <c r="E101" s="523">
        <f>IF(+J96&lt;F100,J96,D101)</f>
        <v>40533.116279069771</v>
      </c>
      <c r="F101" s="524">
        <f t="shared" si="12"/>
        <v>1661857.7674418604</v>
      </c>
      <c r="G101" s="524">
        <f t="shared" si="13"/>
        <v>1682124.3255813953</v>
      </c>
      <c r="H101" s="527">
        <f t="shared" si="14"/>
        <v>220588.62344099922</v>
      </c>
      <c r="I101" s="578">
        <f t="shared" si="15"/>
        <v>220588.62344099922</v>
      </c>
      <c r="J101" s="515">
        <f t="shared" si="8"/>
        <v>0</v>
      </c>
      <c r="K101" s="515"/>
      <c r="L101" s="526"/>
      <c r="M101" s="515">
        <f t="shared" si="16"/>
        <v>0</v>
      </c>
      <c r="N101" s="526"/>
      <c r="O101" s="515">
        <f t="shared" si="10"/>
        <v>0</v>
      </c>
      <c r="P101" s="515">
        <f t="shared" si="11"/>
        <v>0</v>
      </c>
    </row>
    <row r="102" spans="1:16" ht="12.5">
      <c r="B102" s="195" t="str">
        <f t="shared" si="17"/>
        <v/>
      </c>
      <c r="C102" s="508">
        <f>IF(D93="","-",+C101+1)</f>
        <v>2021</v>
      </c>
      <c r="D102" s="374">
        <f>IF(F101+SUM(E$99:E101)=D$92,F101,D$92-SUM(E$99:E101))</f>
        <v>1661857.7674418604</v>
      </c>
      <c r="E102" s="523">
        <f>IF(+J96&lt;F101,J96,D102)</f>
        <v>40533.116279069771</v>
      </c>
      <c r="F102" s="524">
        <f t="shared" si="12"/>
        <v>1621324.6511627906</v>
      </c>
      <c r="G102" s="524">
        <f t="shared" si="13"/>
        <v>1641591.2093023255</v>
      </c>
      <c r="H102" s="527">
        <f t="shared" si="14"/>
        <v>216249.93652143466</v>
      </c>
      <c r="I102" s="578">
        <f t="shared" si="15"/>
        <v>216249.93652143466</v>
      </c>
      <c r="J102" s="515">
        <f t="shared" si="8"/>
        <v>0</v>
      </c>
      <c r="K102" s="515"/>
      <c r="L102" s="526"/>
      <c r="M102" s="515">
        <f t="shared" si="16"/>
        <v>0</v>
      </c>
      <c r="N102" s="526"/>
      <c r="O102" s="515">
        <f t="shared" si="10"/>
        <v>0</v>
      </c>
      <c r="P102" s="515">
        <f t="shared" si="11"/>
        <v>0</v>
      </c>
    </row>
    <row r="103" spans="1:16" ht="12.5">
      <c r="B103" s="195" t="str">
        <f t="shared" si="17"/>
        <v/>
      </c>
      <c r="C103" s="508">
        <f>IF(D93="","-",+C102+1)</f>
        <v>2022</v>
      </c>
      <c r="D103" s="374">
        <f>IF(F102+SUM(E$99:E102)=D$92,F102,D$92-SUM(E$99:E102))</f>
        <v>1621324.6511627906</v>
      </c>
      <c r="E103" s="523">
        <f>IF(+J96&lt;F102,J96,D103)</f>
        <v>40533.116279069771</v>
      </c>
      <c r="F103" s="524">
        <f t="shared" si="12"/>
        <v>1580791.5348837208</v>
      </c>
      <c r="G103" s="524">
        <f t="shared" si="13"/>
        <v>1601058.0930232557</v>
      </c>
      <c r="H103" s="527">
        <f t="shared" si="14"/>
        <v>211911.24960187008</v>
      </c>
      <c r="I103" s="578">
        <f t="shared" si="15"/>
        <v>211911.24960187008</v>
      </c>
      <c r="J103" s="515">
        <f t="shared" si="8"/>
        <v>0</v>
      </c>
      <c r="K103" s="515"/>
      <c r="L103" s="526"/>
      <c r="M103" s="515">
        <f t="shared" si="16"/>
        <v>0</v>
      </c>
      <c r="N103" s="526"/>
      <c r="O103" s="515">
        <f t="shared" si="10"/>
        <v>0</v>
      </c>
      <c r="P103" s="515">
        <f t="shared" si="11"/>
        <v>0</v>
      </c>
    </row>
    <row r="104" spans="1:16" ht="12.5">
      <c r="B104" s="195" t="str">
        <f t="shared" si="17"/>
        <v/>
      </c>
      <c r="C104" s="508">
        <f>IF(D93="","-",+C103+1)</f>
        <v>2023</v>
      </c>
      <c r="D104" s="374">
        <f>IF(F103+SUM(E$99:E103)=D$92,F103,D$92-SUM(E$99:E103))</f>
        <v>1580791.5348837208</v>
      </c>
      <c r="E104" s="523">
        <f>IF(+J96&lt;F103,J96,D104)</f>
        <v>40533.116279069771</v>
      </c>
      <c r="F104" s="524">
        <f t="shared" si="12"/>
        <v>1540258.418604651</v>
      </c>
      <c r="G104" s="524">
        <f t="shared" si="13"/>
        <v>1560524.9767441859</v>
      </c>
      <c r="H104" s="527">
        <f t="shared" si="14"/>
        <v>207572.56268230552</v>
      </c>
      <c r="I104" s="578">
        <f t="shared" si="15"/>
        <v>207572.56268230552</v>
      </c>
      <c r="J104" s="515">
        <f t="shared" si="8"/>
        <v>0</v>
      </c>
      <c r="K104" s="515"/>
      <c r="L104" s="526"/>
      <c r="M104" s="515">
        <f t="shared" si="16"/>
        <v>0</v>
      </c>
      <c r="N104" s="526"/>
      <c r="O104" s="515">
        <f t="shared" si="10"/>
        <v>0</v>
      </c>
      <c r="P104" s="515">
        <f t="shared" si="11"/>
        <v>0</v>
      </c>
    </row>
    <row r="105" spans="1:16" ht="12.5">
      <c r="B105" s="195" t="str">
        <f t="shared" si="17"/>
        <v/>
      </c>
      <c r="C105" s="508">
        <f>IF(D93="","-",+C104+1)</f>
        <v>2024</v>
      </c>
      <c r="D105" s="374">
        <f>IF(F104+SUM(E$99:E104)=D$92,F104,D$92-SUM(E$99:E104))</f>
        <v>1540258.418604651</v>
      </c>
      <c r="E105" s="523">
        <f>IF(+J96&lt;F104,J96,D105)</f>
        <v>40533.116279069771</v>
      </c>
      <c r="F105" s="524">
        <f t="shared" si="12"/>
        <v>1499725.3023255812</v>
      </c>
      <c r="G105" s="524">
        <f t="shared" si="13"/>
        <v>1519991.8604651161</v>
      </c>
      <c r="H105" s="527">
        <f t="shared" si="14"/>
        <v>203233.87576274094</v>
      </c>
      <c r="I105" s="578">
        <f t="shared" si="15"/>
        <v>203233.87576274094</v>
      </c>
      <c r="J105" s="515">
        <f t="shared" si="8"/>
        <v>0</v>
      </c>
      <c r="K105" s="515"/>
      <c r="L105" s="526"/>
      <c r="M105" s="515">
        <f t="shared" si="16"/>
        <v>0</v>
      </c>
      <c r="N105" s="526"/>
      <c r="O105" s="515">
        <f t="shared" si="10"/>
        <v>0</v>
      </c>
      <c r="P105" s="515">
        <f t="shared" si="11"/>
        <v>0</v>
      </c>
    </row>
    <row r="106" spans="1:16" ht="12.5">
      <c r="B106" s="195" t="str">
        <f t="shared" si="17"/>
        <v/>
      </c>
      <c r="C106" s="508">
        <f>IF(D93="","-",+C105+1)</f>
        <v>2025</v>
      </c>
      <c r="D106" s="374">
        <f>IF(F105+SUM(E$99:E105)=D$92,F105,D$92-SUM(E$99:E105))</f>
        <v>1499725.3023255812</v>
      </c>
      <c r="E106" s="523">
        <f>IF(+J96&lt;F105,J96,D106)</f>
        <v>40533.116279069771</v>
      </c>
      <c r="F106" s="524">
        <f t="shared" si="12"/>
        <v>1459192.1860465114</v>
      </c>
      <c r="G106" s="524">
        <f t="shared" si="13"/>
        <v>1479458.7441860463</v>
      </c>
      <c r="H106" s="527">
        <f t="shared" si="14"/>
        <v>198895.18884317638</v>
      </c>
      <c r="I106" s="578">
        <f t="shared" si="15"/>
        <v>198895.18884317638</v>
      </c>
      <c r="J106" s="515">
        <f t="shared" si="8"/>
        <v>0</v>
      </c>
      <c r="K106" s="515"/>
      <c r="L106" s="526"/>
      <c r="M106" s="515">
        <f t="shared" si="16"/>
        <v>0</v>
      </c>
      <c r="N106" s="526"/>
      <c r="O106" s="515">
        <f t="shared" si="10"/>
        <v>0</v>
      </c>
      <c r="P106" s="515">
        <f t="shared" si="11"/>
        <v>0</v>
      </c>
    </row>
    <row r="107" spans="1:16" ht="12.5">
      <c r="B107" s="195" t="str">
        <f t="shared" si="17"/>
        <v/>
      </c>
      <c r="C107" s="508">
        <f>IF(D93="","-",+C106+1)</f>
        <v>2026</v>
      </c>
      <c r="D107" s="374">
        <f>IF(F106+SUM(E$99:E106)=D$92,F106,D$92-SUM(E$99:E106))</f>
        <v>1459192.1860465114</v>
      </c>
      <c r="E107" s="523">
        <f>IF(+J96&lt;F106,J96,D107)</f>
        <v>40533.116279069771</v>
      </c>
      <c r="F107" s="524">
        <f t="shared" si="12"/>
        <v>1418659.0697674416</v>
      </c>
      <c r="G107" s="524">
        <f t="shared" si="13"/>
        <v>1438925.6279069765</v>
      </c>
      <c r="H107" s="527">
        <f t="shared" si="14"/>
        <v>194556.5019236118</v>
      </c>
      <c r="I107" s="578">
        <f t="shared" si="15"/>
        <v>194556.5019236118</v>
      </c>
      <c r="J107" s="515">
        <f t="shared" si="8"/>
        <v>0</v>
      </c>
      <c r="K107" s="515"/>
      <c r="L107" s="526"/>
      <c r="M107" s="515">
        <f t="shared" si="16"/>
        <v>0</v>
      </c>
      <c r="N107" s="526"/>
      <c r="O107" s="515">
        <f t="shared" si="10"/>
        <v>0</v>
      </c>
      <c r="P107" s="515">
        <f t="shared" si="11"/>
        <v>0</v>
      </c>
    </row>
    <row r="108" spans="1:16" ht="12.5">
      <c r="B108" s="195" t="str">
        <f t="shared" si="17"/>
        <v/>
      </c>
      <c r="C108" s="508">
        <f>IF(D93="","-",+C107+1)</f>
        <v>2027</v>
      </c>
      <c r="D108" s="374">
        <f>IF(F107+SUM(E$99:E107)=D$92,F107,D$92-SUM(E$99:E107))</f>
        <v>1418659.0697674416</v>
      </c>
      <c r="E108" s="523">
        <f>IF(+J96&lt;F107,J96,D108)</f>
        <v>40533.116279069771</v>
      </c>
      <c r="F108" s="524">
        <f t="shared" si="12"/>
        <v>1378125.9534883718</v>
      </c>
      <c r="G108" s="524">
        <f t="shared" si="13"/>
        <v>1398392.5116279067</v>
      </c>
      <c r="H108" s="527">
        <f t="shared" si="14"/>
        <v>190217.81500404724</v>
      </c>
      <c r="I108" s="578">
        <f t="shared" si="15"/>
        <v>190217.81500404724</v>
      </c>
      <c r="J108" s="515">
        <f t="shared" si="8"/>
        <v>0</v>
      </c>
      <c r="K108" s="515"/>
      <c r="L108" s="526"/>
      <c r="M108" s="515">
        <f t="shared" si="16"/>
        <v>0</v>
      </c>
      <c r="N108" s="526"/>
      <c r="O108" s="515">
        <f t="shared" si="10"/>
        <v>0</v>
      </c>
      <c r="P108" s="515">
        <f t="shared" si="11"/>
        <v>0</v>
      </c>
    </row>
    <row r="109" spans="1:16" ht="12.5">
      <c r="B109" s="195" t="str">
        <f t="shared" si="17"/>
        <v/>
      </c>
      <c r="C109" s="508">
        <f>IF(D93="","-",+C108+1)</f>
        <v>2028</v>
      </c>
      <c r="D109" s="374">
        <f>IF(F108+SUM(E$99:E108)=D$92,F108,D$92-SUM(E$99:E108))</f>
        <v>1378125.9534883718</v>
      </c>
      <c r="E109" s="523">
        <f>IF(+J96&lt;F108,J96,D109)</f>
        <v>40533.116279069771</v>
      </c>
      <c r="F109" s="524">
        <f t="shared" si="12"/>
        <v>1337592.837209302</v>
      </c>
      <c r="G109" s="524">
        <f t="shared" si="13"/>
        <v>1357859.3953488369</v>
      </c>
      <c r="H109" s="527">
        <f t="shared" si="14"/>
        <v>185879.12808448268</v>
      </c>
      <c r="I109" s="578">
        <f t="shared" si="15"/>
        <v>185879.12808448268</v>
      </c>
      <c r="J109" s="515">
        <f t="shared" si="8"/>
        <v>0</v>
      </c>
      <c r="K109" s="515"/>
      <c r="L109" s="526"/>
      <c r="M109" s="515">
        <f t="shared" si="16"/>
        <v>0</v>
      </c>
      <c r="N109" s="526"/>
      <c r="O109" s="515">
        <f t="shared" si="10"/>
        <v>0</v>
      </c>
      <c r="P109" s="515">
        <f t="shared" si="11"/>
        <v>0</v>
      </c>
    </row>
    <row r="110" spans="1:16" ht="12.5">
      <c r="B110" s="195" t="str">
        <f t="shared" si="17"/>
        <v/>
      </c>
      <c r="C110" s="508">
        <f>IF(D93="","-",+C109+1)</f>
        <v>2029</v>
      </c>
      <c r="D110" s="374">
        <f>IF(F109+SUM(E$99:E109)=D$92,F109,D$92-SUM(E$99:E109))</f>
        <v>1337592.837209302</v>
      </c>
      <c r="E110" s="523">
        <f>IF(+J96&lt;F109,J96,D110)</f>
        <v>40533.116279069771</v>
      </c>
      <c r="F110" s="524">
        <f t="shared" si="12"/>
        <v>1297059.7209302322</v>
      </c>
      <c r="G110" s="524">
        <f t="shared" si="13"/>
        <v>1317326.2790697671</v>
      </c>
      <c r="H110" s="527">
        <f t="shared" si="14"/>
        <v>181540.4411649181</v>
      </c>
      <c r="I110" s="578">
        <f t="shared" si="15"/>
        <v>181540.4411649181</v>
      </c>
      <c r="J110" s="515">
        <f t="shared" si="8"/>
        <v>0</v>
      </c>
      <c r="K110" s="515"/>
      <c r="L110" s="526"/>
      <c r="M110" s="515">
        <f t="shared" si="16"/>
        <v>0</v>
      </c>
      <c r="N110" s="526"/>
      <c r="O110" s="515">
        <f t="shared" si="10"/>
        <v>0</v>
      </c>
      <c r="P110" s="515">
        <f t="shared" si="11"/>
        <v>0</v>
      </c>
    </row>
    <row r="111" spans="1:16" ht="12.5">
      <c r="B111" s="195" t="str">
        <f t="shared" si="17"/>
        <v/>
      </c>
      <c r="C111" s="508">
        <f>IF(D93="","-",+C110+1)</f>
        <v>2030</v>
      </c>
      <c r="D111" s="374">
        <f>IF(F110+SUM(E$99:E110)=D$92,F110,D$92-SUM(E$99:E110))</f>
        <v>1297059.7209302322</v>
      </c>
      <c r="E111" s="523">
        <f>IF(+J96&lt;F110,J96,D111)</f>
        <v>40533.116279069771</v>
      </c>
      <c r="F111" s="524">
        <f t="shared" si="12"/>
        <v>1256526.6046511624</v>
      </c>
      <c r="G111" s="524">
        <f t="shared" si="13"/>
        <v>1276793.1627906973</v>
      </c>
      <c r="H111" s="527">
        <f t="shared" si="14"/>
        <v>177201.75424535354</v>
      </c>
      <c r="I111" s="578">
        <f t="shared" si="15"/>
        <v>177201.75424535354</v>
      </c>
      <c r="J111" s="515">
        <f t="shared" si="8"/>
        <v>0</v>
      </c>
      <c r="K111" s="515"/>
      <c r="L111" s="526"/>
      <c r="M111" s="515">
        <f t="shared" si="16"/>
        <v>0</v>
      </c>
      <c r="N111" s="526"/>
      <c r="O111" s="515">
        <f t="shared" si="10"/>
        <v>0</v>
      </c>
      <c r="P111" s="515">
        <f t="shared" si="11"/>
        <v>0</v>
      </c>
    </row>
    <row r="112" spans="1:16" ht="12.5">
      <c r="B112" s="195" t="str">
        <f t="shared" si="17"/>
        <v/>
      </c>
      <c r="C112" s="508">
        <f>IF(D93="","-",+C111+1)</f>
        <v>2031</v>
      </c>
      <c r="D112" s="374">
        <f>IF(F111+SUM(E$99:E111)=D$92,F111,D$92-SUM(E$99:E111))</f>
        <v>1256526.6046511624</v>
      </c>
      <c r="E112" s="523">
        <f>IF(+J96&lt;F111,J96,D112)</f>
        <v>40533.116279069771</v>
      </c>
      <c r="F112" s="524">
        <f t="shared" si="12"/>
        <v>1215993.4883720926</v>
      </c>
      <c r="G112" s="524">
        <f t="shared" si="13"/>
        <v>1236260.0465116275</v>
      </c>
      <c r="H112" s="527">
        <f t="shared" si="14"/>
        <v>172863.06732578896</v>
      </c>
      <c r="I112" s="578">
        <f t="shared" si="15"/>
        <v>172863.06732578896</v>
      </c>
      <c r="J112" s="515">
        <f t="shared" si="8"/>
        <v>0</v>
      </c>
      <c r="K112" s="515"/>
      <c r="L112" s="526"/>
      <c r="M112" s="515">
        <f t="shared" si="16"/>
        <v>0</v>
      </c>
      <c r="N112" s="526"/>
      <c r="O112" s="515">
        <f t="shared" si="10"/>
        <v>0</v>
      </c>
      <c r="P112" s="515">
        <f t="shared" si="11"/>
        <v>0</v>
      </c>
    </row>
    <row r="113" spans="2:16" ht="12.5">
      <c r="B113" s="195" t="str">
        <f t="shared" si="17"/>
        <v/>
      </c>
      <c r="C113" s="508">
        <f>IF(D93="","-",+C112+1)</f>
        <v>2032</v>
      </c>
      <c r="D113" s="374">
        <f>IF(F112+SUM(E$99:E112)=D$92,F112,D$92-SUM(E$99:E112))</f>
        <v>1215993.4883720926</v>
      </c>
      <c r="E113" s="523">
        <f>IF(+J96&lt;F112,J96,D113)</f>
        <v>40533.116279069771</v>
      </c>
      <c r="F113" s="524">
        <f t="shared" si="12"/>
        <v>1175460.3720930228</v>
      </c>
      <c r="G113" s="524">
        <f t="shared" si="13"/>
        <v>1195726.9302325577</v>
      </c>
      <c r="H113" s="527">
        <f t="shared" si="14"/>
        <v>168524.3804062244</v>
      </c>
      <c r="I113" s="578">
        <f t="shared" si="15"/>
        <v>168524.3804062244</v>
      </c>
      <c r="J113" s="515">
        <f t="shared" si="8"/>
        <v>0</v>
      </c>
      <c r="K113" s="515"/>
      <c r="L113" s="526"/>
      <c r="M113" s="515">
        <f t="shared" si="16"/>
        <v>0</v>
      </c>
      <c r="N113" s="526"/>
      <c r="O113" s="515">
        <f t="shared" si="10"/>
        <v>0</v>
      </c>
      <c r="P113" s="515">
        <f t="shared" si="11"/>
        <v>0</v>
      </c>
    </row>
    <row r="114" spans="2:16" ht="12.5">
      <c r="B114" s="195" t="str">
        <f t="shared" si="17"/>
        <v/>
      </c>
      <c r="C114" s="508">
        <f>IF(D93="","-",+C113+1)</f>
        <v>2033</v>
      </c>
      <c r="D114" s="374">
        <f>IF(F113+SUM(E$99:E113)=D$92,F113,D$92-SUM(E$99:E113))</f>
        <v>1175460.3720930228</v>
      </c>
      <c r="E114" s="523">
        <f>IF(+J96&lt;F113,J96,D114)</f>
        <v>40533.116279069771</v>
      </c>
      <c r="F114" s="524">
        <f t="shared" si="12"/>
        <v>1134927.255813953</v>
      </c>
      <c r="G114" s="524">
        <f t="shared" si="13"/>
        <v>1155193.8139534879</v>
      </c>
      <c r="H114" s="527">
        <f t="shared" si="14"/>
        <v>164185.69348665985</v>
      </c>
      <c r="I114" s="578">
        <f t="shared" si="15"/>
        <v>164185.69348665985</v>
      </c>
      <c r="J114" s="515">
        <f t="shared" si="8"/>
        <v>0</v>
      </c>
      <c r="K114" s="515"/>
      <c r="L114" s="526"/>
      <c r="M114" s="515">
        <f t="shared" si="16"/>
        <v>0</v>
      </c>
      <c r="N114" s="526"/>
      <c r="O114" s="515">
        <f t="shared" si="10"/>
        <v>0</v>
      </c>
      <c r="P114" s="515">
        <f t="shared" si="11"/>
        <v>0</v>
      </c>
    </row>
    <row r="115" spans="2:16" ht="12.5">
      <c r="B115" s="195" t="str">
        <f t="shared" si="17"/>
        <v/>
      </c>
      <c r="C115" s="508">
        <f>IF(D93="","-",+C114+1)</f>
        <v>2034</v>
      </c>
      <c r="D115" s="374">
        <f>IF(F114+SUM(E$99:E114)=D$92,F114,D$92-SUM(E$99:E114))</f>
        <v>1134927.255813953</v>
      </c>
      <c r="E115" s="523">
        <f>IF(+J96&lt;F114,J96,D115)</f>
        <v>40533.116279069771</v>
      </c>
      <c r="F115" s="524">
        <f t="shared" si="12"/>
        <v>1094394.1395348832</v>
      </c>
      <c r="G115" s="524">
        <f t="shared" si="13"/>
        <v>1114660.6976744181</v>
      </c>
      <c r="H115" s="527">
        <f t="shared" si="14"/>
        <v>159847.00656709526</v>
      </c>
      <c r="I115" s="578">
        <f t="shared" si="15"/>
        <v>159847.00656709526</v>
      </c>
      <c r="J115" s="515">
        <f t="shared" si="8"/>
        <v>0</v>
      </c>
      <c r="K115" s="515"/>
      <c r="L115" s="526"/>
      <c r="M115" s="515">
        <f t="shared" si="16"/>
        <v>0</v>
      </c>
      <c r="N115" s="526"/>
      <c r="O115" s="515">
        <f t="shared" si="10"/>
        <v>0</v>
      </c>
      <c r="P115" s="515">
        <f t="shared" si="11"/>
        <v>0</v>
      </c>
    </row>
    <row r="116" spans="2:16" ht="12.5">
      <c r="B116" s="195" t="str">
        <f t="shared" si="17"/>
        <v/>
      </c>
      <c r="C116" s="508">
        <f>IF(D93="","-",+C115+1)</f>
        <v>2035</v>
      </c>
      <c r="D116" s="374">
        <f>IF(F115+SUM(E$99:E115)=D$92,F115,D$92-SUM(E$99:E115))</f>
        <v>1094394.1395348832</v>
      </c>
      <c r="E116" s="523">
        <f>IF(+J96&lt;F115,J96,D116)</f>
        <v>40533.116279069771</v>
      </c>
      <c r="F116" s="524">
        <f t="shared" si="12"/>
        <v>1053861.0232558134</v>
      </c>
      <c r="G116" s="524">
        <f t="shared" si="13"/>
        <v>1074127.5813953483</v>
      </c>
      <c r="H116" s="527">
        <f t="shared" si="14"/>
        <v>155508.31964753068</v>
      </c>
      <c r="I116" s="578">
        <f t="shared" si="15"/>
        <v>155508.31964753068</v>
      </c>
      <c r="J116" s="515">
        <f t="shared" si="8"/>
        <v>0</v>
      </c>
      <c r="K116" s="515"/>
      <c r="L116" s="526"/>
      <c r="M116" s="515">
        <f t="shared" si="16"/>
        <v>0</v>
      </c>
      <c r="N116" s="526"/>
      <c r="O116" s="515">
        <f t="shared" si="10"/>
        <v>0</v>
      </c>
      <c r="P116" s="515">
        <f t="shared" si="11"/>
        <v>0</v>
      </c>
    </row>
    <row r="117" spans="2:16" ht="12.5">
      <c r="B117" s="195" t="str">
        <f t="shared" si="17"/>
        <v/>
      </c>
      <c r="C117" s="508">
        <f>IF(D93="","-",+C116+1)</f>
        <v>2036</v>
      </c>
      <c r="D117" s="374">
        <f>IF(F116+SUM(E$99:E116)=D$92,F116,D$92-SUM(E$99:E116))</f>
        <v>1053861.0232558134</v>
      </c>
      <c r="E117" s="523">
        <f>IF(+J96&lt;F116,J96,D117)</f>
        <v>40533.116279069771</v>
      </c>
      <c r="F117" s="524">
        <f t="shared" si="12"/>
        <v>1013327.9069767436</v>
      </c>
      <c r="G117" s="524">
        <f t="shared" si="13"/>
        <v>1033594.4651162785</v>
      </c>
      <c r="H117" s="527">
        <f t="shared" si="14"/>
        <v>151169.63272796612</v>
      </c>
      <c r="I117" s="578">
        <f t="shared" si="15"/>
        <v>151169.63272796612</v>
      </c>
      <c r="J117" s="515">
        <f t="shared" si="8"/>
        <v>0</v>
      </c>
      <c r="K117" s="515"/>
      <c r="L117" s="526"/>
      <c r="M117" s="515">
        <f t="shared" si="16"/>
        <v>0</v>
      </c>
      <c r="N117" s="526"/>
      <c r="O117" s="515">
        <f t="shared" si="10"/>
        <v>0</v>
      </c>
      <c r="P117" s="515">
        <f t="shared" si="11"/>
        <v>0</v>
      </c>
    </row>
    <row r="118" spans="2:16" ht="12.5">
      <c r="B118" s="195" t="str">
        <f t="shared" si="17"/>
        <v/>
      </c>
      <c r="C118" s="508">
        <f>IF(D93="","-",+C117+1)</f>
        <v>2037</v>
      </c>
      <c r="D118" s="374">
        <f>IF(F117+SUM(E$99:E117)=D$92,F117,D$92-SUM(E$99:E117))</f>
        <v>1013327.9069767436</v>
      </c>
      <c r="E118" s="523">
        <f>IF(+J96&lt;F117,J96,D118)</f>
        <v>40533.116279069771</v>
      </c>
      <c r="F118" s="524">
        <f t="shared" si="12"/>
        <v>972794.7906976738</v>
      </c>
      <c r="G118" s="524">
        <f t="shared" si="13"/>
        <v>993061.3488372087</v>
      </c>
      <c r="H118" s="527">
        <f t="shared" si="14"/>
        <v>146830.94580840156</v>
      </c>
      <c r="I118" s="578">
        <f t="shared" si="15"/>
        <v>146830.94580840156</v>
      </c>
      <c r="J118" s="515">
        <f t="shared" si="8"/>
        <v>0</v>
      </c>
      <c r="K118" s="515"/>
      <c r="L118" s="526"/>
      <c r="M118" s="515">
        <f t="shared" si="16"/>
        <v>0</v>
      </c>
      <c r="N118" s="526"/>
      <c r="O118" s="515">
        <f t="shared" si="10"/>
        <v>0</v>
      </c>
      <c r="P118" s="515">
        <f t="shared" si="11"/>
        <v>0</v>
      </c>
    </row>
    <row r="119" spans="2:16" ht="12.5">
      <c r="B119" s="195" t="str">
        <f t="shared" si="17"/>
        <v/>
      </c>
      <c r="C119" s="508">
        <f>IF(D93="","-",+C118+1)</f>
        <v>2038</v>
      </c>
      <c r="D119" s="374">
        <f>IF(F118+SUM(E$99:E118)=D$92,F118,D$92-SUM(E$99:E118))</f>
        <v>972794.7906976738</v>
      </c>
      <c r="E119" s="523">
        <f>IF(+J96&lt;F118,J96,D119)</f>
        <v>40533.116279069771</v>
      </c>
      <c r="F119" s="524">
        <f t="shared" si="12"/>
        <v>932261.674418604</v>
      </c>
      <c r="G119" s="524">
        <f t="shared" si="13"/>
        <v>952528.2325581389</v>
      </c>
      <c r="H119" s="527">
        <f t="shared" si="14"/>
        <v>142492.25888883698</v>
      </c>
      <c r="I119" s="578">
        <f t="shared" si="15"/>
        <v>142492.25888883698</v>
      </c>
      <c r="J119" s="515">
        <f t="shared" si="8"/>
        <v>0</v>
      </c>
      <c r="K119" s="515"/>
      <c r="L119" s="526"/>
      <c r="M119" s="515">
        <f t="shared" si="16"/>
        <v>0</v>
      </c>
      <c r="N119" s="526"/>
      <c r="O119" s="515">
        <f t="shared" si="10"/>
        <v>0</v>
      </c>
      <c r="P119" s="515">
        <f t="shared" si="11"/>
        <v>0</v>
      </c>
    </row>
    <row r="120" spans="2:16" ht="12.5">
      <c r="B120" s="195" t="str">
        <f t="shared" si="17"/>
        <v/>
      </c>
      <c r="C120" s="508">
        <f>IF(D93="","-",+C119+1)</f>
        <v>2039</v>
      </c>
      <c r="D120" s="374">
        <f>IF(F119+SUM(E$99:E119)=D$92,F119,D$92-SUM(E$99:E119))</f>
        <v>932261.674418604</v>
      </c>
      <c r="E120" s="523">
        <f>IF(+J96&lt;F119,J96,D120)</f>
        <v>40533.116279069771</v>
      </c>
      <c r="F120" s="524">
        <f t="shared" si="12"/>
        <v>891728.5581395342</v>
      </c>
      <c r="G120" s="524">
        <f t="shared" si="13"/>
        <v>911995.1162790691</v>
      </c>
      <c r="H120" s="527">
        <f t="shared" si="14"/>
        <v>138153.57196927239</v>
      </c>
      <c r="I120" s="578">
        <f t="shared" si="15"/>
        <v>138153.57196927239</v>
      </c>
      <c r="J120" s="515">
        <f t="shared" si="8"/>
        <v>0</v>
      </c>
      <c r="K120" s="515"/>
      <c r="L120" s="526"/>
      <c r="M120" s="515">
        <f t="shared" si="16"/>
        <v>0</v>
      </c>
      <c r="N120" s="526"/>
      <c r="O120" s="515">
        <f t="shared" si="10"/>
        <v>0</v>
      </c>
      <c r="P120" s="515">
        <f t="shared" si="11"/>
        <v>0</v>
      </c>
    </row>
    <row r="121" spans="2:16" ht="12.5">
      <c r="B121" s="195" t="str">
        <f t="shared" si="17"/>
        <v/>
      </c>
      <c r="C121" s="508">
        <f>IF(D93="","-",+C120+1)</f>
        <v>2040</v>
      </c>
      <c r="D121" s="374">
        <f>IF(F120+SUM(E$99:E120)=D$92,F120,D$92-SUM(E$99:E120))</f>
        <v>891728.5581395342</v>
      </c>
      <c r="E121" s="523">
        <f>IF(+J96&lt;F120,J96,D121)</f>
        <v>40533.116279069771</v>
      </c>
      <c r="F121" s="524">
        <f t="shared" si="12"/>
        <v>851195.4418604644</v>
      </c>
      <c r="G121" s="524">
        <f t="shared" si="13"/>
        <v>871461.9999999993</v>
      </c>
      <c r="H121" s="527">
        <f t="shared" si="14"/>
        <v>133814.88504970784</v>
      </c>
      <c r="I121" s="578">
        <f t="shared" si="15"/>
        <v>133814.88504970784</v>
      </c>
      <c r="J121" s="515">
        <f t="shared" si="8"/>
        <v>0</v>
      </c>
      <c r="K121" s="515"/>
      <c r="L121" s="526"/>
      <c r="M121" s="515">
        <f t="shared" si="16"/>
        <v>0</v>
      </c>
      <c r="N121" s="526"/>
      <c r="O121" s="515">
        <f t="shared" si="10"/>
        <v>0</v>
      </c>
      <c r="P121" s="515">
        <f t="shared" si="11"/>
        <v>0</v>
      </c>
    </row>
    <row r="122" spans="2:16" ht="12.5">
      <c r="B122" s="195" t="str">
        <f t="shared" si="17"/>
        <v/>
      </c>
      <c r="C122" s="508">
        <f>IF(D93="","-",+C121+1)</f>
        <v>2041</v>
      </c>
      <c r="D122" s="374">
        <f>IF(F121+SUM(E$99:E121)=D$92,F121,D$92-SUM(E$99:E121))</f>
        <v>851195.4418604644</v>
      </c>
      <c r="E122" s="523">
        <f>IF(+J96&lt;F121,J96,D122)</f>
        <v>40533.116279069771</v>
      </c>
      <c r="F122" s="524">
        <f t="shared" si="12"/>
        <v>810662.3255813946</v>
      </c>
      <c r="G122" s="524">
        <f t="shared" si="13"/>
        <v>830928.8837209295</v>
      </c>
      <c r="H122" s="527">
        <f t="shared" si="14"/>
        <v>129476.19813014328</v>
      </c>
      <c r="I122" s="578">
        <f t="shared" si="15"/>
        <v>129476.19813014328</v>
      </c>
      <c r="J122" s="515">
        <f t="shared" si="8"/>
        <v>0</v>
      </c>
      <c r="K122" s="515"/>
      <c r="L122" s="526"/>
      <c r="M122" s="515">
        <f t="shared" si="16"/>
        <v>0</v>
      </c>
      <c r="N122" s="526"/>
      <c r="O122" s="515">
        <f t="shared" si="10"/>
        <v>0</v>
      </c>
      <c r="P122" s="515">
        <f t="shared" si="11"/>
        <v>0</v>
      </c>
    </row>
    <row r="123" spans="2:16" ht="12.5">
      <c r="B123" s="195" t="str">
        <f t="shared" si="17"/>
        <v/>
      </c>
      <c r="C123" s="508">
        <f>IF(D93="","-",+C122+1)</f>
        <v>2042</v>
      </c>
      <c r="D123" s="374">
        <f>IF(F122+SUM(E$99:E122)=D$92,F122,D$92-SUM(E$99:E122))</f>
        <v>810662.3255813946</v>
      </c>
      <c r="E123" s="523">
        <f>IF(+J96&lt;F122,J96,D123)</f>
        <v>40533.116279069771</v>
      </c>
      <c r="F123" s="524">
        <f t="shared" si="12"/>
        <v>770129.2093023248</v>
      </c>
      <c r="G123" s="524">
        <f t="shared" si="13"/>
        <v>790395.7674418597</v>
      </c>
      <c r="H123" s="527">
        <f t="shared" si="14"/>
        <v>125137.51121057871</v>
      </c>
      <c r="I123" s="578">
        <f t="shared" si="15"/>
        <v>125137.51121057871</v>
      </c>
      <c r="J123" s="515">
        <f t="shared" si="8"/>
        <v>0</v>
      </c>
      <c r="K123" s="515"/>
      <c r="L123" s="526"/>
      <c r="M123" s="515">
        <f t="shared" si="16"/>
        <v>0</v>
      </c>
      <c r="N123" s="526"/>
      <c r="O123" s="515">
        <f t="shared" si="10"/>
        <v>0</v>
      </c>
      <c r="P123" s="515">
        <f t="shared" si="11"/>
        <v>0</v>
      </c>
    </row>
    <row r="124" spans="2:16" ht="12.5">
      <c r="B124" s="195" t="str">
        <f t="shared" si="17"/>
        <v/>
      </c>
      <c r="C124" s="508">
        <f>IF(D93="","-",+C123+1)</f>
        <v>2043</v>
      </c>
      <c r="D124" s="374">
        <f>IF(F123+SUM(E$99:E123)=D$92,F123,D$92-SUM(E$99:E123))</f>
        <v>770129.2093023248</v>
      </c>
      <c r="E124" s="523">
        <f>IF(+J96&lt;F123,J96,D124)</f>
        <v>40533.116279069771</v>
      </c>
      <c r="F124" s="524">
        <f t="shared" si="12"/>
        <v>729596.093023255</v>
      </c>
      <c r="G124" s="524">
        <f t="shared" si="13"/>
        <v>749862.6511627899</v>
      </c>
      <c r="H124" s="527">
        <f t="shared" si="14"/>
        <v>120798.82429101414</v>
      </c>
      <c r="I124" s="578">
        <f t="shared" si="15"/>
        <v>120798.82429101414</v>
      </c>
      <c r="J124" s="515">
        <f t="shared" si="8"/>
        <v>0</v>
      </c>
      <c r="K124" s="515"/>
      <c r="L124" s="526"/>
      <c r="M124" s="515">
        <f t="shared" si="16"/>
        <v>0</v>
      </c>
      <c r="N124" s="526"/>
      <c r="O124" s="515">
        <f t="shared" si="10"/>
        <v>0</v>
      </c>
      <c r="P124" s="515">
        <f t="shared" si="11"/>
        <v>0</v>
      </c>
    </row>
    <row r="125" spans="2:16" ht="12.5">
      <c r="B125" s="195" t="str">
        <f t="shared" si="17"/>
        <v/>
      </c>
      <c r="C125" s="508">
        <f>IF(D93="","-",+C124+1)</f>
        <v>2044</v>
      </c>
      <c r="D125" s="374">
        <f>IF(F124+SUM(E$99:E124)=D$92,F124,D$92-SUM(E$99:E124))</f>
        <v>729596.093023255</v>
      </c>
      <c r="E125" s="523">
        <f>IF(+J96&lt;F124,J96,D125)</f>
        <v>40533.116279069771</v>
      </c>
      <c r="F125" s="524">
        <f t="shared" si="12"/>
        <v>689062.9767441852</v>
      </c>
      <c r="G125" s="524">
        <f t="shared" si="13"/>
        <v>709329.5348837201</v>
      </c>
      <c r="H125" s="527">
        <f t="shared" si="14"/>
        <v>116460.13737144957</v>
      </c>
      <c r="I125" s="578">
        <f t="shared" si="15"/>
        <v>116460.13737144957</v>
      </c>
      <c r="J125" s="515">
        <f t="shared" si="8"/>
        <v>0</v>
      </c>
      <c r="K125" s="515"/>
      <c r="L125" s="526"/>
      <c r="M125" s="515">
        <f t="shared" si="16"/>
        <v>0</v>
      </c>
      <c r="N125" s="526"/>
      <c r="O125" s="515">
        <f t="shared" si="10"/>
        <v>0</v>
      </c>
      <c r="P125" s="515">
        <f t="shared" si="11"/>
        <v>0</v>
      </c>
    </row>
    <row r="126" spans="2:16" ht="12.5">
      <c r="B126" s="195" t="str">
        <f t="shared" si="17"/>
        <v/>
      </c>
      <c r="C126" s="508">
        <f>IF(D93="","-",+C125+1)</f>
        <v>2045</v>
      </c>
      <c r="D126" s="374">
        <f>IF(F125+SUM(E$99:E125)=D$92,F125,D$92-SUM(E$99:E125))</f>
        <v>689062.9767441852</v>
      </c>
      <c r="E126" s="523">
        <f>IF(+J96&lt;F125,J96,D126)</f>
        <v>40533.116279069771</v>
      </c>
      <c r="F126" s="524">
        <f t="shared" si="12"/>
        <v>648529.8604651154</v>
      </c>
      <c r="G126" s="524">
        <f t="shared" si="13"/>
        <v>668796.4186046503</v>
      </c>
      <c r="H126" s="527">
        <f t="shared" si="14"/>
        <v>112121.450451885</v>
      </c>
      <c r="I126" s="578">
        <f t="shared" si="15"/>
        <v>112121.450451885</v>
      </c>
      <c r="J126" s="515">
        <f t="shared" si="8"/>
        <v>0</v>
      </c>
      <c r="K126" s="515"/>
      <c r="L126" s="526"/>
      <c r="M126" s="515">
        <f t="shared" si="16"/>
        <v>0</v>
      </c>
      <c r="N126" s="526"/>
      <c r="O126" s="515">
        <f t="shared" si="10"/>
        <v>0</v>
      </c>
      <c r="P126" s="515">
        <f t="shared" si="11"/>
        <v>0</v>
      </c>
    </row>
    <row r="127" spans="2:16" ht="12.5">
      <c r="B127" s="195" t="str">
        <f t="shared" si="17"/>
        <v/>
      </c>
      <c r="C127" s="508">
        <f>IF(D93="","-",+C126+1)</f>
        <v>2046</v>
      </c>
      <c r="D127" s="374">
        <f>IF(F126+SUM(E$99:E126)=D$92,F126,D$92-SUM(E$99:E126))</f>
        <v>648529.8604651154</v>
      </c>
      <c r="E127" s="523">
        <f>IF(+J96&lt;F126,J96,D127)</f>
        <v>40533.116279069771</v>
      </c>
      <c r="F127" s="524">
        <f t="shared" si="12"/>
        <v>607996.7441860456</v>
      </c>
      <c r="G127" s="524">
        <f t="shared" si="13"/>
        <v>628263.3023255805</v>
      </c>
      <c r="H127" s="527">
        <f t="shared" si="14"/>
        <v>107782.76353232043</v>
      </c>
      <c r="I127" s="578">
        <f t="shared" si="15"/>
        <v>107782.76353232043</v>
      </c>
      <c r="J127" s="515">
        <f t="shared" si="8"/>
        <v>0</v>
      </c>
      <c r="K127" s="515"/>
      <c r="L127" s="526"/>
      <c r="M127" s="515">
        <f t="shared" si="16"/>
        <v>0</v>
      </c>
      <c r="N127" s="526"/>
      <c r="O127" s="515">
        <f t="shared" si="10"/>
        <v>0</v>
      </c>
      <c r="P127" s="515">
        <f t="shared" si="11"/>
        <v>0</v>
      </c>
    </row>
    <row r="128" spans="2:16" ht="12.5">
      <c r="B128" s="195" t="str">
        <f t="shared" si="17"/>
        <v/>
      </c>
      <c r="C128" s="508">
        <f>IF(D93="","-",+C127+1)</f>
        <v>2047</v>
      </c>
      <c r="D128" s="374">
        <f>IF(F127+SUM(E$99:E127)=D$92,F127,D$92-SUM(E$99:E127))</f>
        <v>607996.7441860456</v>
      </c>
      <c r="E128" s="523">
        <f>IF(+J96&lt;F127,J96,D128)</f>
        <v>40533.116279069771</v>
      </c>
      <c r="F128" s="524">
        <f t="shared" si="12"/>
        <v>567463.6279069758</v>
      </c>
      <c r="G128" s="524">
        <f t="shared" si="13"/>
        <v>587730.1860465107</v>
      </c>
      <c r="H128" s="527">
        <f t="shared" si="14"/>
        <v>103444.07661275586</v>
      </c>
      <c r="I128" s="578">
        <f t="shared" si="15"/>
        <v>103444.07661275586</v>
      </c>
      <c r="J128" s="515">
        <f t="shared" si="8"/>
        <v>0</v>
      </c>
      <c r="K128" s="515"/>
      <c r="L128" s="526"/>
      <c r="M128" s="515">
        <f t="shared" si="16"/>
        <v>0</v>
      </c>
      <c r="N128" s="526"/>
      <c r="O128" s="515">
        <f t="shared" si="10"/>
        <v>0</v>
      </c>
      <c r="P128" s="515">
        <f t="shared" si="11"/>
        <v>0</v>
      </c>
    </row>
    <row r="129" spans="2:16" ht="12.5">
      <c r="B129" s="195" t="str">
        <f t="shared" si="17"/>
        <v/>
      </c>
      <c r="C129" s="508">
        <f>IF(D93="","-",+C128+1)</f>
        <v>2048</v>
      </c>
      <c r="D129" s="374">
        <f>IF(F128+SUM(E$99:E128)=D$92,F128,D$92-SUM(E$99:E128))</f>
        <v>567463.6279069758</v>
      </c>
      <c r="E129" s="523">
        <f>IF(+J96&lt;F128,J96,D129)</f>
        <v>40533.116279069771</v>
      </c>
      <c r="F129" s="524">
        <f t="shared" si="12"/>
        <v>526930.511627906</v>
      </c>
      <c r="G129" s="524">
        <f t="shared" si="13"/>
        <v>547197.0697674409</v>
      </c>
      <c r="H129" s="527">
        <f t="shared" si="14"/>
        <v>99105.389693191304</v>
      </c>
      <c r="I129" s="578">
        <f t="shared" si="15"/>
        <v>99105.389693191304</v>
      </c>
      <c r="J129" s="515">
        <f t="shared" si="8"/>
        <v>0</v>
      </c>
      <c r="K129" s="515"/>
      <c r="L129" s="526"/>
      <c r="M129" s="515">
        <f t="shared" si="16"/>
        <v>0</v>
      </c>
      <c r="N129" s="526"/>
      <c r="O129" s="515">
        <f t="shared" si="10"/>
        <v>0</v>
      </c>
      <c r="P129" s="515">
        <f t="shared" si="11"/>
        <v>0</v>
      </c>
    </row>
    <row r="130" spans="2:16" ht="12.5">
      <c r="B130" s="195" t="str">
        <f t="shared" si="17"/>
        <v/>
      </c>
      <c r="C130" s="508">
        <f>IF(D93="","-",+C129+1)</f>
        <v>2049</v>
      </c>
      <c r="D130" s="374">
        <f>IF(F129+SUM(E$99:E129)=D$92,F129,D$92-SUM(E$99:E129))</f>
        <v>526930.511627906</v>
      </c>
      <c r="E130" s="523">
        <f>IF(+J96&lt;F129,J96,D130)</f>
        <v>40533.116279069771</v>
      </c>
      <c r="F130" s="524">
        <f t="shared" si="12"/>
        <v>486397.3953488362</v>
      </c>
      <c r="G130" s="524">
        <f t="shared" si="13"/>
        <v>506663.9534883711</v>
      </c>
      <c r="H130" s="527">
        <f t="shared" si="14"/>
        <v>94766.702773626719</v>
      </c>
      <c r="I130" s="578">
        <f t="shared" si="15"/>
        <v>94766.702773626719</v>
      </c>
      <c r="J130" s="515">
        <f t="shared" si="8"/>
        <v>0</v>
      </c>
      <c r="K130" s="515"/>
      <c r="L130" s="526"/>
      <c r="M130" s="515">
        <f t="shared" si="16"/>
        <v>0</v>
      </c>
      <c r="N130" s="526"/>
      <c r="O130" s="515">
        <f t="shared" si="10"/>
        <v>0</v>
      </c>
      <c r="P130" s="515">
        <f t="shared" si="11"/>
        <v>0</v>
      </c>
    </row>
    <row r="131" spans="2:16" ht="12.5">
      <c r="B131" s="195" t="str">
        <f t="shared" si="17"/>
        <v/>
      </c>
      <c r="C131" s="508">
        <f>IF(D93="","-",+C130+1)</f>
        <v>2050</v>
      </c>
      <c r="D131" s="374">
        <f>IF(F130+SUM(E$99:E130)=D$92,F130,D$92-SUM(E$99:E130))</f>
        <v>486397.3953488362</v>
      </c>
      <c r="E131" s="523">
        <f>IF(+J96&lt;F130,J96,D131)</f>
        <v>40533.116279069771</v>
      </c>
      <c r="F131" s="524">
        <f t="shared" si="12"/>
        <v>445864.2790697664</v>
      </c>
      <c r="G131" s="524">
        <f t="shared" si="13"/>
        <v>466130.8372093013</v>
      </c>
      <c r="H131" s="527">
        <f t="shared" si="14"/>
        <v>90428.015854062163</v>
      </c>
      <c r="I131" s="578">
        <f t="shared" si="15"/>
        <v>90428.015854062163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2051</v>
      </c>
      <c r="D132" s="374">
        <f>IF(F131+SUM(E$99:E131)=D$92,F131,D$92-SUM(E$99:E131))</f>
        <v>445864.2790697664</v>
      </c>
      <c r="E132" s="523">
        <f>IF(+J96&lt;F131,J96,D132)</f>
        <v>40533.116279069771</v>
      </c>
      <c r="F132" s="524">
        <f t="shared" si="12"/>
        <v>405331.1627906966</v>
      </c>
      <c r="G132" s="524">
        <f t="shared" si="13"/>
        <v>425597.7209302315</v>
      </c>
      <c r="H132" s="527">
        <f t="shared" si="14"/>
        <v>86089.328934497593</v>
      </c>
      <c r="I132" s="578">
        <f t="shared" si="15"/>
        <v>86089.328934497593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2052</v>
      </c>
      <c r="D133" s="374">
        <f>IF(F132+SUM(E$99:E132)=D$92,F132,D$92-SUM(E$99:E132))</f>
        <v>405331.1627906966</v>
      </c>
      <c r="E133" s="523">
        <f>IF(+J96&lt;F132,J96,D133)</f>
        <v>40533.116279069771</v>
      </c>
      <c r="F133" s="524">
        <f t="shared" si="12"/>
        <v>364798.0465116268</v>
      </c>
      <c r="G133" s="524">
        <f t="shared" si="13"/>
        <v>385064.6046511617</v>
      </c>
      <c r="H133" s="527">
        <f t="shared" si="14"/>
        <v>81750.642014933022</v>
      </c>
      <c r="I133" s="578">
        <f t="shared" si="15"/>
        <v>81750.642014933022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2053</v>
      </c>
      <c r="D134" s="374">
        <f>IF(F133+SUM(E$99:E133)=D$92,F133,D$92-SUM(E$99:E133))</f>
        <v>364798.0465116268</v>
      </c>
      <c r="E134" s="523">
        <f>IF(+J96&lt;F133,J96,D134)</f>
        <v>40533.116279069771</v>
      </c>
      <c r="F134" s="524">
        <f t="shared" si="12"/>
        <v>324264.930232557</v>
      </c>
      <c r="G134" s="524">
        <f t="shared" si="13"/>
        <v>344531.4883720919</v>
      </c>
      <c r="H134" s="527">
        <f t="shared" si="14"/>
        <v>77411.955095368452</v>
      </c>
      <c r="I134" s="578">
        <f t="shared" si="15"/>
        <v>77411.955095368452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2054</v>
      </c>
      <c r="D135" s="374">
        <f>IF(F134+SUM(E$99:E134)=D$92,F134,D$92-SUM(E$99:E134))</f>
        <v>324264.930232557</v>
      </c>
      <c r="E135" s="523">
        <f>IF(+J96&lt;F134,J96,D135)</f>
        <v>40533.116279069771</v>
      </c>
      <c r="F135" s="524">
        <f t="shared" si="12"/>
        <v>283731.8139534872</v>
      </c>
      <c r="G135" s="524">
        <f t="shared" si="13"/>
        <v>303998.3720930221</v>
      </c>
      <c r="H135" s="527">
        <f t="shared" si="14"/>
        <v>73073.268175803882</v>
      </c>
      <c r="I135" s="578">
        <f t="shared" si="15"/>
        <v>73073.268175803882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2055</v>
      </c>
      <c r="D136" s="374">
        <f>IF(F135+SUM(E$99:E135)=D$92,F135,D$92-SUM(E$99:E135))</f>
        <v>283731.8139534872</v>
      </c>
      <c r="E136" s="523">
        <f>IF(+J96&lt;F135,J96,D136)</f>
        <v>40533.116279069771</v>
      </c>
      <c r="F136" s="524">
        <f t="shared" si="12"/>
        <v>243198.69767441743</v>
      </c>
      <c r="G136" s="524">
        <f t="shared" si="13"/>
        <v>263465.2558139523</v>
      </c>
      <c r="H136" s="527">
        <f t="shared" si="14"/>
        <v>68734.581256239326</v>
      </c>
      <c r="I136" s="578">
        <f t="shared" si="15"/>
        <v>68734.581256239326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2056</v>
      </c>
      <c r="D137" s="374">
        <f>IF(F136+SUM(E$99:E136)=D$92,F136,D$92-SUM(E$99:E136))</f>
        <v>243198.69767441743</v>
      </c>
      <c r="E137" s="523">
        <f>IF(+J96&lt;F136,J96,D137)</f>
        <v>40533.116279069771</v>
      </c>
      <c r="F137" s="524">
        <f t="shared" si="12"/>
        <v>202665.58139534766</v>
      </c>
      <c r="G137" s="524">
        <f t="shared" si="13"/>
        <v>222932.13953488256</v>
      </c>
      <c r="H137" s="527">
        <f t="shared" si="14"/>
        <v>64395.894336674755</v>
      </c>
      <c r="I137" s="578">
        <f t="shared" si="15"/>
        <v>64395.894336674755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2057</v>
      </c>
      <c r="D138" s="374">
        <f>IF(F137+SUM(E$99:E137)=D$92,F137,D$92-SUM(E$99:E137))</f>
        <v>202665.58139534766</v>
      </c>
      <c r="E138" s="523">
        <f>IF(+J96&lt;F137,J96,D138)</f>
        <v>40533.116279069771</v>
      </c>
      <c r="F138" s="524">
        <f t="shared" si="12"/>
        <v>162132.46511627789</v>
      </c>
      <c r="G138" s="524">
        <f t="shared" si="13"/>
        <v>182399.02325581276</v>
      </c>
      <c r="H138" s="527">
        <f t="shared" si="14"/>
        <v>60057.207417110185</v>
      </c>
      <c r="I138" s="578">
        <f t="shared" si="15"/>
        <v>60057.207417110185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2058</v>
      </c>
      <c r="D139" s="374">
        <f>IF(F138+SUM(E$99:E138)=D$92,F138,D$92-SUM(E$99:E138))</f>
        <v>162132.46511627789</v>
      </c>
      <c r="E139" s="523">
        <f>IF(+J96&lt;F138,J96,D139)</f>
        <v>40533.116279069771</v>
      </c>
      <c r="F139" s="524">
        <f t="shared" si="12"/>
        <v>121599.34883720812</v>
      </c>
      <c r="G139" s="524">
        <f t="shared" si="13"/>
        <v>141865.90697674302</v>
      </c>
      <c r="H139" s="527">
        <f t="shared" si="14"/>
        <v>55718.520497545622</v>
      </c>
      <c r="I139" s="578">
        <f t="shared" si="15"/>
        <v>55718.520497545622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2059</v>
      </c>
      <c r="D140" s="374">
        <f>IF(F139+SUM(E$99:E139)=D$92,F139,D$92-SUM(E$99:E139))</f>
        <v>121599.34883720812</v>
      </c>
      <c r="E140" s="523">
        <f>IF(+J96&lt;F139,J96,D140)</f>
        <v>40533.116279069771</v>
      </c>
      <c r="F140" s="524">
        <f t="shared" si="12"/>
        <v>81066.232558138348</v>
      </c>
      <c r="G140" s="524">
        <f t="shared" si="13"/>
        <v>101332.79069767323</v>
      </c>
      <c r="H140" s="527">
        <f t="shared" si="14"/>
        <v>51379.833577981059</v>
      </c>
      <c r="I140" s="578">
        <f t="shared" si="15"/>
        <v>51379.833577981059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2060</v>
      </c>
      <c r="D141" s="374">
        <f>IF(F140+SUM(E$99:E140)=D$92,F140,D$92-SUM(E$99:E140))</f>
        <v>81066.232558138348</v>
      </c>
      <c r="E141" s="523">
        <f>IF(+J96&lt;F140,J96,D141)</f>
        <v>40533.116279069771</v>
      </c>
      <c r="F141" s="524">
        <f t="shared" si="12"/>
        <v>40533.116279068578</v>
      </c>
      <c r="G141" s="524">
        <f t="shared" si="13"/>
        <v>60799.674418603463</v>
      </c>
      <c r="H141" s="527">
        <f t="shared" si="14"/>
        <v>47041.146658416488</v>
      </c>
      <c r="I141" s="578">
        <f t="shared" si="15"/>
        <v>47041.146658416488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2061</v>
      </c>
      <c r="D142" s="374">
        <f>IF(F141+SUM(E$99:E141)=D$92,F141,D$92-SUM(E$99:E141))</f>
        <v>40533.116279068578</v>
      </c>
      <c r="E142" s="523">
        <f>IF(+J96&lt;F141,J96,D142)</f>
        <v>40533.116279068578</v>
      </c>
      <c r="F142" s="524">
        <f t="shared" si="12"/>
        <v>0</v>
      </c>
      <c r="G142" s="524">
        <f t="shared" si="13"/>
        <v>20266.558139534289</v>
      </c>
      <c r="H142" s="527">
        <f t="shared" si="14"/>
        <v>42702.459738850797</v>
      </c>
      <c r="I142" s="578">
        <f t="shared" si="15"/>
        <v>42702.459738850797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2062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12"/>
        <v>0</v>
      </c>
      <c r="G143" s="524">
        <f t="shared" si="13"/>
        <v>0</v>
      </c>
      <c r="H143" s="527">
        <f t="shared" si="14"/>
        <v>0</v>
      </c>
      <c r="I143" s="578">
        <f t="shared" si="15"/>
        <v>0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2063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2"/>
        <v>0</v>
      </c>
      <c r="G144" s="524">
        <f t="shared" si="13"/>
        <v>0</v>
      </c>
      <c r="H144" s="527">
        <f t="shared" si="14"/>
        <v>0</v>
      </c>
      <c r="I144" s="578">
        <f t="shared" si="15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2064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2"/>
        <v>0</v>
      </c>
      <c r="G145" s="524">
        <f t="shared" si="13"/>
        <v>0</v>
      </c>
      <c r="H145" s="527">
        <f t="shared" si="14"/>
        <v>0</v>
      </c>
      <c r="I145" s="578">
        <f t="shared" si="15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2065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2"/>
        <v>0</v>
      </c>
      <c r="G146" s="524">
        <f t="shared" si="13"/>
        <v>0</v>
      </c>
      <c r="H146" s="527">
        <f t="shared" si="14"/>
        <v>0</v>
      </c>
      <c r="I146" s="578">
        <f t="shared" si="15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2066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2"/>
        <v>0</v>
      </c>
      <c r="G147" s="524">
        <f t="shared" si="13"/>
        <v>0</v>
      </c>
      <c r="H147" s="527">
        <f t="shared" si="14"/>
        <v>0</v>
      </c>
      <c r="I147" s="578">
        <f t="shared" si="15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2067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2"/>
        <v>0</v>
      </c>
      <c r="G148" s="524">
        <f t="shared" si="13"/>
        <v>0</v>
      </c>
      <c r="H148" s="527">
        <f t="shared" si="14"/>
        <v>0</v>
      </c>
      <c r="I148" s="578">
        <f t="shared" si="15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2068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2"/>
        <v>0</v>
      </c>
      <c r="G149" s="524">
        <f t="shared" si="13"/>
        <v>0</v>
      </c>
      <c r="H149" s="527">
        <f t="shared" si="14"/>
        <v>0</v>
      </c>
      <c r="I149" s="578">
        <f t="shared" si="15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2069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2"/>
        <v>0</v>
      </c>
      <c r="G150" s="524">
        <f t="shared" si="13"/>
        <v>0</v>
      </c>
      <c r="H150" s="527">
        <f t="shared" si="14"/>
        <v>0</v>
      </c>
      <c r="I150" s="578">
        <f t="shared" si="15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2070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2"/>
        <v>0</v>
      </c>
      <c r="G151" s="524">
        <f t="shared" si="13"/>
        <v>0</v>
      </c>
      <c r="H151" s="527">
        <f t="shared" si="14"/>
        <v>0</v>
      </c>
      <c r="I151" s="578">
        <f t="shared" si="15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2071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2"/>
        <v>0</v>
      </c>
      <c r="G152" s="524">
        <f t="shared" si="13"/>
        <v>0</v>
      </c>
      <c r="H152" s="527">
        <f t="shared" si="14"/>
        <v>0</v>
      </c>
      <c r="I152" s="578">
        <f t="shared" si="15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2072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2"/>
        <v>0</v>
      </c>
      <c r="G153" s="524">
        <f t="shared" si="13"/>
        <v>0</v>
      </c>
      <c r="H153" s="527">
        <f t="shared" si="14"/>
        <v>0</v>
      </c>
      <c r="I153" s="578">
        <f t="shared" si="15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2073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2"/>
        <v>0</v>
      </c>
      <c r="G154" s="529">
        <f t="shared" si="13"/>
        <v>0</v>
      </c>
      <c r="H154" s="531">
        <f t="shared" si="14"/>
        <v>0</v>
      </c>
      <c r="I154" s="580">
        <f t="shared" si="15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5843257.187341175</v>
      </c>
      <c r="I155" s="375">
        <f>SUM(I99:I154)</f>
        <v>5843257.187341175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view="pageBreakPreview" zoomScale="60" zoomScaleNormal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72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396082.33747842355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396082.33747842355</v>
      </c>
      <c r="O6" s="269"/>
      <c r="P6" s="269"/>
    </row>
    <row r="7" spans="1:16" ht="13.5" thickBot="1">
      <c r="C7" s="468" t="s">
        <v>48</v>
      </c>
      <c r="D7" s="625" t="s">
        <v>460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662"/>
      <c r="K8" s="475"/>
      <c r="L8" s="475"/>
      <c r="M8" s="475"/>
      <c r="N8" s="475"/>
      <c r="O8" s="662"/>
      <c r="P8" s="340"/>
    </row>
    <row r="9" spans="1:16" ht="13.5" thickBot="1">
      <c r="C9" s="477" t="s">
        <v>50</v>
      </c>
      <c r="D9" s="478" t="s">
        <v>430</v>
      </c>
      <c r="E9" s="638" t="s">
        <v>431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7957000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2019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3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194073.17073170733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2019</v>
      </c>
      <c r="D17" s="632">
        <v>0</v>
      </c>
      <c r="E17" s="631">
        <v>9.9555672459071778E-2</v>
      </c>
      <c r="F17" s="632">
        <v>7956999.9004443279</v>
      </c>
      <c r="G17" s="631">
        <v>396082.33747842355</v>
      </c>
      <c r="H17" s="640">
        <v>396082.33747842355</v>
      </c>
      <c r="I17" s="512">
        <f t="shared" ref="I17:I72" si="0">H17-G17</f>
        <v>0</v>
      </c>
      <c r="J17" s="512"/>
      <c r="K17" s="513">
        <f>+G17</f>
        <v>396082.33747842355</v>
      </c>
      <c r="L17" s="514">
        <f t="shared" ref="L17:L72" si="1">IF(K17&lt;&gt;0,+G17-K17,0)</f>
        <v>0</v>
      </c>
      <c r="M17" s="513">
        <f>+H17</f>
        <v>396082.33747842355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2020</v>
      </c>
      <c r="D18" s="524">
        <f>IF(F17+SUM(E$17:E17)=D$10,F17,D$10-SUM(E$17:E17))</f>
        <v>7956999.9004443279</v>
      </c>
      <c r="E18" s="523">
        <f>IF(+I14&lt;F17,I14,D18)</f>
        <v>194073.17073170733</v>
      </c>
      <c r="F18" s="524">
        <f t="shared" ref="F18:F72" si="4">+D18-E18</f>
        <v>7762926.7297126204</v>
      </c>
      <c r="G18" s="525">
        <f t="shared" ref="G18:G72" si="5">+I$12*((D18+F18)/2)+E18</f>
        <v>1193028.1258707806</v>
      </c>
      <c r="H18" s="492">
        <f t="shared" ref="H18:H72" si="6">+I$13*((D18+F18)/2)+E18</f>
        <v>1193028.1258707806</v>
      </c>
      <c r="I18" s="512">
        <f t="shared" si="0"/>
        <v>0</v>
      </c>
      <c r="J18" s="512"/>
      <c r="K18" s="526"/>
      <c r="L18" s="515">
        <f t="shared" ref="L18" si="7">IF(K18&lt;&gt;0,+G18-K18,0)</f>
        <v>0</v>
      </c>
      <c r="M18" s="526"/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2021</v>
      </c>
      <c r="D19" s="524">
        <f>IF(F18+SUM(E$17:E18)=D$10,F18,D$10-SUM(E$17:E18))</f>
        <v>7762926.7297126204</v>
      </c>
      <c r="E19" s="523">
        <f>IF(+I14&lt;F18,I14,D19)</f>
        <v>194073.17073170733</v>
      </c>
      <c r="F19" s="524">
        <f t="shared" si="4"/>
        <v>7568853.5589809129</v>
      </c>
      <c r="G19" s="525">
        <f t="shared" si="5"/>
        <v>1168362.5711104837</v>
      </c>
      <c r="H19" s="492">
        <f t="shared" si="6"/>
        <v>1168362.5711104837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8">
        <f>IF(D11="","-",+C19+1)</f>
        <v>2022</v>
      </c>
      <c r="D20" s="524">
        <f>IF(F19+SUM(E$17:E19)=D$10,F19,D$10-SUM(E$17:E19))</f>
        <v>7568853.5589809129</v>
      </c>
      <c r="E20" s="523">
        <f>IF(+I14&lt;F19,I14,D20)</f>
        <v>194073.17073170733</v>
      </c>
      <c r="F20" s="524">
        <f t="shared" si="4"/>
        <v>7374780.3882492054</v>
      </c>
      <c r="G20" s="525">
        <f t="shared" si="5"/>
        <v>1143697.0163501874</v>
      </c>
      <c r="H20" s="492">
        <f t="shared" si="6"/>
        <v>1143697.0163501874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8"/>
        <v/>
      </c>
      <c r="C21" s="508">
        <f>IF(D11="","-",+C20+1)</f>
        <v>2023</v>
      </c>
      <c r="D21" s="524">
        <f>IF(F20+SUM(E$17:E20)=D$10,F20,D$10-SUM(E$17:E20))</f>
        <v>7374780.3882492054</v>
      </c>
      <c r="E21" s="523">
        <f>IF(+I14&lt;F20,I14,D21)</f>
        <v>194073.17073170733</v>
      </c>
      <c r="F21" s="524">
        <f t="shared" si="4"/>
        <v>7180707.2175174979</v>
      </c>
      <c r="G21" s="525">
        <f t="shared" si="5"/>
        <v>1119031.4615898905</v>
      </c>
      <c r="H21" s="492">
        <f t="shared" si="6"/>
        <v>1119031.4615898905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8"/>
        <v/>
      </c>
      <c r="C22" s="508">
        <f>IF(D11="","-",+C21+1)</f>
        <v>2024</v>
      </c>
      <c r="D22" s="524">
        <f>IF(F21+SUM(E$17:E21)=D$10,F21,D$10-SUM(E$17:E21))</f>
        <v>7180707.2175174979</v>
      </c>
      <c r="E22" s="523">
        <f>IF(+I14&lt;F21,I14,D22)</f>
        <v>194073.17073170733</v>
      </c>
      <c r="F22" s="524">
        <f t="shared" si="4"/>
        <v>6986634.0467857905</v>
      </c>
      <c r="G22" s="525">
        <f t="shared" si="5"/>
        <v>1094365.9068295942</v>
      </c>
      <c r="H22" s="492">
        <f t="shared" si="6"/>
        <v>1094365.9068295942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8"/>
        <v/>
      </c>
      <c r="C23" s="508">
        <f>IF(D11="","-",+C22+1)</f>
        <v>2025</v>
      </c>
      <c r="D23" s="524">
        <f>IF(F22+SUM(E$17:E22)=D$10,F22,D$10-SUM(E$17:E22))</f>
        <v>6986634.0467857905</v>
      </c>
      <c r="E23" s="523">
        <f>IF(+I14&lt;F22,I14,D23)</f>
        <v>194073.17073170733</v>
      </c>
      <c r="F23" s="524">
        <f t="shared" si="4"/>
        <v>6792560.876054083</v>
      </c>
      <c r="G23" s="525">
        <f t="shared" si="5"/>
        <v>1069700.3520692973</v>
      </c>
      <c r="H23" s="492">
        <f t="shared" si="6"/>
        <v>1069700.3520692973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8"/>
        <v/>
      </c>
      <c r="C24" s="508">
        <f>IF(D11="","-",+C23+1)</f>
        <v>2026</v>
      </c>
      <c r="D24" s="524">
        <f>IF(F23+SUM(E$17:E23)=D$10,F23,D$10-SUM(E$17:E23))</f>
        <v>6792560.876054083</v>
      </c>
      <c r="E24" s="523">
        <f>IF(+I14&lt;F23,I14,D24)</f>
        <v>194073.17073170733</v>
      </c>
      <c r="F24" s="524">
        <f t="shared" si="4"/>
        <v>6598487.7053223755</v>
      </c>
      <c r="G24" s="525">
        <f t="shared" si="5"/>
        <v>1045034.7973090009</v>
      </c>
      <c r="H24" s="492">
        <f t="shared" si="6"/>
        <v>1045034.7973090009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8"/>
        <v/>
      </c>
      <c r="C25" s="508">
        <f>IF(D11="","-",+C24+1)</f>
        <v>2027</v>
      </c>
      <c r="D25" s="524">
        <f>IF(F24+SUM(E$17:E24)=D$10,F24,D$10-SUM(E$17:E24))</f>
        <v>6598487.7053223755</v>
      </c>
      <c r="E25" s="523">
        <f>IF(+I14&lt;F24,I14,D25)</f>
        <v>194073.17073170733</v>
      </c>
      <c r="F25" s="524">
        <f t="shared" si="4"/>
        <v>6404414.534590668</v>
      </c>
      <c r="G25" s="525">
        <f t="shared" si="5"/>
        <v>1020369.2425487041</v>
      </c>
      <c r="H25" s="492">
        <f t="shared" si="6"/>
        <v>1020369.2425487041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8"/>
        <v/>
      </c>
      <c r="C26" s="508">
        <f>IF(D11="","-",+C25+1)</f>
        <v>2028</v>
      </c>
      <c r="D26" s="524">
        <f>IF(F25+SUM(E$17:E25)=D$10,F25,D$10-SUM(E$17:E25))</f>
        <v>6404414.534590668</v>
      </c>
      <c r="E26" s="523">
        <f>IF(+I14&lt;F25,I14,D26)</f>
        <v>194073.17073170733</v>
      </c>
      <c r="F26" s="524">
        <f t="shared" si="4"/>
        <v>6210341.3638589606</v>
      </c>
      <c r="G26" s="525">
        <f t="shared" si="5"/>
        <v>995703.68778840767</v>
      </c>
      <c r="H26" s="492">
        <f t="shared" si="6"/>
        <v>995703.68778840767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8"/>
        <v/>
      </c>
      <c r="C27" s="508">
        <f>IF(D11="","-",+C26+1)</f>
        <v>2029</v>
      </c>
      <c r="D27" s="524">
        <f>IF(F26+SUM(E$17:E26)=D$10,F26,D$10-SUM(E$17:E26))</f>
        <v>6210341.3638589606</v>
      </c>
      <c r="E27" s="523">
        <f>IF(+I14&lt;F26,I14,D27)</f>
        <v>194073.17073170733</v>
      </c>
      <c r="F27" s="524">
        <f t="shared" si="4"/>
        <v>6016268.1931272531</v>
      </c>
      <c r="G27" s="525">
        <f t="shared" si="5"/>
        <v>971038.13302811095</v>
      </c>
      <c r="H27" s="492">
        <f t="shared" si="6"/>
        <v>971038.13302811095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8"/>
        <v/>
      </c>
      <c r="C28" s="508">
        <f>IF(D11="","-",+C27+1)</f>
        <v>2030</v>
      </c>
      <c r="D28" s="524">
        <f>IF(F27+SUM(E$17:E27)=D$10,F27,D$10-SUM(E$17:E27))</f>
        <v>6016268.1931272531</v>
      </c>
      <c r="E28" s="523">
        <f>IF(+I14&lt;F27,I14,D28)</f>
        <v>194073.17073170733</v>
      </c>
      <c r="F28" s="524">
        <f t="shared" si="4"/>
        <v>5822195.0223955456</v>
      </c>
      <c r="G28" s="525">
        <f t="shared" si="5"/>
        <v>946372.57826781448</v>
      </c>
      <c r="H28" s="492">
        <f t="shared" si="6"/>
        <v>946372.57826781448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8"/>
        <v/>
      </c>
      <c r="C29" s="508">
        <f>IF(D11="","-",+C28+1)</f>
        <v>2031</v>
      </c>
      <c r="D29" s="524">
        <f>IF(F28+SUM(E$17:E28)=D$10,F28,D$10-SUM(E$17:E28))</f>
        <v>5822195.0223955456</v>
      </c>
      <c r="E29" s="523">
        <f>IF(+I14&lt;F28,I14,D29)</f>
        <v>194073.17073170733</v>
      </c>
      <c r="F29" s="524">
        <f t="shared" si="4"/>
        <v>5628121.8516638381</v>
      </c>
      <c r="G29" s="525">
        <f t="shared" si="5"/>
        <v>921707.02350751776</v>
      </c>
      <c r="H29" s="492">
        <f t="shared" si="6"/>
        <v>921707.02350751776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8"/>
        <v/>
      </c>
      <c r="C30" s="508">
        <f>IF(D11="","-",+C29+1)</f>
        <v>2032</v>
      </c>
      <c r="D30" s="524">
        <f>IF(F29+SUM(E$17:E29)=D$10,F29,D$10-SUM(E$17:E29))</f>
        <v>5628121.8516638381</v>
      </c>
      <c r="E30" s="523">
        <f>IF(+I14&lt;F29,I14,D30)</f>
        <v>194073.17073170733</v>
      </c>
      <c r="F30" s="524">
        <f t="shared" si="4"/>
        <v>5434048.6809321307</v>
      </c>
      <c r="G30" s="525">
        <f t="shared" si="5"/>
        <v>897041.46874722128</v>
      </c>
      <c r="H30" s="492">
        <f t="shared" si="6"/>
        <v>897041.46874722128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8"/>
        <v/>
      </c>
      <c r="C31" s="508">
        <f>IF(D11="","-",+C30+1)</f>
        <v>2033</v>
      </c>
      <c r="D31" s="524">
        <f>IF(F30+SUM(E$17:E30)=D$10,F30,D$10-SUM(E$17:E30))</f>
        <v>5434048.6809321307</v>
      </c>
      <c r="E31" s="523">
        <f>IF(+I14&lt;F30,I14,D31)</f>
        <v>194073.17073170733</v>
      </c>
      <c r="F31" s="524">
        <f t="shared" si="4"/>
        <v>5239975.5102004232</v>
      </c>
      <c r="G31" s="525">
        <f t="shared" si="5"/>
        <v>872375.91398692457</v>
      </c>
      <c r="H31" s="492">
        <f t="shared" si="6"/>
        <v>872375.91398692457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8"/>
        <v/>
      </c>
      <c r="C32" s="508">
        <f>IF(D11="","-",+C31+1)</f>
        <v>2034</v>
      </c>
      <c r="D32" s="524">
        <f>IF(F31+SUM(E$17:E31)=D$10,F31,D$10-SUM(E$17:E31))</f>
        <v>5239975.5102004232</v>
      </c>
      <c r="E32" s="523">
        <f>IF(+I14&lt;F31,I14,D32)</f>
        <v>194073.17073170733</v>
      </c>
      <c r="F32" s="524">
        <f t="shared" si="4"/>
        <v>5045902.3394687157</v>
      </c>
      <c r="G32" s="525">
        <f t="shared" si="5"/>
        <v>847710.35922662809</v>
      </c>
      <c r="H32" s="492">
        <f t="shared" si="6"/>
        <v>847710.35922662809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8"/>
        <v/>
      </c>
      <c r="C33" s="508">
        <f>IF(D11="","-",+C32+1)</f>
        <v>2035</v>
      </c>
      <c r="D33" s="524">
        <f>IF(F32+SUM(E$17:E32)=D$10,F32,D$10-SUM(E$17:E32))</f>
        <v>5045902.3394687157</v>
      </c>
      <c r="E33" s="523">
        <f>IF(+I14&lt;F32,I14,D33)</f>
        <v>194073.17073170733</v>
      </c>
      <c r="F33" s="524">
        <f t="shared" si="4"/>
        <v>4851829.1687370082</v>
      </c>
      <c r="G33" s="525">
        <f t="shared" si="5"/>
        <v>823044.80446633138</v>
      </c>
      <c r="H33" s="492">
        <f t="shared" si="6"/>
        <v>823044.80446633138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8"/>
        <v/>
      </c>
      <c r="C34" s="508">
        <f>IF(D11="","-",+C33+1)</f>
        <v>2036</v>
      </c>
      <c r="D34" s="524">
        <f>IF(F33+SUM(E$17:E33)=D$10,F33,D$10-SUM(E$17:E33))</f>
        <v>4851829.1687370082</v>
      </c>
      <c r="E34" s="523">
        <f>IF(+I14&lt;F33,I14,D34)</f>
        <v>194073.17073170733</v>
      </c>
      <c r="F34" s="524">
        <f t="shared" si="4"/>
        <v>4657755.9980053008</v>
      </c>
      <c r="G34" s="525">
        <f t="shared" si="5"/>
        <v>798379.2497060349</v>
      </c>
      <c r="H34" s="492">
        <f t="shared" si="6"/>
        <v>798379.2497060349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8"/>
        <v/>
      </c>
      <c r="C35" s="508">
        <f>IF(D11="","-",+C34+1)</f>
        <v>2037</v>
      </c>
      <c r="D35" s="524">
        <f>IF(F34+SUM(E$17:E34)=D$10,F34,D$10-SUM(E$17:E34))</f>
        <v>4657755.9980053008</v>
      </c>
      <c r="E35" s="523">
        <f>IF(+I14&lt;F34,I14,D35)</f>
        <v>194073.17073170733</v>
      </c>
      <c r="F35" s="524">
        <f t="shared" si="4"/>
        <v>4463682.8272735933</v>
      </c>
      <c r="G35" s="525">
        <f t="shared" si="5"/>
        <v>773713.69494573819</v>
      </c>
      <c r="H35" s="492">
        <f t="shared" si="6"/>
        <v>773713.69494573819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8"/>
        <v/>
      </c>
      <c r="C36" s="508">
        <f>IF(D11="","-",+C35+1)</f>
        <v>2038</v>
      </c>
      <c r="D36" s="524">
        <f>IF(F35+SUM(E$17:E35)=D$10,F35,D$10-SUM(E$17:E35))</f>
        <v>4463682.8272735933</v>
      </c>
      <c r="E36" s="523">
        <f>IF(+I14&lt;F35,I14,D36)</f>
        <v>194073.17073170733</v>
      </c>
      <c r="F36" s="524">
        <f t="shared" si="4"/>
        <v>4269609.6565418858</v>
      </c>
      <c r="G36" s="525">
        <f t="shared" si="5"/>
        <v>749048.14018544171</v>
      </c>
      <c r="H36" s="492">
        <f t="shared" si="6"/>
        <v>749048.14018544171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8"/>
        <v/>
      </c>
      <c r="C37" s="508">
        <f>IF(D11="","-",+C36+1)</f>
        <v>2039</v>
      </c>
      <c r="D37" s="524">
        <f>IF(F36+SUM(E$17:E36)=D$10,F36,D$10-SUM(E$17:E36))</f>
        <v>4269609.6565418858</v>
      </c>
      <c r="E37" s="523">
        <f>IF(+I14&lt;F36,I14,D37)</f>
        <v>194073.17073170733</v>
      </c>
      <c r="F37" s="524">
        <f t="shared" si="4"/>
        <v>4075536.4858101783</v>
      </c>
      <c r="G37" s="525">
        <f t="shared" si="5"/>
        <v>724382.58542514499</v>
      </c>
      <c r="H37" s="492">
        <f t="shared" si="6"/>
        <v>724382.58542514499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8"/>
        <v/>
      </c>
      <c r="C38" s="508">
        <f>IF(D11="","-",+C37+1)</f>
        <v>2040</v>
      </c>
      <c r="D38" s="524">
        <f>IF(F37+SUM(E$17:E37)=D$10,F37,D$10-SUM(E$17:E37))</f>
        <v>4075536.4858101783</v>
      </c>
      <c r="E38" s="523">
        <f>IF(+I14&lt;F37,I14,D38)</f>
        <v>194073.17073170733</v>
      </c>
      <c r="F38" s="524">
        <f t="shared" si="4"/>
        <v>3881463.3150784709</v>
      </c>
      <c r="G38" s="525">
        <f t="shared" si="5"/>
        <v>699717.0306648484</v>
      </c>
      <c r="H38" s="492">
        <f t="shared" si="6"/>
        <v>699717.0306648484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8"/>
        <v/>
      </c>
      <c r="C39" s="508">
        <f>IF(D11="","-",+C38+1)</f>
        <v>2041</v>
      </c>
      <c r="D39" s="524">
        <f>IF(F38+SUM(E$17:E38)=D$10,F38,D$10-SUM(E$17:E38))</f>
        <v>3881463.3150784709</v>
      </c>
      <c r="E39" s="523">
        <f>IF(+I14&lt;F38,I14,D39)</f>
        <v>194073.17073170733</v>
      </c>
      <c r="F39" s="524">
        <f t="shared" si="4"/>
        <v>3687390.1443467634</v>
      </c>
      <c r="G39" s="525">
        <f t="shared" si="5"/>
        <v>675051.4759045518</v>
      </c>
      <c r="H39" s="492">
        <f t="shared" si="6"/>
        <v>675051.4759045518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8"/>
        <v/>
      </c>
      <c r="C40" s="508">
        <f>IF(D11="","-",+C39+1)</f>
        <v>2042</v>
      </c>
      <c r="D40" s="524">
        <f>IF(F39+SUM(E$17:E39)=D$10,F39,D$10-SUM(E$17:E39))</f>
        <v>3687390.1443467634</v>
      </c>
      <c r="E40" s="523">
        <f>IF(+I14&lt;F39,I14,D40)</f>
        <v>194073.17073170733</v>
      </c>
      <c r="F40" s="524">
        <f t="shared" si="4"/>
        <v>3493316.9736150559</v>
      </c>
      <c r="G40" s="525">
        <f t="shared" si="5"/>
        <v>650385.9211442552</v>
      </c>
      <c r="H40" s="492">
        <f t="shared" si="6"/>
        <v>650385.9211442552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8"/>
        <v/>
      </c>
      <c r="C41" s="508">
        <f>IF(D11="","-",+C40+1)</f>
        <v>2043</v>
      </c>
      <c r="D41" s="524">
        <f>IF(F40+SUM(E$17:E40)=D$10,F40,D$10-SUM(E$17:E40))</f>
        <v>3493316.9736150559</v>
      </c>
      <c r="E41" s="523">
        <f>IF(+I14&lt;F40,I14,D41)</f>
        <v>194073.17073170733</v>
      </c>
      <c r="F41" s="524">
        <f t="shared" si="4"/>
        <v>3299243.8028833484</v>
      </c>
      <c r="G41" s="525">
        <f t="shared" si="5"/>
        <v>625720.36638395861</v>
      </c>
      <c r="H41" s="492">
        <f t="shared" si="6"/>
        <v>625720.36638395861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8"/>
        <v/>
      </c>
      <c r="C42" s="508">
        <f>IF(D11="","-",+C41+1)</f>
        <v>2044</v>
      </c>
      <c r="D42" s="524">
        <f>IF(F41+SUM(E$17:E41)=D$10,F41,D$10-SUM(E$17:E41))</f>
        <v>3299243.8028833484</v>
      </c>
      <c r="E42" s="523">
        <f>IF(+I14&lt;F41,I14,D42)</f>
        <v>194073.17073170733</v>
      </c>
      <c r="F42" s="524">
        <f t="shared" si="4"/>
        <v>3105170.632151641</v>
      </c>
      <c r="G42" s="525">
        <f t="shared" si="5"/>
        <v>601054.81162366201</v>
      </c>
      <c r="H42" s="492">
        <f t="shared" si="6"/>
        <v>601054.81162366201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8"/>
        <v/>
      </c>
      <c r="C43" s="508">
        <f>IF(D11="","-",+C42+1)</f>
        <v>2045</v>
      </c>
      <c r="D43" s="524">
        <f>IF(F42+SUM(E$17:E42)=D$10,F42,D$10-SUM(E$17:E42))</f>
        <v>3105170.632151641</v>
      </c>
      <c r="E43" s="523">
        <f>IF(+I14&lt;F42,I14,D43)</f>
        <v>194073.17073170733</v>
      </c>
      <c r="F43" s="524">
        <f t="shared" si="4"/>
        <v>2911097.4614199335</v>
      </c>
      <c r="G43" s="525">
        <f t="shared" si="5"/>
        <v>576389.25686336542</v>
      </c>
      <c r="H43" s="492">
        <f t="shared" si="6"/>
        <v>576389.25686336542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8"/>
        <v/>
      </c>
      <c r="C44" s="508">
        <f>IF(D11="","-",+C43+1)</f>
        <v>2046</v>
      </c>
      <c r="D44" s="524">
        <f>IF(F43+SUM(E$17:E43)=D$10,F43,D$10-SUM(E$17:E43))</f>
        <v>2911097.4614199335</v>
      </c>
      <c r="E44" s="523">
        <f>IF(+I14&lt;F43,I14,D44)</f>
        <v>194073.17073170733</v>
      </c>
      <c r="F44" s="524">
        <f t="shared" si="4"/>
        <v>2717024.290688226</v>
      </c>
      <c r="G44" s="525">
        <f t="shared" si="5"/>
        <v>551723.70210306882</v>
      </c>
      <c r="H44" s="492">
        <f t="shared" si="6"/>
        <v>551723.70210306882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8"/>
        <v/>
      </c>
      <c r="C45" s="508">
        <f>IF(D11="","-",+C44+1)</f>
        <v>2047</v>
      </c>
      <c r="D45" s="524">
        <f>IF(F44+SUM(E$17:E44)=D$10,F44,D$10-SUM(E$17:E44))</f>
        <v>2717024.290688226</v>
      </c>
      <c r="E45" s="523">
        <f>IF(+I14&lt;F44,I14,D45)</f>
        <v>194073.17073170733</v>
      </c>
      <c r="F45" s="524">
        <f t="shared" si="4"/>
        <v>2522951.1199565185</v>
      </c>
      <c r="G45" s="525">
        <f t="shared" si="5"/>
        <v>527058.14734277222</v>
      </c>
      <c r="H45" s="492">
        <f t="shared" si="6"/>
        <v>527058.14734277222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8"/>
        <v/>
      </c>
      <c r="C46" s="508">
        <f>IF(D11="","-",+C45+1)</f>
        <v>2048</v>
      </c>
      <c r="D46" s="524">
        <f>IF(F45+SUM(E$17:E45)=D$10,F45,D$10-SUM(E$17:E45))</f>
        <v>2522951.1199565185</v>
      </c>
      <c r="E46" s="523">
        <f>IF(+I14&lt;F45,I14,D46)</f>
        <v>194073.17073170733</v>
      </c>
      <c r="F46" s="524">
        <f t="shared" si="4"/>
        <v>2328877.949224811</v>
      </c>
      <c r="G46" s="525">
        <f t="shared" si="5"/>
        <v>502392.59258247563</v>
      </c>
      <c r="H46" s="492">
        <f t="shared" si="6"/>
        <v>502392.59258247563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8"/>
        <v/>
      </c>
      <c r="C47" s="508">
        <f>IF(D11="","-",+C46+1)</f>
        <v>2049</v>
      </c>
      <c r="D47" s="524">
        <f>IF(F46+SUM(E$17:E46)=D$10,F46,D$10-SUM(E$17:E46))</f>
        <v>2328877.949224811</v>
      </c>
      <c r="E47" s="523">
        <f>IF(+I14&lt;F46,I14,D47)</f>
        <v>194073.17073170733</v>
      </c>
      <c r="F47" s="524">
        <f t="shared" si="4"/>
        <v>2134804.7784931036</v>
      </c>
      <c r="G47" s="525">
        <f t="shared" si="5"/>
        <v>477727.03782217903</v>
      </c>
      <c r="H47" s="492">
        <f t="shared" si="6"/>
        <v>477727.03782217903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8"/>
        <v/>
      </c>
      <c r="C48" s="508">
        <f>IF(D11="","-",+C47+1)</f>
        <v>2050</v>
      </c>
      <c r="D48" s="524">
        <f>IF(F47+SUM(E$17:E47)=D$10,F47,D$10-SUM(E$17:E47))</f>
        <v>2134804.7784931036</v>
      </c>
      <c r="E48" s="523">
        <f>IF(+I14&lt;F47,I14,D48)</f>
        <v>194073.17073170733</v>
      </c>
      <c r="F48" s="524">
        <f t="shared" si="4"/>
        <v>1940731.6077613963</v>
      </c>
      <c r="G48" s="525">
        <f t="shared" si="5"/>
        <v>453061.48306188238</v>
      </c>
      <c r="H48" s="492">
        <f t="shared" si="6"/>
        <v>453061.48306188238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8"/>
        <v/>
      </c>
      <c r="C49" s="508">
        <f>IF(D11="","-",+C48+1)</f>
        <v>2051</v>
      </c>
      <c r="D49" s="524">
        <f>IF(F48+SUM(E$17:E48)=D$10,F48,D$10-SUM(E$17:E48))</f>
        <v>1940731.6077613963</v>
      </c>
      <c r="E49" s="523">
        <f>IF(+I14&lt;F48,I14,D49)</f>
        <v>194073.17073170733</v>
      </c>
      <c r="F49" s="524">
        <f t="shared" si="4"/>
        <v>1746658.4370296891</v>
      </c>
      <c r="G49" s="525">
        <f t="shared" si="5"/>
        <v>428395.92830158584</v>
      </c>
      <c r="H49" s="492">
        <f t="shared" si="6"/>
        <v>428395.92830158584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8"/>
        <v/>
      </c>
      <c r="C50" s="508">
        <f>IF(D11="","-",+C49+1)</f>
        <v>2052</v>
      </c>
      <c r="D50" s="524">
        <f>IF(F49+SUM(E$17:E49)=D$10,F49,D$10-SUM(E$17:E49))</f>
        <v>1746658.4370296891</v>
      </c>
      <c r="E50" s="523">
        <f>IF(+I14&lt;F49,I14,D50)</f>
        <v>194073.17073170733</v>
      </c>
      <c r="F50" s="524">
        <f t="shared" si="4"/>
        <v>1552585.2662979818</v>
      </c>
      <c r="G50" s="525">
        <f t="shared" si="5"/>
        <v>403730.37354128924</v>
      </c>
      <c r="H50" s="492">
        <f t="shared" si="6"/>
        <v>403730.37354128924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8"/>
        <v/>
      </c>
      <c r="C51" s="508">
        <f>IF(D11="","-",+C50+1)</f>
        <v>2053</v>
      </c>
      <c r="D51" s="524">
        <f>IF(F50+SUM(E$17:E50)=D$10,F50,D$10-SUM(E$17:E50))</f>
        <v>1552585.2662979818</v>
      </c>
      <c r="E51" s="523">
        <f>IF(+I14&lt;F50,I14,D51)</f>
        <v>194073.17073170733</v>
      </c>
      <c r="F51" s="524">
        <f t="shared" si="4"/>
        <v>1358512.0955662746</v>
      </c>
      <c r="G51" s="525">
        <f t="shared" si="5"/>
        <v>379064.81878099265</v>
      </c>
      <c r="H51" s="492">
        <f t="shared" si="6"/>
        <v>379064.81878099265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8"/>
        <v/>
      </c>
      <c r="C52" s="508">
        <f>IF(D11="","-",+C51+1)</f>
        <v>2054</v>
      </c>
      <c r="D52" s="524">
        <f>IF(F51+SUM(E$17:E51)=D$10,F51,D$10-SUM(E$17:E51))</f>
        <v>1358512.0955662746</v>
      </c>
      <c r="E52" s="523">
        <f>IF(+I14&lt;F51,I14,D52)</f>
        <v>194073.17073170733</v>
      </c>
      <c r="F52" s="524">
        <f t="shared" si="4"/>
        <v>1164438.9248345674</v>
      </c>
      <c r="G52" s="525">
        <f t="shared" si="5"/>
        <v>354399.26402069605</v>
      </c>
      <c r="H52" s="492">
        <f t="shared" si="6"/>
        <v>354399.26402069605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8"/>
        <v/>
      </c>
      <c r="C53" s="508">
        <f>IF(D11="","-",+C52+1)</f>
        <v>2055</v>
      </c>
      <c r="D53" s="524">
        <f>IF(F52+SUM(E$17:E52)=D$10,F52,D$10-SUM(E$17:E52))</f>
        <v>1164438.9248345674</v>
      </c>
      <c r="E53" s="523">
        <f>IF(+I14&lt;F52,I14,D53)</f>
        <v>194073.17073170733</v>
      </c>
      <c r="F53" s="524">
        <f t="shared" si="4"/>
        <v>970365.75410286</v>
      </c>
      <c r="G53" s="525">
        <f t="shared" si="5"/>
        <v>329733.70926039951</v>
      </c>
      <c r="H53" s="492">
        <f t="shared" si="6"/>
        <v>329733.70926039951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8"/>
        <v/>
      </c>
      <c r="C54" s="508">
        <f>IF(D11="","-",+C53+1)</f>
        <v>2056</v>
      </c>
      <c r="D54" s="524">
        <f>IF(F53+SUM(E$17:E53)=D$10,F53,D$10-SUM(E$17:E53))</f>
        <v>970365.75410286</v>
      </c>
      <c r="E54" s="523">
        <f>IF(+I14&lt;F53,I14,D54)</f>
        <v>194073.17073170733</v>
      </c>
      <c r="F54" s="524">
        <f t="shared" si="4"/>
        <v>776292.58337115264</v>
      </c>
      <c r="G54" s="525">
        <f t="shared" si="5"/>
        <v>305068.15450010297</v>
      </c>
      <c r="H54" s="492">
        <f t="shared" si="6"/>
        <v>305068.15450010297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8"/>
        <v/>
      </c>
      <c r="C55" s="508">
        <f>IF(D11="","-",+C54+1)</f>
        <v>2057</v>
      </c>
      <c r="D55" s="524">
        <f>IF(F54+SUM(E$17:E54)=D$10,F54,D$10-SUM(E$17:E54))</f>
        <v>776292.58337115264</v>
      </c>
      <c r="E55" s="523">
        <f>IF(+I14&lt;F54,I14,D55)</f>
        <v>194073.17073170733</v>
      </c>
      <c r="F55" s="524">
        <f t="shared" si="4"/>
        <v>582219.41263944528</v>
      </c>
      <c r="G55" s="525">
        <f t="shared" si="5"/>
        <v>280402.59973980638</v>
      </c>
      <c r="H55" s="492">
        <f t="shared" si="6"/>
        <v>280402.59973980638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8"/>
        <v/>
      </c>
      <c r="C56" s="508">
        <f>IF(D11="","-",+C55+1)</f>
        <v>2058</v>
      </c>
      <c r="D56" s="524">
        <f>IF(F55+SUM(E$17:E55)=D$10,F55,D$10-SUM(E$17:E55))</f>
        <v>582219.41263944528</v>
      </c>
      <c r="E56" s="523">
        <f>IF(+I14&lt;F55,I14,D56)</f>
        <v>194073.17073170733</v>
      </c>
      <c r="F56" s="524">
        <f t="shared" si="4"/>
        <v>388146.24190773792</v>
      </c>
      <c r="G56" s="525">
        <f t="shared" si="5"/>
        <v>255737.04497950975</v>
      </c>
      <c r="H56" s="492">
        <f t="shared" si="6"/>
        <v>255737.04497950975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8"/>
        <v/>
      </c>
      <c r="C57" s="508">
        <f>IF(D11="","-",+C56+1)</f>
        <v>2059</v>
      </c>
      <c r="D57" s="524">
        <f>IF(F56+SUM(E$17:E56)=D$10,F56,D$10-SUM(E$17:E56))</f>
        <v>388146.24190773792</v>
      </c>
      <c r="E57" s="523">
        <f>IF(+I14&lt;F56,I14,D57)</f>
        <v>194073.17073170733</v>
      </c>
      <c r="F57" s="524">
        <f t="shared" si="4"/>
        <v>194073.07117603059</v>
      </c>
      <c r="G57" s="525">
        <f t="shared" si="5"/>
        <v>231071.49021921318</v>
      </c>
      <c r="H57" s="492">
        <f t="shared" si="6"/>
        <v>231071.49021921318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8"/>
        <v/>
      </c>
      <c r="C58" s="508">
        <f>IF(D11="","-",+C57+1)</f>
        <v>2060</v>
      </c>
      <c r="D58" s="524">
        <f>IF(F57+SUM(E$17:E57)=D$10,F57,D$10-SUM(E$17:E57))</f>
        <v>194073.07117603059</v>
      </c>
      <c r="E58" s="523">
        <f>IF(+I14&lt;F57,I14,D58)</f>
        <v>194073.07117603059</v>
      </c>
      <c r="F58" s="524">
        <f t="shared" si="4"/>
        <v>0</v>
      </c>
      <c r="G58" s="525">
        <f t="shared" si="5"/>
        <v>206405.84222970935</v>
      </c>
      <c r="H58" s="492">
        <f t="shared" si="6"/>
        <v>206405.84222970935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8"/>
        <v/>
      </c>
      <c r="C59" s="508">
        <f>IF(D11="","-",+C58+1)</f>
        <v>2061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8"/>
        <v/>
      </c>
      <c r="C60" s="508">
        <f>IF(D11="","-",+C59+1)</f>
        <v>2062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8"/>
        <v/>
      </c>
      <c r="C61" s="508">
        <f>IF(D11="","-",+C60+1)</f>
        <v>2063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8"/>
        <v/>
      </c>
      <c r="C62" s="508">
        <f>IF(D11="","-",+C61+1)</f>
        <v>2064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8"/>
        <v/>
      </c>
      <c r="C63" s="508">
        <f>IF(D11="","-",+C62+1)</f>
        <v>2065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8"/>
        <v/>
      </c>
      <c r="C64" s="508">
        <f>IF(D11="","-",+C63+1)</f>
        <v>2066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8"/>
        <v/>
      </c>
      <c r="C65" s="508">
        <f>IF(D11="","-",+C64+1)</f>
        <v>2067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8"/>
        <v/>
      </c>
      <c r="C66" s="508">
        <f>IF(D11="","-",+C65+1)</f>
        <v>2068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8"/>
        <v/>
      </c>
      <c r="C67" s="508">
        <f>IF(D11="","-",+C66+1)</f>
        <v>2069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8"/>
        <v/>
      </c>
      <c r="C68" s="508">
        <f>IF(D11="","-",+C67+1)</f>
        <v>2070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8"/>
        <v/>
      </c>
      <c r="C69" s="508">
        <f>IF(D11="","-",+C68+1)</f>
        <v>2071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8"/>
        <v/>
      </c>
      <c r="C70" s="508">
        <f>IF(D11="","-",+C69+1)</f>
        <v>2072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8"/>
        <v/>
      </c>
      <c r="C71" s="508">
        <f>IF(D11="","-",+C70+1)</f>
        <v>2073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8"/>
        <v/>
      </c>
      <c r="C72" s="528">
        <f>IF(D11="","-",+C71+1)</f>
        <v>2074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7957000</v>
      </c>
      <c r="F73" s="375"/>
      <c r="G73" s="375">
        <f>SUM(G17:G72)</f>
        <v>29084480.501508001</v>
      </c>
      <c r="H73" s="375">
        <f>SUM(H17:H72)</f>
        <v>29084480.501508001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72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396082.33747842355</v>
      </c>
      <c r="N87" s="547">
        <f>IF(J92&lt;D11,0,VLOOKUP(J92,C17:O72,11))</f>
        <v>396082.33747842355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515199.63761580712</v>
      </c>
      <c r="N88" s="551">
        <f>IF(J92&lt;D11,0,VLOOKUP(J92,C99:P154,7))</f>
        <v>515199.63761580712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Ellerbe Road - Lucas 69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119117.30013738357</v>
      </c>
      <c r="N89" s="556">
        <f>+N88-N87</f>
        <v>119117.30013738357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TP2017012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9626252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+D11</f>
        <v>2019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f>+D12</f>
        <v>3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223866.32558139536</v>
      </c>
      <c r="K96" s="375"/>
      <c r="L96" s="375"/>
      <c r="M96" s="375"/>
      <c r="N96" s="375"/>
      <c r="O96" s="375"/>
      <c r="P96" s="272"/>
    </row>
    <row r="97" spans="1:16" ht="39">
      <c r="A97" s="661"/>
      <c r="B97" s="661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2019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9626252</v>
      </c>
      <c r="G99" s="604">
        <f t="shared" ref="G99:G154" si="9">+(F99+D99)/2</f>
        <v>4813126</v>
      </c>
      <c r="H99" s="605">
        <f>+J94*G99+E99</f>
        <v>515199.63761580712</v>
      </c>
      <c r="I99" s="606">
        <f>+J95*G99+E99</f>
        <v>515199.63761580712</v>
      </c>
      <c r="J99" s="515">
        <f t="shared" ref="J99:J130" si="10">+I99-H99</f>
        <v>0</v>
      </c>
      <c r="K99" s="515"/>
      <c r="L99" s="620"/>
      <c r="M99" s="514">
        <f t="shared" ref="M99:M130" si="11">IF(L99&lt;&gt;0,+H99-L99,0)</f>
        <v>0</v>
      </c>
      <c r="N99" s="620"/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/>
      </c>
      <c r="C100" s="508">
        <f>IF(D93="","-",+C99+1)</f>
        <v>2020</v>
      </c>
      <c r="D100" s="374">
        <f>IF(F99+SUM(E$99:E99)=D$92,F99,D$92-SUM(E$99:E99))</f>
        <v>9626252</v>
      </c>
      <c r="E100" s="523">
        <f>IF(+J96&lt;F99,J96,D100)</f>
        <v>223866.32558139536</v>
      </c>
      <c r="F100" s="524">
        <f t="shared" ref="F100:F154" si="14">+D100-E100</f>
        <v>9402385.674418604</v>
      </c>
      <c r="G100" s="524">
        <f t="shared" si="9"/>
        <v>9514318.8372093029</v>
      </c>
      <c r="H100" s="527">
        <f t="shared" ref="H100:H154" si="15">+J$94*G100+E100</f>
        <v>1242284.2138917118</v>
      </c>
      <c r="I100" s="578">
        <f t="shared" ref="I100:I154" si="16">+J$95*G100+E100</f>
        <v>1242284.2138917118</v>
      </c>
      <c r="J100" s="515">
        <f t="shared" si="10"/>
        <v>0</v>
      </c>
      <c r="K100" s="515"/>
      <c r="L100" s="526"/>
      <c r="M100" s="515">
        <f t="shared" si="11"/>
        <v>0</v>
      </c>
      <c r="N100" s="526"/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2021</v>
      </c>
      <c r="D101" s="374">
        <f>IF(F100+SUM(E$99:E100)=D$92,F100,D$92-SUM(E$99:E100))</f>
        <v>9402385.674418604</v>
      </c>
      <c r="E101" s="523">
        <f>IF(+J96&lt;F100,J96,D101)</f>
        <v>223866.32558139536</v>
      </c>
      <c r="F101" s="524">
        <f t="shared" si="14"/>
        <v>9178519.348837208</v>
      </c>
      <c r="G101" s="524">
        <f t="shared" si="9"/>
        <v>9290452.5116279051</v>
      </c>
      <c r="H101" s="527">
        <f t="shared" si="15"/>
        <v>1218321.4400491158</v>
      </c>
      <c r="I101" s="578">
        <f t="shared" si="16"/>
        <v>1218321.4400491158</v>
      </c>
      <c r="J101" s="515">
        <f t="shared" si="10"/>
        <v>0</v>
      </c>
      <c r="K101" s="515"/>
      <c r="L101" s="526"/>
      <c r="M101" s="515">
        <f t="shared" si="11"/>
        <v>0</v>
      </c>
      <c r="N101" s="526"/>
      <c r="O101" s="515">
        <f t="shared" si="12"/>
        <v>0</v>
      </c>
      <c r="P101" s="515">
        <f t="shared" si="13"/>
        <v>0</v>
      </c>
    </row>
    <row r="102" spans="1:16" ht="12.5">
      <c r="B102" s="195" t="str">
        <f t="shared" si="17"/>
        <v/>
      </c>
      <c r="C102" s="508">
        <f>IF(D93="","-",+C101+1)</f>
        <v>2022</v>
      </c>
      <c r="D102" s="374">
        <f>IF(F101+SUM(E$99:E101)=D$92,F101,D$92-SUM(E$99:E101))</f>
        <v>9178519.348837208</v>
      </c>
      <c r="E102" s="523">
        <f>IF(+J96&lt;F101,J96,D102)</f>
        <v>223866.32558139536</v>
      </c>
      <c r="F102" s="524">
        <f t="shared" si="14"/>
        <v>8954653.023255812</v>
      </c>
      <c r="G102" s="524">
        <f t="shared" si="9"/>
        <v>9066586.1860465109</v>
      </c>
      <c r="H102" s="527">
        <f t="shared" si="15"/>
        <v>1194358.6662065203</v>
      </c>
      <c r="I102" s="578">
        <f t="shared" si="16"/>
        <v>1194358.6662065203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7"/>
        <v/>
      </c>
      <c r="C103" s="508">
        <f>IF(D93="","-",+C102+1)</f>
        <v>2023</v>
      </c>
      <c r="D103" s="374">
        <f>IF(F102+SUM(E$99:E102)=D$92,F102,D$92-SUM(E$99:E102))</f>
        <v>8954653.023255812</v>
      </c>
      <c r="E103" s="523">
        <f>IF(+J96&lt;F102,J96,D103)</f>
        <v>223866.32558139536</v>
      </c>
      <c r="F103" s="524">
        <f t="shared" si="14"/>
        <v>8730786.697674416</v>
      </c>
      <c r="G103" s="524">
        <f t="shared" si="9"/>
        <v>8842719.8604651131</v>
      </c>
      <c r="H103" s="527">
        <f t="shared" si="15"/>
        <v>1170395.8923639243</v>
      </c>
      <c r="I103" s="578">
        <f t="shared" si="16"/>
        <v>1170395.8923639243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7"/>
        <v/>
      </c>
      <c r="C104" s="508">
        <f>IF(D93="","-",+C103+1)</f>
        <v>2024</v>
      </c>
      <c r="D104" s="374">
        <f>IF(F103+SUM(E$99:E103)=D$92,F103,D$92-SUM(E$99:E103))</f>
        <v>8730786.697674416</v>
      </c>
      <c r="E104" s="523">
        <f>IF(+J96&lt;F103,J96,D104)</f>
        <v>223866.32558139536</v>
      </c>
      <c r="F104" s="524">
        <f t="shared" si="14"/>
        <v>8506920.37209302</v>
      </c>
      <c r="G104" s="524">
        <f t="shared" si="9"/>
        <v>8618853.5348837189</v>
      </c>
      <c r="H104" s="527">
        <f t="shared" si="15"/>
        <v>1146433.1185213288</v>
      </c>
      <c r="I104" s="578">
        <f t="shared" si="16"/>
        <v>1146433.1185213288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7"/>
        <v/>
      </c>
      <c r="C105" s="508">
        <f>IF(D93="","-",+C104+1)</f>
        <v>2025</v>
      </c>
      <c r="D105" s="374">
        <f>IF(F104+SUM(E$99:E104)=D$92,F104,D$92-SUM(E$99:E104))</f>
        <v>8506920.37209302</v>
      </c>
      <c r="E105" s="523">
        <f>IF(+J96&lt;F104,J96,D105)</f>
        <v>223866.32558139536</v>
      </c>
      <c r="F105" s="524">
        <f t="shared" si="14"/>
        <v>8283054.0465116249</v>
      </c>
      <c r="G105" s="524">
        <f t="shared" si="9"/>
        <v>8394987.2093023229</v>
      </c>
      <c r="H105" s="527">
        <f t="shared" si="15"/>
        <v>1122470.344678733</v>
      </c>
      <c r="I105" s="578">
        <f t="shared" si="16"/>
        <v>1122470.344678733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7"/>
        <v/>
      </c>
      <c r="C106" s="508">
        <f>IF(D93="","-",+C105+1)</f>
        <v>2026</v>
      </c>
      <c r="D106" s="374">
        <f>IF(F105+SUM(E$99:E105)=D$92,F105,D$92-SUM(E$99:E105))</f>
        <v>8283054.0465116249</v>
      </c>
      <c r="E106" s="523">
        <f>IF(+J96&lt;F105,J96,D106)</f>
        <v>223866.32558139536</v>
      </c>
      <c r="F106" s="524">
        <f t="shared" si="14"/>
        <v>8059187.7209302299</v>
      </c>
      <c r="G106" s="524">
        <f t="shared" si="9"/>
        <v>8171120.8837209269</v>
      </c>
      <c r="H106" s="527">
        <f t="shared" si="15"/>
        <v>1098507.5708361373</v>
      </c>
      <c r="I106" s="578">
        <f t="shared" si="16"/>
        <v>1098507.5708361373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7"/>
        <v/>
      </c>
      <c r="C107" s="508">
        <f>IF(D93="","-",+C106+1)</f>
        <v>2027</v>
      </c>
      <c r="D107" s="374">
        <f>IF(F106+SUM(E$99:E106)=D$92,F106,D$92-SUM(E$99:E106))</f>
        <v>8059187.7209302299</v>
      </c>
      <c r="E107" s="523">
        <f>IF(+J96&lt;F106,J96,D107)</f>
        <v>223866.32558139536</v>
      </c>
      <c r="F107" s="524">
        <f t="shared" si="14"/>
        <v>7835321.3953488348</v>
      </c>
      <c r="G107" s="524">
        <f t="shared" si="9"/>
        <v>7947254.5581395328</v>
      </c>
      <c r="H107" s="527">
        <f t="shared" si="15"/>
        <v>1074544.7969935418</v>
      </c>
      <c r="I107" s="578">
        <f t="shared" si="16"/>
        <v>1074544.7969935418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7"/>
        <v/>
      </c>
      <c r="C108" s="508">
        <f>IF(D93="","-",+C107+1)</f>
        <v>2028</v>
      </c>
      <c r="D108" s="374">
        <f>IF(F107+SUM(E$99:E107)=D$92,F107,D$92-SUM(E$99:E107))</f>
        <v>7835321.3953488348</v>
      </c>
      <c r="E108" s="523">
        <f>IF(+J96&lt;F107,J96,D108)</f>
        <v>223866.32558139536</v>
      </c>
      <c r="F108" s="524">
        <f t="shared" si="14"/>
        <v>7611455.0697674397</v>
      </c>
      <c r="G108" s="524">
        <f t="shared" si="9"/>
        <v>7723388.2325581368</v>
      </c>
      <c r="H108" s="527">
        <f t="shared" si="15"/>
        <v>1050582.023150946</v>
      </c>
      <c r="I108" s="578">
        <f t="shared" si="16"/>
        <v>1050582.023150946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7"/>
        <v/>
      </c>
      <c r="C109" s="508">
        <f>IF(D93="","-",+C108+1)</f>
        <v>2029</v>
      </c>
      <c r="D109" s="374">
        <f>IF(F108+SUM(E$99:E108)=D$92,F108,D$92-SUM(E$99:E108))</f>
        <v>7611455.0697674397</v>
      </c>
      <c r="E109" s="523">
        <f>IF(+J96&lt;F108,J96,D109)</f>
        <v>223866.32558139536</v>
      </c>
      <c r="F109" s="524">
        <f t="shared" si="14"/>
        <v>7387588.7441860447</v>
      </c>
      <c r="G109" s="524">
        <f t="shared" si="9"/>
        <v>7499521.9069767427</v>
      </c>
      <c r="H109" s="527">
        <f t="shared" si="15"/>
        <v>1026619.2493083505</v>
      </c>
      <c r="I109" s="578">
        <f t="shared" si="16"/>
        <v>1026619.2493083505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7"/>
        <v/>
      </c>
      <c r="C110" s="508">
        <f>IF(D93="","-",+C109+1)</f>
        <v>2030</v>
      </c>
      <c r="D110" s="374">
        <f>IF(F109+SUM(E$99:E109)=D$92,F109,D$92-SUM(E$99:E109))</f>
        <v>7387588.7441860447</v>
      </c>
      <c r="E110" s="523">
        <f>IF(+J96&lt;F109,J96,D110)</f>
        <v>223866.32558139536</v>
      </c>
      <c r="F110" s="524">
        <f t="shared" si="14"/>
        <v>7163722.4186046496</v>
      </c>
      <c r="G110" s="524">
        <f t="shared" si="9"/>
        <v>7275655.5813953467</v>
      </c>
      <c r="H110" s="527">
        <f t="shared" si="15"/>
        <v>1002656.4754657547</v>
      </c>
      <c r="I110" s="578">
        <f t="shared" si="16"/>
        <v>1002656.4754657547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7"/>
        <v/>
      </c>
      <c r="C111" s="508">
        <f>IF(D93="","-",+C110+1)</f>
        <v>2031</v>
      </c>
      <c r="D111" s="374">
        <f>IF(F110+SUM(E$99:E110)=D$92,F110,D$92-SUM(E$99:E110))</f>
        <v>7163722.4186046496</v>
      </c>
      <c r="E111" s="523">
        <f>IF(+J96&lt;F110,J96,D111)</f>
        <v>223866.32558139536</v>
      </c>
      <c r="F111" s="524">
        <f t="shared" si="14"/>
        <v>6939856.0930232545</v>
      </c>
      <c r="G111" s="524">
        <f t="shared" si="9"/>
        <v>7051789.2558139525</v>
      </c>
      <c r="H111" s="527">
        <f t="shared" si="15"/>
        <v>978693.70162315923</v>
      </c>
      <c r="I111" s="578">
        <f t="shared" si="16"/>
        <v>978693.70162315923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7"/>
        <v/>
      </c>
      <c r="C112" s="508">
        <f>IF(D93="","-",+C111+1)</f>
        <v>2032</v>
      </c>
      <c r="D112" s="374">
        <f>IF(F111+SUM(E$99:E111)=D$92,F111,D$92-SUM(E$99:E111))</f>
        <v>6939856.0930232545</v>
      </c>
      <c r="E112" s="523">
        <f>IF(+J96&lt;F111,J96,D112)</f>
        <v>223866.32558139536</v>
      </c>
      <c r="F112" s="524">
        <f t="shared" si="14"/>
        <v>6715989.7674418595</v>
      </c>
      <c r="G112" s="524">
        <f t="shared" si="9"/>
        <v>6827922.9302325565</v>
      </c>
      <c r="H112" s="527">
        <f t="shared" si="15"/>
        <v>954730.92778056348</v>
      </c>
      <c r="I112" s="578">
        <f t="shared" si="16"/>
        <v>954730.92778056348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7"/>
        <v/>
      </c>
      <c r="C113" s="508">
        <f>IF(D93="","-",+C112+1)</f>
        <v>2033</v>
      </c>
      <c r="D113" s="374">
        <f>IF(F112+SUM(E$99:E112)=D$92,F112,D$92-SUM(E$99:E112))</f>
        <v>6715989.7674418595</v>
      </c>
      <c r="E113" s="523">
        <f>IF(+J96&lt;F112,J96,D113)</f>
        <v>223866.32558139536</v>
      </c>
      <c r="F113" s="524">
        <f t="shared" si="14"/>
        <v>6492123.4418604644</v>
      </c>
      <c r="G113" s="524">
        <f t="shared" si="9"/>
        <v>6604056.6046511624</v>
      </c>
      <c r="H113" s="527">
        <f t="shared" si="15"/>
        <v>930768.15393796796</v>
      </c>
      <c r="I113" s="578">
        <f t="shared" si="16"/>
        <v>930768.15393796796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7"/>
        <v/>
      </c>
      <c r="C114" s="508">
        <f>IF(D93="","-",+C113+1)</f>
        <v>2034</v>
      </c>
      <c r="D114" s="374">
        <f>IF(F113+SUM(E$99:E113)=D$92,F113,D$92-SUM(E$99:E113))</f>
        <v>6492123.4418604644</v>
      </c>
      <c r="E114" s="523">
        <f>IF(+J96&lt;F113,J96,D114)</f>
        <v>223866.32558139536</v>
      </c>
      <c r="F114" s="524">
        <f t="shared" si="14"/>
        <v>6268257.1162790693</v>
      </c>
      <c r="G114" s="524">
        <f t="shared" si="9"/>
        <v>6380190.2790697664</v>
      </c>
      <c r="H114" s="527">
        <f t="shared" si="15"/>
        <v>906805.38009537221</v>
      </c>
      <c r="I114" s="578">
        <f t="shared" si="16"/>
        <v>906805.38009537221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7"/>
        <v/>
      </c>
      <c r="C115" s="508">
        <f>IF(D93="","-",+C114+1)</f>
        <v>2035</v>
      </c>
      <c r="D115" s="374">
        <f>IF(F114+SUM(E$99:E114)=D$92,F114,D$92-SUM(E$99:E114))</f>
        <v>6268257.1162790693</v>
      </c>
      <c r="E115" s="523">
        <f>IF(+J96&lt;F114,J96,D115)</f>
        <v>223866.32558139536</v>
      </c>
      <c r="F115" s="524">
        <f t="shared" si="14"/>
        <v>6044390.7906976743</v>
      </c>
      <c r="G115" s="524">
        <f t="shared" si="9"/>
        <v>6156323.9534883723</v>
      </c>
      <c r="H115" s="527">
        <f t="shared" si="15"/>
        <v>882842.60625277669</v>
      </c>
      <c r="I115" s="578">
        <f t="shared" si="16"/>
        <v>882842.60625277669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7"/>
        <v/>
      </c>
      <c r="C116" s="508">
        <f>IF(D93="","-",+C115+1)</f>
        <v>2036</v>
      </c>
      <c r="D116" s="374">
        <f>IF(F115+SUM(E$99:E115)=D$92,F115,D$92-SUM(E$99:E115))</f>
        <v>6044390.7906976743</v>
      </c>
      <c r="E116" s="523">
        <f>IF(+J96&lt;F115,J96,D116)</f>
        <v>223866.32558139536</v>
      </c>
      <c r="F116" s="524">
        <f t="shared" si="14"/>
        <v>5820524.4651162792</v>
      </c>
      <c r="G116" s="524">
        <f t="shared" si="9"/>
        <v>5932457.6279069763</v>
      </c>
      <c r="H116" s="527">
        <f t="shared" si="15"/>
        <v>858879.83241018094</v>
      </c>
      <c r="I116" s="578">
        <f t="shared" si="16"/>
        <v>858879.83241018094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7"/>
        <v/>
      </c>
      <c r="C117" s="508">
        <f>IF(D93="","-",+C116+1)</f>
        <v>2037</v>
      </c>
      <c r="D117" s="374">
        <f>IF(F116+SUM(E$99:E116)=D$92,F116,D$92-SUM(E$99:E116))</f>
        <v>5820524.4651162792</v>
      </c>
      <c r="E117" s="523">
        <f>IF(+J96&lt;F116,J96,D117)</f>
        <v>223866.32558139536</v>
      </c>
      <c r="F117" s="524">
        <f t="shared" si="14"/>
        <v>5596658.1395348841</v>
      </c>
      <c r="G117" s="524">
        <f t="shared" si="9"/>
        <v>5708591.3023255821</v>
      </c>
      <c r="H117" s="527">
        <f t="shared" si="15"/>
        <v>834917.05856758519</v>
      </c>
      <c r="I117" s="578">
        <f t="shared" si="16"/>
        <v>834917.05856758519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7"/>
        <v/>
      </c>
      <c r="C118" s="508">
        <f>IF(D93="","-",+C117+1)</f>
        <v>2038</v>
      </c>
      <c r="D118" s="374">
        <f>IF(F117+SUM(E$99:E117)=D$92,F117,D$92-SUM(E$99:E117))</f>
        <v>5596658.1395348841</v>
      </c>
      <c r="E118" s="523">
        <f>IF(+J96&lt;F117,J96,D118)</f>
        <v>223866.32558139536</v>
      </c>
      <c r="F118" s="524">
        <f t="shared" si="14"/>
        <v>5372791.8139534891</v>
      </c>
      <c r="G118" s="524">
        <f t="shared" si="9"/>
        <v>5484724.9767441861</v>
      </c>
      <c r="H118" s="527">
        <f t="shared" si="15"/>
        <v>810954.28472498944</v>
      </c>
      <c r="I118" s="578">
        <f t="shared" si="16"/>
        <v>810954.28472498944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7"/>
        <v/>
      </c>
      <c r="C119" s="508">
        <f>IF(D93="","-",+C118+1)</f>
        <v>2039</v>
      </c>
      <c r="D119" s="374">
        <f>IF(F118+SUM(E$99:E118)=D$92,F118,D$92-SUM(E$99:E118))</f>
        <v>5372791.8139534891</v>
      </c>
      <c r="E119" s="523">
        <f>IF(+J96&lt;F118,J96,D119)</f>
        <v>223866.32558139536</v>
      </c>
      <c r="F119" s="524">
        <f t="shared" si="14"/>
        <v>5148925.488372094</v>
      </c>
      <c r="G119" s="524">
        <f t="shared" si="9"/>
        <v>5260858.651162792</v>
      </c>
      <c r="H119" s="527">
        <f t="shared" si="15"/>
        <v>786991.51088239392</v>
      </c>
      <c r="I119" s="578">
        <f t="shared" si="16"/>
        <v>786991.51088239392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7"/>
        <v/>
      </c>
      <c r="C120" s="508">
        <f>IF(D93="","-",+C119+1)</f>
        <v>2040</v>
      </c>
      <c r="D120" s="374">
        <f>IF(F119+SUM(E$99:E119)=D$92,F119,D$92-SUM(E$99:E119))</f>
        <v>5148925.488372094</v>
      </c>
      <c r="E120" s="523">
        <f>IF(+J96&lt;F119,J96,D120)</f>
        <v>223866.32558139536</v>
      </c>
      <c r="F120" s="524">
        <f t="shared" si="14"/>
        <v>4925059.1627906989</v>
      </c>
      <c r="G120" s="524">
        <f t="shared" si="9"/>
        <v>5036992.325581396</v>
      </c>
      <c r="H120" s="527">
        <f t="shared" si="15"/>
        <v>763028.73703979817</v>
      </c>
      <c r="I120" s="578">
        <f t="shared" si="16"/>
        <v>763028.73703979817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7"/>
        <v/>
      </c>
      <c r="C121" s="508">
        <f>IF(D93="","-",+C120+1)</f>
        <v>2041</v>
      </c>
      <c r="D121" s="374">
        <f>IF(F120+SUM(E$99:E120)=D$92,F120,D$92-SUM(E$99:E120))</f>
        <v>4925059.1627906989</v>
      </c>
      <c r="E121" s="523">
        <f>IF(+J96&lt;F120,J96,D121)</f>
        <v>223866.32558139536</v>
      </c>
      <c r="F121" s="524">
        <f t="shared" si="14"/>
        <v>4701192.8372093039</v>
      </c>
      <c r="G121" s="524">
        <f t="shared" si="9"/>
        <v>4813126.0000000019</v>
      </c>
      <c r="H121" s="527">
        <f t="shared" si="15"/>
        <v>739065.96319720265</v>
      </c>
      <c r="I121" s="578">
        <f t="shared" si="16"/>
        <v>739065.96319720265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7"/>
        <v/>
      </c>
      <c r="C122" s="508">
        <f>IF(D93="","-",+C121+1)</f>
        <v>2042</v>
      </c>
      <c r="D122" s="374">
        <f>IF(F121+SUM(E$99:E121)=D$92,F121,D$92-SUM(E$99:E121))</f>
        <v>4701192.8372093039</v>
      </c>
      <c r="E122" s="523">
        <f>IF(+J96&lt;F121,J96,D122)</f>
        <v>223866.32558139536</v>
      </c>
      <c r="F122" s="524">
        <f t="shared" si="14"/>
        <v>4477326.5116279088</v>
      </c>
      <c r="G122" s="524">
        <f t="shared" si="9"/>
        <v>4589259.6744186059</v>
      </c>
      <c r="H122" s="527">
        <f t="shared" si="15"/>
        <v>715103.1893546069</v>
      </c>
      <c r="I122" s="578">
        <f t="shared" si="16"/>
        <v>715103.1893546069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7"/>
        <v/>
      </c>
      <c r="C123" s="508">
        <f>IF(D93="","-",+C122+1)</f>
        <v>2043</v>
      </c>
      <c r="D123" s="374">
        <f>IF(F122+SUM(E$99:E122)=D$92,F122,D$92-SUM(E$99:E122))</f>
        <v>4477326.5116279088</v>
      </c>
      <c r="E123" s="523">
        <f>IF(+J96&lt;F122,J96,D123)</f>
        <v>223866.32558139536</v>
      </c>
      <c r="F123" s="524">
        <f t="shared" si="14"/>
        <v>4253460.1860465137</v>
      </c>
      <c r="G123" s="524">
        <f t="shared" si="9"/>
        <v>4365393.3488372117</v>
      </c>
      <c r="H123" s="527">
        <f t="shared" si="15"/>
        <v>691140.41551201139</v>
      </c>
      <c r="I123" s="578">
        <f t="shared" si="16"/>
        <v>691140.41551201139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7"/>
        <v/>
      </c>
      <c r="C124" s="508">
        <f>IF(D93="","-",+C123+1)</f>
        <v>2044</v>
      </c>
      <c r="D124" s="374">
        <f>IF(F123+SUM(E$99:E123)=D$92,F123,D$92-SUM(E$99:E123))</f>
        <v>4253460.1860465137</v>
      </c>
      <c r="E124" s="523">
        <f>IF(+J96&lt;F123,J96,D124)</f>
        <v>223866.32558139536</v>
      </c>
      <c r="F124" s="524">
        <f t="shared" si="14"/>
        <v>4029593.8604651182</v>
      </c>
      <c r="G124" s="524">
        <f t="shared" si="9"/>
        <v>4141527.0232558157</v>
      </c>
      <c r="H124" s="527">
        <f t="shared" si="15"/>
        <v>667177.64166941564</v>
      </c>
      <c r="I124" s="578">
        <f t="shared" si="16"/>
        <v>667177.64166941564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7"/>
        <v/>
      </c>
      <c r="C125" s="508">
        <f>IF(D93="","-",+C124+1)</f>
        <v>2045</v>
      </c>
      <c r="D125" s="374">
        <f>IF(F124+SUM(E$99:E124)=D$92,F124,D$92-SUM(E$99:E124))</f>
        <v>4029593.8604651182</v>
      </c>
      <c r="E125" s="523">
        <f>IF(+J96&lt;F124,J96,D125)</f>
        <v>223866.32558139536</v>
      </c>
      <c r="F125" s="524">
        <f t="shared" si="14"/>
        <v>3805727.5348837227</v>
      </c>
      <c r="G125" s="524">
        <f t="shared" si="9"/>
        <v>3917660.6976744207</v>
      </c>
      <c r="H125" s="527">
        <f t="shared" si="15"/>
        <v>643214.86782682</v>
      </c>
      <c r="I125" s="578">
        <f t="shared" si="16"/>
        <v>643214.86782682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7"/>
        <v/>
      </c>
      <c r="C126" s="508">
        <f>IF(D93="","-",+C125+1)</f>
        <v>2046</v>
      </c>
      <c r="D126" s="374">
        <f>IF(F125+SUM(E$99:E125)=D$92,F125,D$92-SUM(E$99:E125))</f>
        <v>3805727.5348837227</v>
      </c>
      <c r="E126" s="523">
        <f>IF(+J96&lt;F125,J96,D126)</f>
        <v>223866.32558139536</v>
      </c>
      <c r="F126" s="524">
        <f t="shared" si="14"/>
        <v>3581861.2093023271</v>
      </c>
      <c r="G126" s="524">
        <f t="shared" si="9"/>
        <v>3693794.3720930247</v>
      </c>
      <c r="H126" s="527">
        <f t="shared" si="15"/>
        <v>619252.09398422425</v>
      </c>
      <c r="I126" s="578">
        <f t="shared" si="16"/>
        <v>619252.09398422425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7"/>
        <v/>
      </c>
      <c r="C127" s="508">
        <f>IF(D93="","-",+C126+1)</f>
        <v>2047</v>
      </c>
      <c r="D127" s="374">
        <f>IF(F126+SUM(E$99:E126)=D$92,F126,D$92-SUM(E$99:E126))</f>
        <v>3581861.2093023271</v>
      </c>
      <c r="E127" s="523">
        <f>IF(+J96&lt;F126,J96,D127)</f>
        <v>223866.32558139536</v>
      </c>
      <c r="F127" s="524">
        <f t="shared" si="14"/>
        <v>3357994.8837209316</v>
      </c>
      <c r="G127" s="524">
        <f t="shared" si="9"/>
        <v>3469928.0465116296</v>
      </c>
      <c r="H127" s="527">
        <f t="shared" si="15"/>
        <v>595289.32014162862</v>
      </c>
      <c r="I127" s="578">
        <f t="shared" si="16"/>
        <v>595289.32014162862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7"/>
        <v/>
      </c>
      <c r="C128" s="508">
        <f>IF(D93="","-",+C127+1)</f>
        <v>2048</v>
      </c>
      <c r="D128" s="374">
        <f>IF(F127+SUM(E$99:E127)=D$92,F127,D$92-SUM(E$99:E127))</f>
        <v>3357994.8837209316</v>
      </c>
      <c r="E128" s="523">
        <f>IF(+J96&lt;F127,J96,D128)</f>
        <v>223866.32558139536</v>
      </c>
      <c r="F128" s="524">
        <f t="shared" si="14"/>
        <v>3134128.5581395361</v>
      </c>
      <c r="G128" s="524">
        <f t="shared" si="9"/>
        <v>3246061.7209302336</v>
      </c>
      <c r="H128" s="527">
        <f t="shared" si="15"/>
        <v>571326.54629903287</v>
      </c>
      <c r="I128" s="578">
        <f t="shared" si="16"/>
        <v>571326.54629903287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7"/>
        <v/>
      </c>
      <c r="C129" s="508">
        <f>IF(D93="","-",+C128+1)</f>
        <v>2049</v>
      </c>
      <c r="D129" s="374">
        <f>IF(F128+SUM(E$99:E128)=D$92,F128,D$92-SUM(E$99:E128))</f>
        <v>3134128.5581395361</v>
      </c>
      <c r="E129" s="523">
        <f>IF(+J96&lt;F128,J96,D129)</f>
        <v>223866.32558139536</v>
      </c>
      <c r="F129" s="524">
        <f t="shared" si="14"/>
        <v>2910262.2325581405</v>
      </c>
      <c r="G129" s="524">
        <f t="shared" si="9"/>
        <v>3022195.3953488385</v>
      </c>
      <c r="H129" s="527">
        <f t="shared" si="15"/>
        <v>547363.77245643712</v>
      </c>
      <c r="I129" s="578">
        <f t="shared" si="16"/>
        <v>547363.77245643712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7"/>
        <v/>
      </c>
      <c r="C130" s="508">
        <f>IF(D93="","-",+C129+1)</f>
        <v>2050</v>
      </c>
      <c r="D130" s="374">
        <f>IF(F129+SUM(E$99:E129)=D$92,F129,D$92-SUM(E$99:E129))</f>
        <v>2910262.2325581405</v>
      </c>
      <c r="E130" s="523">
        <f>IF(+J96&lt;F129,J96,D130)</f>
        <v>223866.32558139536</v>
      </c>
      <c r="F130" s="524">
        <f t="shared" si="14"/>
        <v>2686395.906976745</v>
      </c>
      <c r="G130" s="524">
        <f t="shared" si="9"/>
        <v>2798329.0697674425</v>
      </c>
      <c r="H130" s="527">
        <f t="shared" si="15"/>
        <v>523400.99861384142</v>
      </c>
      <c r="I130" s="578">
        <f t="shared" si="16"/>
        <v>523400.99861384142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7"/>
        <v/>
      </c>
      <c r="C131" s="508">
        <f>IF(D93="","-",+C130+1)</f>
        <v>2051</v>
      </c>
      <c r="D131" s="374">
        <f>IF(F130+SUM(E$99:E130)=D$92,F130,D$92-SUM(E$99:E130))</f>
        <v>2686395.906976745</v>
      </c>
      <c r="E131" s="523">
        <f>IF(+J96&lt;F130,J96,D131)</f>
        <v>223866.32558139536</v>
      </c>
      <c r="F131" s="524">
        <f t="shared" si="14"/>
        <v>2462529.5813953495</v>
      </c>
      <c r="G131" s="524">
        <f t="shared" si="9"/>
        <v>2574462.7441860475</v>
      </c>
      <c r="H131" s="527">
        <f t="shared" si="15"/>
        <v>499438.22477124579</v>
      </c>
      <c r="I131" s="578">
        <f t="shared" si="16"/>
        <v>499438.22477124579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2052</v>
      </c>
      <c r="D132" s="374">
        <f>IF(F131+SUM(E$99:E131)=D$92,F131,D$92-SUM(E$99:E131))</f>
        <v>2462529.5813953495</v>
      </c>
      <c r="E132" s="523">
        <f>IF(+J96&lt;F131,J96,D132)</f>
        <v>223866.32558139536</v>
      </c>
      <c r="F132" s="524">
        <f t="shared" si="14"/>
        <v>2238663.2558139539</v>
      </c>
      <c r="G132" s="524">
        <f t="shared" si="9"/>
        <v>2350596.4186046515</v>
      </c>
      <c r="H132" s="527">
        <f t="shared" si="15"/>
        <v>475475.45092865004</v>
      </c>
      <c r="I132" s="578">
        <f t="shared" si="16"/>
        <v>475475.45092865004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2053</v>
      </c>
      <c r="D133" s="374">
        <f>IF(F132+SUM(E$99:E132)=D$92,F132,D$92-SUM(E$99:E132))</f>
        <v>2238663.2558139539</v>
      </c>
      <c r="E133" s="523">
        <f>IF(+J96&lt;F132,J96,D133)</f>
        <v>223866.32558139536</v>
      </c>
      <c r="F133" s="524">
        <f t="shared" si="14"/>
        <v>2014796.9302325586</v>
      </c>
      <c r="G133" s="524">
        <f t="shared" si="9"/>
        <v>2126730.0930232564</v>
      </c>
      <c r="H133" s="527">
        <f t="shared" si="15"/>
        <v>451512.67708605435</v>
      </c>
      <c r="I133" s="578">
        <f t="shared" si="16"/>
        <v>451512.67708605435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2054</v>
      </c>
      <c r="D134" s="374">
        <f>IF(F133+SUM(E$99:E133)=D$92,F133,D$92-SUM(E$99:E133))</f>
        <v>2014796.9302325586</v>
      </c>
      <c r="E134" s="523">
        <f>IF(+J96&lt;F133,J96,D134)</f>
        <v>223866.32558139536</v>
      </c>
      <c r="F134" s="524">
        <f t="shared" si="14"/>
        <v>1790930.6046511633</v>
      </c>
      <c r="G134" s="524">
        <f t="shared" si="9"/>
        <v>1902863.7674418609</v>
      </c>
      <c r="H134" s="527">
        <f t="shared" si="15"/>
        <v>427549.90324345871</v>
      </c>
      <c r="I134" s="578">
        <f t="shared" si="16"/>
        <v>427549.90324345871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2055</v>
      </c>
      <c r="D135" s="374">
        <f>IF(F134+SUM(E$99:E134)=D$92,F134,D$92-SUM(E$99:E134))</f>
        <v>1790930.6046511633</v>
      </c>
      <c r="E135" s="523">
        <f>IF(+J96&lt;F134,J96,D135)</f>
        <v>223866.32558139536</v>
      </c>
      <c r="F135" s="524">
        <f t="shared" si="14"/>
        <v>1567064.279069768</v>
      </c>
      <c r="G135" s="524">
        <f t="shared" si="9"/>
        <v>1678997.4418604658</v>
      </c>
      <c r="H135" s="527">
        <f t="shared" si="15"/>
        <v>403587.12940086308</v>
      </c>
      <c r="I135" s="578">
        <f t="shared" si="16"/>
        <v>403587.12940086308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2056</v>
      </c>
      <c r="D136" s="374">
        <f>IF(F135+SUM(E$99:E135)=D$92,F135,D$92-SUM(E$99:E135))</f>
        <v>1567064.279069768</v>
      </c>
      <c r="E136" s="523">
        <f>IF(+J96&lt;F135,J96,D136)</f>
        <v>223866.32558139536</v>
      </c>
      <c r="F136" s="524">
        <f t="shared" si="14"/>
        <v>1343197.9534883727</v>
      </c>
      <c r="G136" s="524">
        <f t="shared" si="9"/>
        <v>1455131.1162790703</v>
      </c>
      <c r="H136" s="527">
        <f t="shared" si="15"/>
        <v>379624.35555826733</v>
      </c>
      <c r="I136" s="578">
        <f t="shared" si="16"/>
        <v>379624.35555826733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2057</v>
      </c>
      <c r="D137" s="374">
        <f>IF(F136+SUM(E$99:E136)=D$92,F136,D$92-SUM(E$99:E136))</f>
        <v>1343197.9534883727</v>
      </c>
      <c r="E137" s="523">
        <f>IF(+J96&lt;F136,J96,D137)</f>
        <v>223866.32558139536</v>
      </c>
      <c r="F137" s="524">
        <f t="shared" si="14"/>
        <v>1119331.6279069774</v>
      </c>
      <c r="G137" s="524">
        <f t="shared" si="9"/>
        <v>1231264.7906976752</v>
      </c>
      <c r="H137" s="527">
        <f t="shared" si="15"/>
        <v>355661.58171567169</v>
      </c>
      <c r="I137" s="578">
        <f t="shared" si="16"/>
        <v>355661.58171567169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2058</v>
      </c>
      <c r="D138" s="374">
        <f>IF(F137+SUM(E$99:E137)=D$92,F137,D$92-SUM(E$99:E137))</f>
        <v>1119331.6279069774</v>
      </c>
      <c r="E138" s="523">
        <f>IF(+J96&lt;F137,J96,D138)</f>
        <v>223866.32558139536</v>
      </c>
      <c r="F138" s="524">
        <f t="shared" si="14"/>
        <v>895465.30232558213</v>
      </c>
      <c r="G138" s="524">
        <f t="shared" si="9"/>
        <v>1007398.4651162798</v>
      </c>
      <c r="H138" s="527">
        <f t="shared" si="15"/>
        <v>331698.807873076</v>
      </c>
      <c r="I138" s="578">
        <f t="shared" si="16"/>
        <v>331698.807873076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2059</v>
      </c>
      <c r="D139" s="374">
        <f>IF(F138+SUM(E$99:E138)=D$92,F138,D$92-SUM(E$99:E138))</f>
        <v>895465.30232558213</v>
      </c>
      <c r="E139" s="523">
        <f>IF(+J96&lt;F138,J96,D139)</f>
        <v>223866.32558139536</v>
      </c>
      <c r="F139" s="524">
        <f t="shared" si="14"/>
        <v>671598.97674418683</v>
      </c>
      <c r="G139" s="524">
        <f t="shared" si="9"/>
        <v>783532.13953488448</v>
      </c>
      <c r="H139" s="527">
        <f t="shared" si="15"/>
        <v>307736.03403048031</v>
      </c>
      <c r="I139" s="578">
        <f t="shared" si="16"/>
        <v>307736.03403048031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2060</v>
      </c>
      <c r="D140" s="374">
        <f>IF(F139+SUM(E$99:E139)=D$92,F139,D$92-SUM(E$99:E139))</f>
        <v>671598.97674418683</v>
      </c>
      <c r="E140" s="523">
        <f>IF(+J96&lt;F139,J96,D140)</f>
        <v>223866.32558139536</v>
      </c>
      <c r="F140" s="524">
        <f t="shared" si="14"/>
        <v>447732.65116279147</v>
      </c>
      <c r="G140" s="524">
        <f t="shared" si="9"/>
        <v>559665.81395348918</v>
      </c>
      <c r="H140" s="527">
        <f t="shared" si="15"/>
        <v>283773.26018788468</v>
      </c>
      <c r="I140" s="578">
        <f t="shared" si="16"/>
        <v>283773.26018788468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2061</v>
      </c>
      <c r="D141" s="374">
        <f>IF(F140+SUM(E$99:E140)=D$92,F140,D$92-SUM(E$99:E140))</f>
        <v>447732.65116279147</v>
      </c>
      <c r="E141" s="523">
        <f>IF(+J96&lt;F140,J96,D141)</f>
        <v>223866.32558139536</v>
      </c>
      <c r="F141" s="524">
        <f t="shared" si="14"/>
        <v>223866.32558139612</v>
      </c>
      <c r="G141" s="524">
        <f t="shared" si="9"/>
        <v>335799.48837209377</v>
      </c>
      <c r="H141" s="527">
        <f t="shared" si="15"/>
        <v>259810.48634528895</v>
      </c>
      <c r="I141" s="578">
        <f t="shared" si="16"/>
        <v>259810.48634528895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2062</v>
      </c>
      <c r="D142" s="374">
        <f>IF(F141+SUM(E$99:E141)=D$92,F141,D$92-SUM(E$99:E141))</f>
        <v>223866.32558139612</v>
      </c>
      <c r="E142" s="523">
        <f>IF(+J96&lt;F141,J96,D142)</f>
        <v>223866.32558139536</v>
      </c>
      <c r="F142" s="524">
        <f t="shared" si="14"/>
        <v>7.5669959187507629E-10</v>
      </c>
      <c r="G142" s="524">
        <f t="shared" si="9"/>
        <v>111933.16279069844</v>
      </c>
      <c r="H142" s="527">
        <f t="shared" si="15"/>
        <v>235847.71250269329</v>
      </c>
      <c r="I142" s="578">
        <f t="shared" si="16"/>
        <v>235847.71250269329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2063</v>
      </c>
      <c r="D143" s="374">
        <f>IF(F142+SUM(E$99:E142)=D$92,F142,D$92-SUM(E$99:E142))</f>
        <v>7.5669959187507629E-10</v>
      </c>
      <c r="E143" s="523">
        <f>IF(+J96&lt;F142,J96,D143)</f>
        <v>7.5669959187507629E-10</v>
      </c>
      <c r="F143" s="524">
        <f t="shared" si="14"/>
        <v>0</v>
      </c>
      <c r="G143" s="524">
        <f t="shared" si="9"/>
        <v>3.7834979593753815E-10</v>
      </c>
      <c r="H143" s="527">
        <f t="shared" si="15"/>
        <v>7.9719836081630787E-10</v>
      </c>
      <c r="I143" s="578">
        <f t="shared" si="16"/>
        <v>7.9719836081630787E-10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4"/>
        <v>0</v>
      </c>
      <c r="G144" s="524">
        <f t="shared" si="9"/>
        <v>0</v>
      </c>
      <c r="H144" s="527">
        <f t="shared" si="15"/>
        <v>0</v>
      </c>
      <c r="I144" s="578">
        <f t="shared" si="16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4"/>
        <v>0</v>
      </c>
      <c r="G145" s="524">
        <f t="shared" si="9"/>
        <v>0</v>
      </c>
      <c r="H145" s="527">
        <f t="shared" si="15"/>
        <v>0</v>
      </c>
      <c r="I145" s="578">
        <f t="shared" si="16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4"/>
        <v>0</v>
      </c>
      <c r="G146" s="524">
        <f t="shared" si="9"/>
        <v>0</v>
      </c>
      <c r="H146" s="527">
        <f t="shared" si="15"/>
        <v>0</v>
      </c>
      <c r="I146" s="578">
        <f t="shared" si="16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4"/>
        <v>0</v>
      </c>
      <c r="G147" s="524">
        <f t="shared" si="9"/>
        <v>0</v>
      </c>
      <c r="H147" s="527">
        <f t="shared" si="15"/>
        <v>0</v>
      </c>
      <c r="I147" s="578">
        <f t="shared" si="16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4"/>
        <v>0</v>
      </c>
      <c r="G148" s="524">
        <f t="shared" si="9"/>
        <v>0</v>
      </c>
      <c r="H148" s="527">
        <f t="shared" si="15"/>
        <v>0</v>
      </c>
      <c r="I148" s="578">
        <f t="shared" si="16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4"/>
        <v>0</v>
      </c>
      <c r="G149" s="524">
        <f t="shared" si="9"/>
        <v>0</v>
      </c>
      <c r="H149" s="527">
        <f t="shared" si="15"/>
        <v>0</v>
      </c>
      <c r="I149" s="578">
        <f t="shared" si="16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2070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4"/>
        <v>0</v>
      </c>
      <c r="G150" s="524">
        <f t="shared" si="9"/>
        <v>0</v>
      </c>
      <c r="H150" s="527">
        <f t="shared" si="15"/>
        <v>0</v>
      </c>
      <c r="I150" s="578">
        <f t="shared" si="16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4"/>
        <v>0</v>
      </c>
      <c r="G151" s="524">
        <f t="shared" si="9"/>
        <v>0</v>
      </c>
      <c r="H151" s="527">
        <f t="shared" si="15"/>
        <v>0</v>
      </c>
      <c r="I151" s="578">
        <f t="shared" si="16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4"/>
        <v>0</v>
      </c>
      <c r="G152" s="524">
        <f t="shared" si="9"/>
        <v>0</v>
      </c>
      <c r="H152" s="527">
        <f t="shared" si="15"/>
        <v>0</v>
      </c>
      <c r="I152" s="578">
        <f t="shared" si="16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4"/>
        <v>0</v>
      </c>
      <c r="G153" s="524">
        <f t="shared" si="9"/>
        <v>0</v>
      </c>
      <c r="H153" s="527">
        <f t="shared" si="15"/>
        <v>0</v>
      </c>
      <c r="I153" s="578">
        <f t="shared" si="16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4"/>
        <v>0</v>
      </c>
      <c r="G154" s="529">
        <f t="shared" si="9"/>
        <v>0</v>
      </c>
      <c r="H154" s="531">
        <f t="shared" si="15"/>
        <v>0</v>
      </c>
      <c r="I154" s="580">
        <f t="shared" si="16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9626252</v>
      </c>
      <c r="F155" s="375"/>
      <c r="G155" s="375"/>
      <c r="H155" s="375">
        <f>SUM(H99:H154)</f>
        <v>32295036.055095512</v>
      </c>
      <c r="I155" s="375">
        <f>SUM(I99:I154)</f>
        <v>32295036.055095512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view="pageBreakPreview" zoomScale="60" zoomScaleNormal="7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73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192042.98677355595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192042.98677355595</v>
      </c>
      <c r="O6" s="269"/>
      <c r="P6" s="269"/>
    </row>
    <row r="7" spans="1:16" ht="13.5" thickBot="1">
      <c r="C7" s="468" t="s">
        <v>48</v>
      </c>
      <c r="D7" s="625" t="s">
        <v>459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662"/>
      <c r="K8" s="475"/>
      <c r="L8" s="475"/>
      <c r="M8" s="475"/>
      <c r="N8" s="475"/>
      <c r="O8" s="662"/>
      <c r="P8" s="340"/>
    </row>
    <row r="9" spans="1:16" ht="13.5" thickBot="1">
      <c r="C9" s="477" t="s">
        <v>50</v>
      </c>
      <c r="D9" s="478" t="s">
        <v>430</v>
      </c>
      <c r="E9" s="638" t="s">
        <v>431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3858000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2019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94097.560975609755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2019</v>
      </c>
      <c r="D17" s="632">
        <v>0</v>
      </c>
      <c r="E17" s="631">
        <v>9.9555672459071778E-2</v>
      </c>
      <c r="F17" s="632">
        <v>3857999.9004443274</v>
      </c>
      <c r="G17" s="631">
        <v>192042.98677355595</v>
      </c>
      <c r="H17" s="640">
        <v>192042.98677355595</v>
      </c>
      <c r="I17" s="512">
        <f t="shared" ref="I17:I72" si="0">H17-G17</f>
        <v>0</v>
      </c>
      <c r="J17" s="512"/>
      <c r="K17" s="513">
        <f>+G17</f>
        <v>192042.98677355595</v>
      </c>
      <c r="L17" s="514">
        <f t="shared" ref="L17:L72" si="1">IF(K17&lt;&gt;0,+G17-K17,0)</f>
        <v>0</v>
      </c>
      <c r="M17" s="513">
        <f>+H17</f>
        <v>192042.98677355595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8">
        <f>IF(D11="","-",+C17+1)</f>
        <v>2020</v>
      </c>
      <c r="D18" s="524">
        <f>IF(F17+SUM(E$17:E17)=D$10,F17,D$10-SUM(E$17:E17))</f>
        <v>3857999.9004443274</v>
      </c>
      <c r="E18" s="523">
        <f>IF(+I14&lt;F17,I14,D18)</f>
        <v>94097.560975609755</v>
      </c>
      <c r="F18" s="524">
        <f t="shared" ref="F18:F72" si="4">+D18-E18</f>
        <v>3763902.3394687176</v>
      </c>
      <c r="G18" s="525">
        <f t="shared" ref="G18:G72" si="5">+I$12*((D18+F18)/2)+E18</f>
        <v>578446.95962612494</v>
      </c>
      <c r="H18" s="492">
        <f t="shared" ref="H18:H72" si="6">+I$13*((D18+F18)/2)+E18</f>
        <v>578446.95962612494</v>
      </c>
      <c r="I18" s="512">
        <f t="shared" si="0"/>
        <v>0</v>
      </c>
      <c r="J18" s="512"/>
      <c r="K18" s="526"/>
      <c r="L18" s="515">
        <f t="shared" ref="L18" si="7">IF(K18&lt;&gt;0,+G18-K18,0)</f>
        <v>0</v>
      </c>
      <c r="M18" s="526"/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2021</v>
      </c>
      <c r="D19" s="524">
        <f>IF(F18+SUM(E$17:E18)=D$10,F18,D$10-SUM(E$17:E18))</f>
        <v>3763902.3394687176</v>
      </c>
      <c r="E19" s="523">
        <f>IF(+I14&lt;F18,I14,D19)</f>
        <v>94097.560975609755</v>
      </c>
      <c r="F19" s="524">
        <f t="shared" si="4"/>
        <v>3669804.7784931078</v>
      </c>
      <c r="G19" s="525">
        <f t="shared" si="5"/>
        <v>566487.71490258281</v>
      </c>
      <c r="H19" s="492">
        <f t="shared" si="6"/>
        <v>566487.71490258281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8">
        <f>IF(D11="","-",+C19+1)</f>
        <v>2022</v>
      </c>
      <c r="D20" s="524">
        <f>IF(F19+SUM(E$17:E19)=D$10,F19,D$10-SUM(E$17:E19))</f>
        <v>3669804.7784931078</v>
      </c>
      <c r="E20" s="523">
        <f>IF(+I14&lt;F19,I14,D20)</f>
        <v>94097.560975609755</v>
      </c>
      <c r="F20" s="524">
        <f t="shared" si="4"/>
        <v>3575707.2175174979</v>
      </c>
      <c r="G20" s="525">
        <f t="shared" si="5"/>
        <v>554528.47017904068</v>
      </c>
      <c r="H20" s="492">
        <f t="shared" si="6"/>
        <v>554528.47017904068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8"/>
        <v/>
      </c>
      <c r="C21" s="508">
        <f>IF(D11="","-",+C20+1)</f>
        <v>2023</v>
      </c>
      <c r="D21" s="524">
        <f>IF(F20+SUM(E$17:E20)=D$10,F20,D$10-SUM(E$17:E20))</f>
        <v>3575707.2175174979</v>
      </c>
      <c r="E21" s="523">
        <f>IF(+I14&lt;F20,I14,D21)</f>
        <v>94097.560975609755</v>
      </c>
      <c r="F21" s="524">
        <f t="shared" si="4"/>
        <v>3481609.6565418881</v>
      </c>
      <c r="G21" s="525">
        <f t="shared" si="5"/>
        <v>542569.22545549867</v>
      </c>
      <c r="H21" s="492">
        <f t="shared" si="6"/>
        <v>542569.22545549867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8"/>
        <v/>
      </c>
      <c r="C22" s="508">
        <f>IF(D11="","-",+C21+1)</f>
        <v>2024</v>
      </c>
      <c r="D22" s="524">
        <f>IF(F21+SUM(E$17:E21)=D$10,F21,D$10-SUM(E$17:E21))</f>
        <v>3481609.6565418881</v>
      </c>
      <c r="E22" s="523">
        <f>IF(+I14&lt;F21,I14,D22)</f>
        <v>94097.560975609755</v>
      </c>
      <c r="F22" s="524">
        <f t="shared" si="4"/>
        <v>3387512.0955662783</v>
      </c>
      <c r="G22" s="525">
        <f t="shared" si="5"/>
        <v>530609.98073195654</v>
      </c>
      <c r="H22" s="492">
        <f t="shared" si="6"/>
        <v>530609.98073195654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8"/>
        <v/>
      </c>
      <c r="C23" s="508">
        <f>IF(D11="","-",+C22+1)</f>
        <v>2025</v>
      </c>
      <c r="D23" s="524">
        <f>IF(F22+SUM(E$17:E22)=D$10,F22,D$10-SUM(E$17:E22))</f>
        <v>3387512.0955662783</v>
      </c>
      <c r="E23" s="523">
        <f>IF(+I14&lt;F22,I14,D23)</f>
        <v>94097.560975609755</v>
      </c>
      <c r="F23" s="524">
        <f t="shared" si="4"/>
        <v>3293414.5345906685</v>
      </c>
      <c r="G23" s="525">
        <f t="shared" si="5"/>
        <v>518650.73600841453</v>
      </c>
      <c r="H23" s="492">
        <f t="shared" si="6"/>
        <v>518650.73600841453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8"/>
        <v/>
      </c>
      <c r="C24" s="508">
        <f>IF(D11="","-",+C23+1)</f>
        <v>2026</v>
      </c>
      <c r="D24" s="524">
        <f>IF(F23+SUM(E$17:E23)=D$10,F23,D$10-SUM(E$17:E23))</f>
        <v>3293414.5345906685</v>
      </c>
      <c r="E24" s="523">
        <f>IF(+I14&lt;F23,I14,D24)</f>
        <v>94097.560975609755</v>
      </c>
      <c r="F24" s="524">
        <f t="shared" si="4"/>
        <v>3199316.9736150587</v>
      </c>
      <c r="G24" s="525">
        <f t="shared" si="5"/>
        <v>506691.49128487241</v>
      </c>
      <c r="H24" s="492">
        <f t="shared" si="6"/>
        <v>506691.49128487241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8"/>
        <v/>
      </c>
      <c r="C25" s="508">
        <f>IF(D11="","-",+C24+1)</f>
        <v>2027</v>
      </c>
      <c r="D25" s="524">
        <f>IF(F24+SUM(E$17:E24)=D$10,F24,D$10-SUM(E$17:E24))</f>
        <v>3199316.9736150587</v>
      </c>
      <c r="E25" s="523">
        <f>IF(+I14&lt;F24,I14,D25)</f>
        <v>94097.560975609755</v>
      </c>
      <c r="F25" s="524">
        <f t="shared" si="4"/>
        <v>3105219.4126394489</v>
      </c>
      <c r="G25" s="525">
        <f t="shared" si="5"/>
        <v>494732.24656133039</v>
      </c>
      <c r="H25" s="492">
        <f t="shared" si="6"/>
        <v>494732.24656133039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8"/>
        <v/>
      </c>
      <c r="C26" s="508">
        <f>IF(D11="","-",+C25+1)</f>
        <v>2028</v>
      </c>
      <c r="D26" s="524">
        <f>IF(F25+SUM(E$17:E25)=D$10,F25,D$10-SUM(E$17:E25))</f>
        <v>3105219.4126394489</v>
      </c>
      <c r="E26" s="523">
        <f>IF(+I14&lt;F25,I14,D26)</f>
        <v>94097.560975609755</v>
      </c>
      <c r="F26" s="524">
        <f t="shared" si="4"/>
        <v>3011121.8516638391</v>
      </c>
      <c r="G26" s="525">
        <f t="shared" si="5"/>
        <v>482773.00183778827</v>
      </c>
      <c r="H26" s="492">
        <f t="shared" si="6"/>
        <v>482773.00183778827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8"/>
        <v/>
      </c>
      <c r="C27" s="508">
        <f>IF(D11="","-",+C26+1)</f>
        <v>2029</v>
      </c>
      <c r="D27" s="524">
        <f>IF(F26+SUM(E$17:E26)=D$10,F26,D$10-SUM(E$17:E26))</f>
        <v>3011121.8516638391</v>
      </c>
      <c r="E27" s="523">
        <f>IF(+I14&lt;F26,I14,D27)</f>
        <v>94097.560975609755</v>
      </c>
      <c r="F27" s="524">
        <f t="shared" si="4"/>
        <v>2917024.2906882293</v>
      </c>
      <c r="G27" s="525">
        <f t="shared" si="5"/>
        <v>470813.75711424625</v>
      </c>
      <c r="H27" s="492">
        <f t="shared" si="6"/>
        <v>470813.75711424625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8"/>
        <v/>
      </c>
      <c r="C28" s="508">
        <f>IF(D11="","-",+C27+1)</f>
        <v>2030</v>
      </c>
      <c r="D28" s="524">
        <f>IF(F27+SUM(E$17:E27)=D$10,F27,D$10-SUM(E$17:E27))</f>
        <v>2917024.2906882293</v>
      </c>
      <c r="E28" s="523">
        <f>IF(+I14&lt;F27,I14,D28)</f>
        <v>94097.560975609755</v>
      </c>
      <c r="F28" s="524">
        <f t="shared" si="4"/>
        <v>2822926.7297126194</v>
      </c>
      <c r="G28" s="525">
        <f t="shared" si="5"/>
        <v>458854.51239070413</v>
      </c>
      <c r="H28" s="492">
        <f t="shared" si="6"/>
        <v>458854.51239070413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8"/>
        <v/>
      </c>
      <c r="C29" s="508">
        <f>IF(D11="","-",+C28+1)</f>
        <v>2031</v>
      </c>
      <c r="D29" s="524">
        <f>IF(F28+SUM(E$17:E28)=D$10,F28,D$10-SUM(E$17:E28))</f>
        <v>2822926.7297126194</v>
      </c>
      <c r="E29" s="523">
        <f>IF(+I14&lt;F28,I14,D29)</f>
        <v>94097.560975609755</v>
      </c>
      <c r="F29" s="524">
        <f t="shared" si="4"/>
        <v>2728829.1687370096</v>
      </c>
      <c r="G29" s="525">
        <f t="shared" si="5"/>
        <v>446895.26766716212</v>
      </c>
      <c r="H29" s="492">
        <f t="shared" si="6"/>
        <v>446895.26766716212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8"/>
        <v/>
      </c>
      <c r="C30" s="508">
        <f>IF(D11="","-",+C29+1)</f>
        <v>2032</v>
      </c>
      <c r="D30" s="524">
        <f>IF(F29+SUM(E$17:E29)=D$10,F29,D$10-SUM(E$17:E29))</f>
        <v>2728829.1687370096</v>
      </c>
      <c r="E30" s="523">
        <f>IF(+I14&lt;F29,I14,D30)</f>
        <v>94097.560975609755</v>
      </c>
      <c r="F30" s="524">
        <f t="shared" si="4"/>
        <v>2634731.6077613998</v>
      </c>
      <c r="G30" s="525">
        <f t="shared" si="5"/>
        <v>434936.02294361999</v>
      </c>
      <c r="H30" s="492">
        <f t="shared" si="6"/>
        <v>434936.02294361999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8"/>
        <v/>
      </c>
      <c r="C31" s="508">
        <f>IF(D11="","-",+C30+1)</f>
        <v>2033</v>
      </c>
      <c r="D31" s="524">
        <f>IF(F30+SUM(E$17:E30)=D$10,F30,D$10-SUM(E$17:E30))</f>
        <v>2634731.6077613998</v>
      </c>
      <c r="E31" s="523">
        <f>IF(+I14&lt;F30,I14,D31)</f>
        <v>94097.560975609755</v>
      </c>
      <c r="F31" s="524">
        <f t="shared" si="4"/>
        <v>2540634.04678579</v>
      </c>
      <c r="G31" s="525">
        <f t="shared" si="5"/>
        <v>422976.77822007798</v>
      </c>
      <c r="H31" s="492">
        <f t="shared" si="6"/>
        <v>422976.77822007798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8"/>
        <v/>
      </c>
      <c r="C32" s="508">
        <f>IF(D11="","-",+C31+1)</f>
        <v>2034</v>
      </c>
      <c r="D32" s="524">
        <f>IF(F31+SUM(E$17:E31)=D$10,F31,D$10-SUM(E$17:E31))</f>
        <v>2540634.04678579</v>
      </c>
      <c r="E32" s="523">
        <f>IF(+I14&lt;F31,I14,D32)</f>
        <v>94097.560975609755</v>
      </c>
      <c r="F32" s="524">
        <f t="shared" si="4"/>
        <v>2446536.4858101802</v>
      </c>
      <c r="G32" s="525">
        <f t="shared" si="5"/>
        <v>411017.53349653585</v>
      </c>
      <c r="H32" s="492">
        <f t="shared" si="6"/>
        <v>411017.53349653585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8"/>
        <v/>
      </c>
      <c r="C33" s="508">
        <f>IF(D11="","-",+C32+1)</f>
        <v>2035</v>
      </c>
      <c r="D33" s="524">
        <f>IF(F32+SUM(E$17:E32)=D$10,F32,D$10-SUM(E$17:E32))</f>
        <v>2446536.4858101802</v>
      </c>
      <c r="E33" s="523">
        <f>IF(+I14&lt;F32,I14,D33)</f>
        <v>94097.560975609755</v>
      </c>
      <c r="F33" s="524">
        <f t="shared" si="4"/>
        <v>2352438.9248345704</v>
      </c>
      <c r="G33" s="525">
        <f t="shared" si="5"/>
        <v>399058.28877299384</v>
      </c>
      <c r="H33" s="492">
        <f t="shared" si="6"/>
        <v>399058.28877299384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8"/>
        <v/>
      </c>
      <c r="C34" s="508">
        <f>IF(D11="","-",+C33+1)</f>
        <v>2036</v>
      </c>
      <c r="D34" s="524">
        <f>IF(F33+SUM(E$17:E33)=D$10,F33,D$10-SUM(E$17:E33))</f>
        <v>2352438.9248345704</v>
      </c>
      <c r="E34" s="523">
        <f>IF(+I14&lt;F33,I14,D34)</f>
        <v>94097.560975609755</v>
      </c>
      <c r="F34" s="524">
        <f t="shared" si="4"/>
        <v>2258341.3638589606</v>
      </c>
      <c r="G34" s="525">
        <f t="shared" si="5"/>
        <v>387099.04404945171</v>
      </c>
      <c r="H34" s="492">
        <f t="shared" si="6"/>
        <v>387099.04404945171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8"/>
        <v/>
      </c>
      <c r="C35" s="508">
        <f>IF(D11="","-",+C34+1)</f>
        <v>2037</v>
      </c>
      <c r="D35" s="524">
        <f>IF(F34+SUM(E$17:E34)=D$10,F34,D$10-SUM(E$17:E34))</f>
        <v>2258341.3638589606</v>
      </c>
      <c r="E35" s="523">
        <f>IF(+I14&lt;F34,I14,D35)</f>
        <v>94097.560975609755</v>
      </c>
      <c r="F35" s="524">
        <f t="shared" si="4"/>
        <v>2164243.8028833508</v>
      </c>
      <c r="G35" s="525">
        <f t="shared" si="5"/>
        <v>375139.7993259097</v>
      </c>
      <c r="H35" s="492">
        <f t="shared" si="6"/>
        <v>375139.7993259097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8"/>
        <v/>
      </c>
      <c r="C36" s="508">
        <f>IF(D11="","-",+C35+1)</f>
        <v>2038</v>
      </c>
      <c r="D36" s="524">
        <f>IF(F35+SUM(E$17:E35)=D$10,F35,D$10-SUM(E$17:E35))</f>
        <v>2164243.8028833508</v>
      </c>
      <c r="E36" s="523">
        <f>IF(+I14&lt;F35,I14,D36)</f>
        <v>94097.560975609755</v>
      </c>
      <c r="F36" s="524">
        <f t="shared" si="4"/>
        <v>2070146.2419077409</v>
      </c>
      <c r="G36" s="525">
        <f t="shared" si="5"/>
        <v>363180.55460236757</v>
      </c>
      <c r="H36" s="492">
        <f t="shared" si="6"/>
        <v>363180.55460236757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8"/>
        <v/>
      </c>
      <c r="C37" s="508">
        <f>IF(D11="","-",+C36+1)</f>
        <v>2039</v>
      </c>
      <c r="D37" s="524">
        <f>IF(F36+SUM(E$17:E36)=D$10,F36,D$10-SUM(E$17:E36))</f>
        <v>2070146.2419077409</v>
      </c>
      <c r="E37" s="523">
        <f>IF(+I14&lt;F36,I14,D37)</f>
        <v>94097.560975609755</v>
      </c>
      <c r="F37" s="524">
        <f t="shared" si="4"/>
        <v>1976048.6809321311</v>
      </c>
      <c r="G37" s="525">
        <f t="shared" si="5"/>
        <v>351221.3098788255</v>
      </c>
      <c r="H37" s="492">
        <f t="shared" si="6"/>
        <v>351221.3098788255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8"/>
        <v/>
      </c>
      <c r="C38" s="508">
        <f>IF(D11="","-",+C37+1)</f>
        <v>2040</v>
      </c>
      <c r="D38" s="524">
        <f>IF(F37+SUM(E$17:E37)=D$10,F37,D$10-SUM(E$17:E37))</f>
        <v>1976048.6809321311</v>
      </c>
      <c r="E38" s="523">
        <f>IF(+I14&lt;F37,I14,D38)</f>
        <v>94097.560975609755</v>
      </c>
      <c r="F38" s="524">
        <f t="shared" si="4"/>
        <v>1881951.1199565213</v>
      </c>
      <c r="G38" s="525">
        <f t="shared" si="5"/>
        <v>339262.06515528343</v>
      </c>
      <c r="H38" s="492">
        <f t="shared" si="6"/>
        <v>339262.06515528343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8"/>
        <v/>
      </c>
      <c r="C39" s="508">
        <f>IF(D11="","-",+C38+1)</f>
        <v>2041</v>
      </c>
      <c r="D39" s="524">
        <f>IF(F38+SUM(E$17:E38)=D$10,F38,D$10-SUM(E$17:E38))</f>
        <v>1881951.1199565213</v>
      </c>
      <c r="E39" s="523">
        <f>IF(+I14&lt;F38,I14,D39)</f>
        <v>94097.560975609755</v>
      </c>
      <c r="F39" s="524">
        <f t="shared" si="4"/>
        <v>1787853.5589809115</v>
      </c>
      <c r="G39" s="525">
        <f t="shared" si="5"/>
        <v>327302.82043174136</v>
      </c>
      <c r="H39" s="492">
        <f t="shared" si="6"/>
        <v>327302.82043174136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8"/>
        <v/>
      </c>
      <c r="C40" s="508">
        <f>IF(D11="","-",+C39+1)</f>
        <v>2042</v>
      </c>
      <c r="D40" s="524">
        <f>IF(F39+SUM(E$17:E39)=D$10,F39,D$10-SUM(E$17:E39))</f>
        <v>1787853.5589809115</v>
      </c>
      <c r="E40" s="523">
        <f>IF(+I14&lt;F39,I14,D40)</f>
        <v>94097.560975609755</v>
      </c>
      <c r="F40" s="524">
        <f t="shared" si="4"/>
        <v>1693755.9980053017</v>
      </c>
      <c r="G40" s="525">
        <f t="shared" si="5"/>
        <v>315343.57570819929</v>
      </c>
      <c r="H40" s="492">
        <f t="shared" si="6"/>
        <v>315343.57570819929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8"/>
        <v/>
      </c>
      <c r="C41" s="508">
        <f>IF(D11="","-",+C40+1)</f>
        <v>2043</v>
      </c>
      <c r="D41" s="524">
        <f>IF(F40+SUM(E$17:E40)=D$10,F40,D$10-SUM(E$17:E40))</f>
        <v>1693755.9980053017</v>
      </c>
      <c r="E41" s="523">
        <f>IF(+I14&lt;F40,I14,D41)</f>
        <v>94097.560975609755</v>
      </c>
      <c r="F41" s="524">
        <f t="shared" si="4"/>
        <v>1599658.4370296919</v>
      </c>
      <c r="G41" s="525">
        <f t="shared" si="5"/>
        <v>303384.33098465722</v>
      </c>
      <c r="H41" s="492">
        <f t="shared" si="6"/>
        <v>303384.33098465722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8"/>
        <v/>
      </c>
      <c r="C42" s="508">
        <f>IF(D11="","-",+C41+1)</f>
        <v>2044</v>
      </c>
      <c r="D42" s="524">
        <f>IF(F41+SUM(E$17:E41)=D$10,F41,D$10-SUM(E$17:E41))</f>
        <v>1599658.4370296919</v>
      </c>
      <c r="E42" s="523">
        <f>IF(+I14&lt;F41,I14,D42)</f>
        <v>94097.560975609755</v>
      </c>
      <c r="F42" s="524">
        <f t="shared" si="4"/>
        <v>1505560.8760540821</v>
      </c>
      <c r="G42" s="525">
        <f t="shared" si="5"/>
        <v>291425.08626111515</v>
      </c>
      <c r="H42" s="492">
        <f t="shared" si="6"/>
        <v>291425.08626111515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8"/>
        <v/>
      </c>
      <c r="C43" s="508">
        <f>IF(D11="","-",+C42+1)</f>
        <v>2045</v>
      </c>
      <c r="D43" s="524">
        <f>IF(F42+SUM(E$17:E42)=D$10,F42,D$10-SUM(E$17:E42))</f>
        <v>1505560.8760540821</v>
      </c>
      <c r="E43" s="523">
        <f>IF(+I14&lt;F42,I14,D43)</f>
        <v>94097.560975609755</v>
      </c>
      <c r="F43" s="524">
        <f t="shared" si="4"/>
        <v>1411463.3150784723</v>
      </c>
      <c r="G43" s="525">
        <f t="shared" si="5"/>
        <v>279465.84153757308</v>
      </c>
      <c r="H43" s="492">
        <f t="shared" si="6"/>
        <v>279465.84153757308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8"/>
        <v/>
      </c>
      <c r="C44" s="508">
        <f>IF(D11="","-",+C43+1)</f>
        <v>2046</v>
      </c>
      <c r="D44" s="524">
        <f>IF(F43+SUM(E$17:E43)=D$10,F43,D$10-SUM(E$17:E43))</f>
        <v>1411463.3150784723</v>
      </c>
      <c r="E44" s="523">
        <f>IF(+I14&lt;F43,I14,D44)</f>
        <v>94097.560975609755</v>
      </c>
      <c r="F44" s="524">
        <f t="shared" si="4"/>
        <v>1317365.7541028624</v>
      </c>
      <c r="G44" s="525">
        <f t="shared" si="5"/>
        <v>267506.59681403101</v>
      </c>
      <c r="H44" s="492">
        <f t="shared" si="6"/>
        <v>267506.59681403101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8"/>
        <v/>
      </c>
      <c r="C45" s="508">
        <f>IF(D11="","-",+C44+1)</f>
        <v>2047</v>
      </c>
      <c r="D45" s="524">
        <f>IF(F44+SUM(E$17:E44)=D$10,F44,D$10-SUM(E$17:E44))</f>
        <v>1317365.7541028624</v>
      </c>
      <c r="E45" s="523">
        <f>IF(+I14&lt;F44,I14,D45)</f>
        <v>94097.560975609755</v>
      </c>
      <c r="F45" s="524">
        <f t="shared" si="4"/>
        <v>1223268.1931272526</v>
      </c>
      <c r="G45" s="525">
        <f t="shared" si="5"/>
        <v>255547.35209048894</v>
      </c>
      <c r="H45" s="492">
        <f t="shared" si="6"/>
        <v>255547.35209048894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8"/>
        <v/>
      </c>
      <c r="C46" s="508">
        <f>IF(D11="","-",+C45+1)</f>
        <v>2048</v>
      </c>
      <c r="D46" s="524">
        <f>IF(F45+SUM(E$17:E45)=D$10,F45,D$10-SUM(E$17:E45))</f>
        <v>1223268.1931272526</v>
      </c>
      <c r="E46" s="523">
        <f>IF(+I14&lt;F45,I14,D46)</f>
        <v>94097.560975609755</v>
      </c>
      <c r="F46" s="524">
        <f t="shared" si="4"/>
        <v>1129170.6321516428</v>
      </c>
      <c r="G46" s="525">
        <f t="shared" si="5"/>
        <v>243588.10736694685</v>
      </c>
      <c r="H46" s="492">
        <f t="shared" si="6"/>
        <v>243588.10736694685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8"/>
        <v/>
      </c>
      <c r="C47" s="508">
        <f>IF(D11="","-",+C46+1)</f>
        <v>2049</v>
      </c>
      <c r="D47" s="524">
        <f>IF(F46+SUM(E$17:E46)=D$10,F46,D$10-SUM(E$17:E46))</f>
        <v>1129170.6321516428</v>
      </c>
      <c r="E47" s="523">
        <f>IF(+I14&lt;F46,I14,D47)</f>
        <v>94097.560975609755</v>
      </c>
      <c r="F47" s="524">
        <f t="shared" si="4"/>
        <v>1035073.071176033</v>
      </c>
      <c r="G47" s="525">
        <f t="shared" si="5"/>
        <v>231628.86264340478</v>
      </c>
      <c r="H47" s="492">
        <f t="shared" si="6"/>
        <v>231628.86264340478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8"/>
        <v/>
      </c>
      <c r="C48" s="508">
        <f>IF(D11="","-",+C47+1)</f>
        <v>2050</v>
      </c>
      <c r="D48" s="524">
        <f>IF(F47+SUM(E$17:E47)=D$10,F47,D$10-SUM(E$17:E47))</f>
        <v>1035073.071176033</v>
      </c>
      <c r="E48" s="523">
        <f>IF(+I14&lt;F47,I14,D48)</f>
        <v>94097.560975609755</v>
      </c>
      <c r="F48" s="524">
        <f t="shared" si="4"/>
        <v>940975.51020042319</v>
      </c>
      <c r="G48" s="525">
        <f t="shared" si="5"/>
        <v>219669.61791986271</v>
      </c>
      <c r="H48" s="492">
        <f t="shared" si="6"/>
        <v>219669.61791986271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8"/>
        <v/>
      </c>
      <c r="C49" s="508">
        <f>IF(D11="","-",+C48+1)</f>
        <v>2051</v>
      </c>
      <c r="D49" s="524">
        <f>IF(F48+SUM(E$17:E48)=D$10,F48,D$10-SUM(E$17:E48))</f>
        <v>940975.51020042319</v>
      </c>
      <c r="E49" s="523">
        <f>IF(+I14&lt;F48,I14,D49)</f>
        <v>94097.560975609755</v>
      </c>
      <c r="F49" s="524">
        <f t="shared" si="4"/>
        <v>846877.94922481338</v>
      </c>
      <c r="G49" s="525">
        <f t="shared" si="5"/>
        <v>207710.37319632064</v>
      </c>
      <c r="H49" s="492">
        <f t="shared" si="6"/>
        <v>207710.37319632064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8"/>
        <v/>
      </c>
      <c r="C50" s="508">
        <f>IF(D11="","-",+C49+1)</f>
        <v>2052</v>
      </c>
      <c r="D50" s="524">
        <f>IF(F49+SUM(E$17:E49)=D$10,F49,D$10-SUM(E$17:E49))</f>
        <v>846877.94922481338</v>
      </c>
      <c r="E50" s="523">
        <f>IF(+I14&lt;F49,I14,D50)</f>
        <v>94097.560975609755</v>
      </c>
      <c r="F50" s="524">
        <f t="shared" si="4"/>
        <v>752780.38824920356</v>
      </c>
      <c r="G50" s="525">
        <f t="shared" si="5"/>
        <v>195751.12847277857</v>
      </c>
      <c r="H50" s="492">
        <f t="shared" si="6"/>
        <v>195751.12847277857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8"/>
        <v/>
      </c>
      <c r="C51" s="508">
        <f>IF(D11="","-",+C50+1)</f>
        <v>2053</v>
      </c>
      <c r="D51" s="524">
        <f>IF(F50+SUM(E$17:E50)=D$10,F50,D$10-SUM(E$17:E50))</f>
        <v>752780.38824920356</v>
      </c>
      <c r="E51" s="523">
        <f>IF(+I14&lt;F50,I14,D51)</f>
        <v>94097.560975609755</v>
      </c>
      <c r="F51" s="524">
        <f t="shared" si="4"/>
        <v>658682.82727359375</v>
      </c>
      <c r="G51" s="525">
        <f t="shared" si="5"/>
        <v>183791.8837492365</v>
      </c>
      <c r="H51" s="492">
        <f t="shared" si="6"/>
        <v>183791.8837492365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8"/>
        <v/>
      </c>
      <c r="C52" s="508">
        <f>IF(D11="","-",+C51+1)</f>
        <v>2054</v>
      </c>
      <c r="D52" s="524">
        <f>IF(F51+SUM(E$17:E51)=D$10,F51,D$10-SUM(E$17:E51))</f>
        <v>658682.82727359375</v>
      </c>
      <c r="E52" s="523">
        <f>IF(+I14&lt;F51,I14,D52)</f>
        <v>94097.560975609755</v>
      </c>
      <c r="F52" s="524">
        <f t="shared" si="4"/>
        <v>564585.26629798394</v>
      </c>
      <c r="G52" s="525">
        <f t="shared" si="5"/>
        <v>171832.63902569443</v>
      </c>
      <c r="H52" s="492">
        <f t="shared" si="6"/>
        <v>171832.63902569443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8"/>
        <v/>
      </c>
      <c r="C53" s="508">
        <f>IF(D11="","-",+C52+1)</f>
        <v>2055</v>
      </c>
      <c r="D53" s="524">
        <f>IF(F52+SUM(E$17:E52)=D$10,F52,D$10-SUM(E$17:E52))</f>
        <v>564585.26629798394</v>
      </c>
      <c r="E53" s="523">
        <f>IF(+I14&lt;F52,I14,D53)</f>
        <v>94097.560975609755</v>
      </c>
      <c r="F53" s="524">
        <f t="shared" si="4"/>
        <v>470487.70532237418</v>
      </c>
      <c r="G53" s="525">
        <f t="shared" si="5"/>
        <v>159873.39430215236</v>
      </c>
      <c r="H53" s="492">
        <f t="shared" si="6"/>
        <v>159873.39430215236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8"/>
        <v/>
      </c>
      <c r="C54" s="508">
        <f>IF(D11="","-",+C53+1)</f>
        <v>2056</v>
      </c>
      <c r="D54" s="524">
        <f>IF(F53+SUM(E$17:E53)=D$10,F53,D$10-SUM(E$17:E53))</f>
        <v>470487.70532237418</v>
      </c>
      <c r="E54" s="523">
        <f>IF(+I14&lt;F53,I14,D54)</f>
        <v>94097.560975609755</v>
      </c>
      <c r="F54" s="524">
        <f t="shared" si="4"/>
        <v>376390.14434676443</v>
      </c>
      <c r="G54" s="525">
        <f t="shared" si="5"/>
        <v>147914.14957861029</v>
      </c>
      <c r="H54" s="492">
        <f t="shared" si="6"/>
        <v>147914.14957861029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8"/>
        <v/>
      </c>
      <c r="C55" s="508">
        <f>IF(D11="","-",+C54+1)</f>
        <v>2057</v>
      </c>
      <c r="D55" s="524">
        <f>IF(F54+SUM(E$17:E54)=D$10,F54,D$10-SUM(E$17:E54))</f>
        <v>376390.14434676443</v>
      </c>
      <c r="E55" s="523">
        <f>IF(+I14&lt;F54,I14,D55)</f>
        <v>94097.560975609755</v>
      </c>
      <c r="F55" s="524">
        <f t="shared" si="4"/>
        <v>282292.58337115467</v>
      </c>
      <c r="G55" s="525">
        <f t="shared" si="5"/>
        <v>135954.90485506822</v>
      </c>
      <c r="H55" s="492">
        <f t="shared" si="6"/>
        <v>135954.90485506822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8"/>
        <v/>
      </c>
      <c r="C56" s="508">
        <f>IF(D11="","-",+C55+1)</f>
        <v>2058</v>
      </c>
      <c r="D56" s="524">
        <f>IF(F55+SUM(E$17:E55)=D$10,F55,D$10-SUM(E$17:E55))</f>
        <v>282292.58337115467</v>
      </c>
      <c r="E56" s="523">
        <f>IF(+I14&lt;F55,I14,D56)</f>
        <v>94097.560975609755</v>
      </c>
      <c r="F56" s="524">
        <f t="shared" si="4"/>
        <v>188195.02239554492</v>
      </c>
      <c r="G56" s="525">
        <f t="shared" si="5"/>
        <v>123995.66013152617</v>
      </c>
      <c r="H56" s="492">
        <f t="shared" si="6"/>
        <v>123995.66013152617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8"/>
        <v/>
      </c>
      <c r="C57" s="508">
        <f>IF(D11="","-",+C56+1)</f>
        <v>2059</v>
      </c>
      <c r="D57" s="524">
        <f>IF(F56+SUM(E$17:E56)=D$10,F56,D$10-SUM(E$17:E56))</f>
        <v>188195.02239554492</v>
      </c>
      <c r="E57" s="523">
        <f>IF(+I14&lt;F56,I14,D57)</f>
        <v>94097.560975609755</v>
      </c>
      <c r="F57" s="524">
        <f t="shared" si="4"/>
        <v>94097.461419935164</v>
      </c>
      <c r="G57" s="525">
        <f t="shared" si="5"/>
        <v>112036.4154079841</v>
      </c>
      <c r="H57" s="492">
        <f t="shared" si="6"/>
        <v>112036.4154079841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8"/>
        <v/>
      </c>
      <c r="C58" s="508">
        <f>IF(D11="","-",+C57+1)</f>
        <v>2060</v>
      </c>
      <c r="D58" s="524">
        <f>IF(F57+SUM(E$17:E57)=D$10,F57,D$10-SUM(E$17:E57))</f>
        <v>94097.461419935164</v>
      </c>
      <c r="E58" s="523">
        <f>IF(+I14&lt;F57,I14,D58)</f>
        <v>94097.461419935164</v>
      </c>
      <c r="F58" s="524">
        <f t="shared" si="4"/>
        <v>0</v>
      </c>
      <c r="G58" s="525">
        <f t="shared" si="5"/>
        <v>100077.07745523682</v>
      </c>
      <c r="H58" s="492">
        <f t="shared" si="6"/>
        <v>100077.07745523682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8"/>
        <v/>
      </c>
      <c r="C59" s="508">
        <f>IF(D11="","-",+C58+1)</f>
        <v>2061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8"/>
        <v/>
      </c>
      <c r="C60" s="508">
        <f>IF(D11="","-",+C59+1)</f>
        <v>2062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8"/>
        <v/>
      </c>
      <c r="C61" s="508">
        <f>IF(D11="","-",+C60+1)</f>
        <v>2063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8"/>
        <v/>
      </c>
      <c r="C62" s="508">
        <f>IF(D11="","-",+C61+1)</f>
        <v>2064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8"/>
        <v/>
      </c>
      <c r="C63" s="508">
        <f>IF(D11="","-",+C62+1)</f>
        <v>2065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8"/>
        <v/>
      </c>
      <c r="C64" s="508">
        <f>IF(D11="","-",+C63+1)</f>
        <v>2066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8"/>
        <v/>
      </c>
      <c r="C65" s="508">
        <f>IF(D11="","-",+C64+1)</f>
        <v>2067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8"/>
        <v/>
      </c>
      <c r="C66" s="508">
        <f>IF(D11="","-",+C65+1)</f>
        <v>2068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8"/>
        <v/>
      </c>
      <c r="C67" s="508">
        <f>IF(D11="","-",+C66+1)</f>
        <v>2069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8"/>
        <v/>
      </c>
      <c r="C68" s="508">
        <f>IF(D11="","-",+C67+1)</f>
        <v>2070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8"/>
        <v/>
      </c>
      <c r="C69" s="508">
        <f>IF(D11="","-",+C68+1)</f>
        <v>2071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8"/>
        <v/>
      </c>
      <c r="C70" s="508">
        <f>IF(D11="","-",+C69+1)</f>
        <v>2072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8"/>
        <v/>
      </c>
      <c r="C71" s="508">
        <f>IF(D11="","-",+C70+1)</f>
        <v>2073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8"/>
        <v/>
      </c>
      <c r="C72" s="528">
        <f>IF(D11="","-",+C71+1)</f>
        <v>2074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3858000</v>
      </c>
      <c r="F73" s="375"/>
      <c r="G73" s="375">
        <f>SUM(G17:G72)</f>
        <v>14101787.564910971</v>
      </c>
      <c r="H73" s="375">
        <f>SUM(H17:H72)</f>
        <v>14101787.564910971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73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192042.98677355595</v>
      </c>
      <c r="N87" s="547">
        <f>IF(J92&lt;D11,0,VLOOKUP(J92,C17:O72,11))</f>
        <v>192042.98677355595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204124.50256642039</v>
      </c>
      <c r="N88" s="551">
        <f>IF(J92&lt;D11,0,VLOOKUP(J92,C99:P154,7))</f>
        <v>204124.50256642039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12081.515792864433</v>
      </c>
      <c r="N89" s="556">
        <f>+N88-N87</f>
        <v>12081.515792864433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TP2017012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3813966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+D11</f>
        <v>2019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88696.883720930229</v>
      </c>
      <c r="K96" s="375"/>
      <c r="L96" s="375"/>
      <c r="M96" s="375"/>
      <c r="N96" s="375"/>
      <c r="O96" s="375"/>
      <c r="P96" s="272"/>
    </row>
    <row r="97" spans="1:16" ht="39">
      <c r="A97" s="661"/>
      <c r="B97" s="661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2019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3813966</v>
      </c>
      <c r="G99" s="604">
        <f t="shared" ref="G99:G154" si="9">+(F99+D99)/2</f>
        <v>1906983</v>
      </c>
      <c r="H99" s="605">
        <f>+J94*G99+E99</f>
        <v>204124.50256642039</v>
      </c>
      <c r="I99" s="606">
        <f>+J95*G99+E99</f>
        <v>204124.50256642039</v>
      </c>
      <c r="J99" s="515">
        <f t="shared" ref="J99:J130" si="10">+I99-H99</f>
        <v>0</v>
      </c>
      <c r="K99" s="515"/>
      <c r="L99" s="620"/>
      <c r="M99" s="514">
        <f t="shared" ref="M99:M130" si="11">IF(L99&lt;&gt;0,+H99-L99,0)</f>
        <v>0</v>
      </c>
      <c r="N99" s="620"/>
      <c r="O99" s="514">
        <f t="shared" ref="O99:O130" si="12">IF(N99&lt;&gt;0,+I99-N99,0)</f>
        <v>0</v>
      </c>
      <c r="P99" s="514">
        <f t="shared" ref="P99:P130" si="13">+O99-M99</f>
        <v>0</v>
      </c>
    </row>
    <row r="100" spans="1:16" ht="12.5">
      <c r="B100" s="195" t="str">
        <f>IF(D100=F99,"","IU")</f>
        <v/>
      </c>
      <c r="C100" s="508">
        <f>IF(D93="","-",+C99+1)</f>
        <v>2020</v>
      </c>
      <c r="D100" s="374">
        <f>IF(F99+SUM(E$99:E99)=D$92,F99,D$92-SUM(E$99:E99))</f>
        <v>3813966</v>
      </c>
      <c r="E100" s="523">
        <f>IF(+J96&lt;F99,J96,D100)</f>
        <v>88696.883720930229</v>
      </c>
      <c r="F100" s="524">
        <f t="shared" ref="F100:F154" si="14">+D100-E100</f>
        <v>3725269.1162790698</v>
      </c>
      <c r="G100" s="524">
        <f t="shared" si="9"/>
        <v>3769617.5581395347</v>
      </c>
      <c r="H100" s="527">
        <f t="shared" ref="H100:H154" si="15">+J$94*G100+E100</f>
        <v>492198.80739873799</v>
      </c>
      <c r="I100" s="578">
        <f t="shared" ref="I100:I154" si="16">+J$95*G100+E100</f>
        <v>492198.80739873799</v>
      </c>
      <c r="J100" s="515">
        <f t="shared" si="10"/>
        <v>0</v>
      </c>
      <c r="K100" s="515"/>
      <c r="L100" s="526"/>
      <c r="M100" s="515">
        <f t="shared" si="11"/>
        <v>0</v>
      </c>
      <c r="N100" s="526"/>
      <c r="O100" s="515">
        <f t="shared" si="12"/>
        <v>0</v>
      </c>
      <c r="P100" s="515">
        <f t="shared" si="13"/>
        <v>0</v>
      </c>
    </row>
    <row r="101" spans="1:16" ht="12.5">
      <c r="B101" s="195" t="str">
        <f t="shared" ref="B101:B154" si="17">IF(D101=F100,"","IU")</f>
        <v/>
      </c>
      <c r="C101" s="508">
        <f>IF(D93="","-",+C100+1)</f>
        <v>2021</v>
      </c>
      <c r="D101" s="374">
        <f>IF(F100+SUM(E$99:E100)=D$92,F100,D$92-SUM(E$99:E100))</f>
        <v>3725269.1162790698</v>
      </c>
      <c r="E101" s="523">
        <f>IF(+J96&lt;F100,J96,D101)</f>
        <v>88696.883720930229</v>
      </c>
      <c r="F101" s="524">
        <f t="shared" si="14"/>
        <v>3636572.2325581396</v>
      </c>
      <c r="G101" s="524">
        <f t="shared" si="9"/>
        <v>3680920.6744186049</v>
      </c>
      <c r="H101" s="527">
        <f t="shared" si="15"/>
        <v>482704.64448867191</v>
      </c>
      <c r="I101" s="578">
        <f t="shared" si="16"/>
        <v>482704.64448867191</v>
      </c>
      <c r="J101" s="515">
        <f t="shared" si="10"/>
        <v>0</v>
      </c>
      <c r="K101" s="515"/>
      <c r="L101" s="526"/>
      <c r="M101" s="515">
        <f t="shared" si="11"/>
        <v>0</v>
      </c>
      <c r="N101" s="526"/>
      <c r="O101" s="515">
        <f t="shared" si="12"/>
        <v>0</v>
      </c>
      <c r="P101" s="515">
        <f t="shared" si="13"/>
        <v>0</v>
      </c>
    </row>
    <row r="102" spans="1:16" ht="12.5">
      <c r="B102" s="195" t="str">
        <f t="shared" si="17"/>
        <v/>
      </c>
      <c r="C102" s="508">
        <f>IF(D93="","-",+C101+1)</f>
        <v>2022</v>
      </c>
      <c r="D102" s="374">
        <f>IF(F101+SUM(E$99:E101)=D$92,F101,D$92-SUM(E$99:E101))</f>
        <v>3636572.2325581396</v>
      </c>
      <c r="E102" s="523">
        <f>IF(+J96&lt;F101,J96,D102)</f>
        <v>88696.883720930229</v>
      </c>
      <c r="F102" s="524">
        <f t="shared" si="14"/>
        <v>3547875.3488372094</v>
      </c>
      <c r="G102" s="524">
        <f t="shared" si="9"/>
        <v>3592223.7906976743</v>
      </c>
      <c r="H102" s="527">
        <f t="shared" si="15"/>
        <v>473210.48157860583</v>
      </c>
      <c r="I102" s="578">
        <f t="shared" si="16"/>
        <v>473210.48157860583</v>
      </c>
      <c r="J102" s="515">
        <f t="shared" si="10"/>
        <v>0</v>
      </c>
      <c r="K102" s="515"/>
      <c r="L102" s="526"/>
      <c r="M102" s="515">
        <f t="shared" si="11"/>
        <v>0</v>
      </c>
      <c r="N102" s="526"/>
      <c r="O102" s="515">
        <f t="shared" si="12"/>
        <v>0</v>
      </c>
      <c r="P102" s="515">
        <f t="shared" si="13"/>
        <v>0</v>
      </c>
    </row>
    <row r="103" spans="1:16" ht="12.5">
      <c r="B103" s="195" t="str">
        <f t="shared" si="17"/>
        <v/>
      </c>
      <c r="C103" s="508">
        <f>IF(D93="","-",+C102+1)</f>
        <v>2023</v>
      </c>
      <c r="D103" s="374">
        <f>IF(F102+SUM(E$99:E102)=D$92,F102,D$92-SUM(E$99:E102))</f>
        <v>3547875.3488372094</v>
      </c>
      <c r="E103" s="523">
        <f>IF(+J96&lt;F102,J96,D103)</f>
        <v>88696.883720930229</v>
      </c>
      <c r="F103" s="524">
        <f t="shared" si="14"/>
        <v>3459178.4651162792</v>
      </c>
      <c r="G103" s="524">
        <f t="shared" si="9"/>
        <v>3503526.9069767445</v>
      </c>
      <c r="H103" s="527">
        <f t="shared" si="15"/>
        <v>463716.31866853987</v>
      </c>
      <c r="I103" s="578">
        <f t="shared" si="16"/>
        <v>463716.31866853987</v>
      </c>
      <c r="J103" s="515">
        <f t="shared" si="10"/>
        <v>0</v>
      </c>
      <c r="K103" s="515"/>
      <c r="L103" s="526"/>
      <c r="M103" s="515">
        <f t="shared" si="11"/>
        <v>0</v>
      </c>
      <c r="N103" s="526"/>
      <c r="O103" s="515">
        <f t="shared" si="12"/>
        <v>0</v>
      </c>
      <c r="P103" s="515">
        <f t="shared" si="13"/>
        <v>0</v>
      </c>
    </row>
    <row r="104" spans="1:16" ht="12.5">
      <c r="B104" s="195" t="str">
        <f t="shared" si="17"/>
        <v/>
      </c>
      <c r="C104" s="508">
        <f>IF(D93="","-",+C103+1)</f>
        <v>2024</v>
      </c>
      <c r="D104" s="374">
        <f>IF(F103+SUM(E$99:E103)=D$92,F103,D$92-SUM(E$99:E103))</f>
        <v>3459178.4651162792</v>
      </c>
      <c r="E104" s="523">
        <f>IF(+J96&lt;F103,J96,D104)</f>
        <v>88696.883720930229</v>
      </c>
      <c r="F104" s="524">
        <f t="shared" si="14"/>
        <v>3370481.581395349</v>
      </c>
      <c r="G104" s="524">
        <f t="shared" si="9"/>
        <v>3414830.0232558139</v>
      </c>
      <c r="H104" s="527">
        <f t="shared" si="15"/>
        <v>454222.15575847367</v>
      </c>
      <c r="I104" s="578">
        <f t="shared" si="16"/>
        <v>454222.15575847367</v>
      </c>
      <c r="J104" s="515">
        <f t="shared" si="10"/>
        <v>0</v>
      </c>
      <c r="K104" s="515"/>
      <c r="L104" s="526"/>
      <c r="M104" s="515">
        <f t="shared" si="11"/>
        <v>0</v>
      </c>
      <c r="N104" s="526"/>
      <c r="O104" s="515">
        <f t="shared" si="12"/>
        <v>0</v>
      </c>
      <c r="P104" s="515">
        <f t="shared" si="13"/>
        <v>0</v>
      </c>
    </row>
    <row r="105" spans="1:16" ht="12.5">
      <c r="B105" s="195" t="str">
        <f t="shared" si="17"/>
        <v/>
      </c>
      <c r="C105" s="508">
        <f>IF(D93="","-",+C104+1)</f>
        <v>2025</v>
      </c>
      <c r="D105" s="374">
        <f>IF(F104+SUM(E$99:E104)=D$92,F104,D$92-SUM(E$99:E104))</f>
        <v>3370481.581395349</v>
      </c>
      <c r="E105" s="523">
        <f>IF(+J96&lt;F104,J96,D105)</f>
        <v>88696.883720930229</v>
      </c>
      <c r="F105" s="524">
        <f t="shared" si="14"/>
        <v>3281784.6976744188</v>
      </c>
      <c r="G105" s="524">
        <f t="shared" si="9"/>
        <v>3326133.1395348841</v>
      </c>
      <c r="H105" s="527">
        <f t="shared" si="15"/>
        <v>444727.99284840771</v>
      </c>
      <c r="I105" s="578">
        <f t="shared" si="16"/>
        <v>444727.99284840771</v>
      </c>
      <c r="J105" s="515">
        <f t="shared" si="10"/>
        <v>0</v>
      </c>
      <c r="K105" s="515"/>
      <c r="L105" s="526"/>
      <c r="M105" s="515">
        <f t="shared" si="11"/>
        <v>0</v>
      </c>
      <c r="N105" s="526"/>
      <c r="O105" s="515">
        <f t="shared" si="12"/>
        <v>0</v>
      </c>
      <c r="P105" s="515">
        <f t="shared" si="13"/>
        <v>0</v>
      </c>
    </row>
    <row r="106" spans="1:16" ht="12.5">
      <c r="B106" s="195" t="str">
        <f t="shared" si="17"/>
        <v/>
      </c>
      <c r="C106" s="508">
        <f>IF(D93="","-",+C105+1)</f>
        <v>2026</v>
      </c>
      <c r="D106" s="374">
        <f>IF(F105+SUM(E$99:E105)=D$92,F105,D$92-SUM(E$99:E105))</f>
        <v>3281784.6976744188</v>
      </c>
      <c r="E106" s="523">
        <f>IF(+J96&lt;F105,J96,D106)</f>
        <v>88696.883720930229</v>
      </c>
      <c r="F106" s="524">
        <f t="shared" si="14"/>
        <v>3193087.8139534886</v>
      </c>
      <c r="G106" s="524">
        <f t="shared" si="9"/>
        <v>3237436.2558139535</v>
      </c>
      <c r="H106" s="527">
        <f t="shared" si="15"/>
        <v>435233.82993834163</v>
      </c>
      <c r="I106" s="578">
        <f t="shared" si="16"/>
        <v>435233.82993834163</v>
      </c>
      <c r="J106" s="515">
        <f t="shared" si="10"/>
        <v>0</v>
      </c>
      <c r="K106" s="515"/>
      <c r="L106" s="526"/>
      <c r="M106" s="515">
        <f t="shared" si="11"/>
        <v>0</v>
      </c>
      <c r="N106" s="526"/>
      <c r="O106" s="515">
        <f t="shared" si="12"/>
        <v>0</v>
      </c>
      <c r="P106" s="515">
        <f t="shared" si="13"/>
        <v>0</v>
      </c>
    </row>
    <row r="107" spans="1:16" ht="12.5">
      <c r="B107" s="195" t="str">
        <f t="shared" si="17"/>
        <v/>
      </c>
      <c r="C107" s="508">
        <f>IF(D93="","-",+C106+1)</f>
        <v>2027</v>
      </c>
      <c r="D107" s="374">
        <f>IF(F106+SUM(E$99:E106)=D$92,F106,D$92-SUM(E$99:E106))</f>
        <v>3193087.8139534886</v>
      </c>
      <c r="E107" s="523">
        <f>IF(+J96&lt;F106,J96,D107)</f>
        <v>88696.883720930229</v>
      </c>
      <c r="F107" s="524">
        <f t="shared" si="14"/>
        <v>3104390.9302325584</v>
      </c>
      <c r="G107" s="524">
        <f t="shared" si="9"/>
        <v>3148739.3720930237</v>
      </c>
      <c r="H107" s="527">
        <f t="shared" si="15"/>
        <v>425739.66702827555</v>
      </c>
      <c r="I107" s="578">
        <f t="shared" si="16"/>
        <v>425739.66702827555</v>
      </c>
      <c r="J107" s="515">
        <f t="shared" si="10"/>
        <v>0</v>
      </c>
      <c r="K107" s="515"/>
      <c r="L107" s="526"/>
      <c r="M107" s="515">
        <f t="shared" si="11"/>
        <v>0</v>
      </c>
      <c r="N107" s="526"/>
      <c r="O107" s="515">
        <f t="shared" si="12"/>
        <v>0</v>
      </c>
      <c r="P107" s="515">
        <f t="shared" si="13"/>
        <v>0</v>
      </c>
    </row>
    <row r="108" spans="1:16" ht="12.5">
      <c r="B108" s="195" t="str">
        <f t="shared" si="17"/>
        <v/>
      </c>
      <c r="C108" s="508">
        <f>IF(D93="","-",+C107+1)</f>
        <v>2028</v>
      </c>
      <c r="D108" s="374">
        <f>IF(F107+SUM(E$99:E107)=D$92,F107,D$92-SUM(E$99:E107))</f>
        <v>3104390.9302325584</v>
      </c>
      <c r="E108" s="523">
        <f>IF(+J96&lt;F107,J96,D108)</f>
        <v>88696.883720930229</v>
      </c>
      <c r="F108" s="524">
        <f t="shared" si="14"/>
        <v>3015694.0465116282</v>
      </c>
      <c r="G108" s="524">
        <f t="shared" si="9"/>
        <v>3060042.4883720931</v>
      </c>
      <c r="H108" s="527">
        <f t="shared" si="15"/>
        <v>416245.50411820947</v>
      </c>
      <c r="I108" s="578">
        <f t="shared" si="16"/>
        <v>416245.50411820947</v>
      </c>
      <c r="J108" s="515">
        <f t="shared" si="10"/>
        <v>0</v>
      </c>
      <c r="K108" s="515"/>
      <c r="L108" s="526"/>
      <c r="M108" s="515">
        <f t="shared" si="11"/>
        <v>0</v>
      </c>
      <c r="N108" s="526"/>
      <c r="O108" s="515">
        <f t="shared" si="12"/>
        <v>0</v>
      </c>
      <c r="P108" s="515">
        <f t="shared" si="13"/>
        <v>0</v>
      </c>
    </row>
    <row r="109" spans="1:16" ht="12.5">
      <c r="B109" s="195" t="str">
        <f t="shared" si="17"/>
        <v/>
      </c>
      <c r="C109" s="508">
        <f>IF(D93="","-",+C108+1)</f>
        <v>2029</v>
      </c>
      <c r="D109" s="374">
        <f>IF(F108+SUM(E$99:E108)=D$92,F108,D$92-SUM(E$99:E108))</f>
        <v>3015694.0465116282</v>
      </c>
      <c r="E109" s="523">
        <f>IF(+J96&lt;F108,J96,D109)</f>
        <v>88696.883720930229</v>
      </c>
      <c r="F109" s="524">
        <f t="shared" si="14"/>
        <v>2926997.162790698</v>
      </c>
      <c r="G109" s="524">
        <f t="shared" si="9"/>
        <v>2971345.6046511633</v>
      </c>
      <c r="H109" s="527">
        <f t="shared" si="15"/>
        <v>406751.34120814351</v>
      </c>
      <c r="I109" s="578">
        <f t="shared" si="16"/>
        <v>406751.34120814351</v>
      </c>
      <c r="J109" s="515">
        <f t="shared" si="10"/>
        <v>0</v>
      </c>
      <c r="K109" s="515"/>
      <c r="L109" s="526"/>
      <c r="M109" s="515">
        <f t="shared" si="11"/>
        <v>0</v>
      </c>
      <c r="N109" s="526"/>
      <c r="O109" s="515">
        <f t="shared" si="12"/>
        <v>0</v>
      </c>
      <c r="P109" s="515">
        <f t="shared" si="13"/>
        <v>0</v>
      </c>
    </row>
    <row r="110" spans="1:16" ht="12.5">
      <c r="B110" s="195" t="str">
        <f t="shared" si="17"/>
        <v/>
      </c>
      <c r="C110" s="508">
        <f>IF(D93="","-",+C109+1)</f>
        <v>2030</v>
      </c>
      <c r="D110" s="374">
        <f>IF(F109+SUM(E$99:E109)=D$92,F109,D$92-SUM(E$99:E109))</f>
        <v>2926997.162790698</v>
      </c>
      <c r="E110" s="523">
        <f>IF(+J96&lt;F109,J96,D110)</f>
        <v>88696.883720930229</v>
      </c>
      <c r="F110" s="524">
        <f t="shared" si="14"/>
        <v>2838300.2790697678</v>
      </c>
      <c r="G110" s="524">
        <f t="shared" si="9"/>
        <v>2882648.7209302327</v>
      </c>
      <c r="H110" s="527">
        <f t="shared" si="15"/>
        <v>397257.17829807731</v>
      </c>
      <c r="I110" s="578">
        <f t="shared" si="16"/>
        <v>397257.17829807731</v>
      </c>
      <c r="J110" s="515">
        <f t="shared" si="10"/>
        <v>0</v>
      </c>
      <c r="K110" s="515"/>
      <c r="L110" s="526"/>
      <c r="M110" s="515">
        <f t="shared" si="11"/>
        <v>0</v>
      </c>
      <c r="N110" s="526"/>
      <c r="O110" s="515">
        <f t="shared" si="12"/>
        <v>0</v>
      </c>
      <c r="P110" s="515">
        <f t="shared" si="13"/>
        <v>0</v>
      </c>
    </row>
    <row r="111" spans="1:16" ht="12.5">
      <c r="B111" s="195" t="str">
        <f t="shared" si="17"/>
        <v/>
      </c>
      <c r="C111" s="508">
        <f>IF(D93="","-",+C110+1)</f>
        <v>2031</v>
      </c>
      <c r="D111" s="374">
        <f>IF(F110+SUM(E$99:E110)=D$92,F110,D$92-SUM(E$99:E110))</f>
        <v>2838300.2790697678</v>
      </c>
      <c r="E111" s="523">
        <f>IF(+J96&lt;F110,J96,D111)</f>
        <v>88696.883720930229</v>
      </c>
      <c r="F111" s="524">
        <f t="shared" si="14"/>
        <v>2749603.3953488376</v>
      </c>
      <c r="G111" s="524">
        <f t="shared" si="9"/>
        <v>2793951.8372093029</v>
      </c>
      <c r="H111" s="527">
        <f t="shared" si="15"/>
        <v>387763.01538801135</v>
      </c>
      <c r="I111" s="578">
        <f t="shared" si="16"/>
        <v>387763.01538801135</v>
      </c>
      <c r="J111" s="515">
        <f t="shared" si="10"/>
        <v>0</v>
      </c>
      <c r="K111" s="515"/>
      <c r="L111" s="526"/>
      <c r="M111" s="515">
        <f t="shared" si="11"/>
        <v>0</v>
      </c>
      <c r="N111" s="526"/>
      <c r="O111" s="515">
        <f t="shared" si="12"/>
        <v>0</v>
      </c>
      <c r="P111" s="515">
        <f t="shared" si="13"/>
        <v>0</v>
      </c>
    </row>
    <row r="112" spans="1:16" ht="12.5">
      <c r="B112" s="195" t="str">
        <f t="shared" si="17"/>
        <v/>
      </c>
      <c r="C112" s="508">
        <f>IF(D93="","-",+C111+1)</f>
        <v>2032</v>
      </c>
      <c r="D112" s="374">
        <f>IF(F111+SUM(E$99:E111)=D$92,F111,D$92-SUM(E$99:E111))</f>
        <v>2749603.3953488376</v>
      </c>
      <c r="E112" s="523">
        <f>IF(+J96&lt;F111,J96,D112)</f>
        <v>88696.883720930229</v>
      </c>
      <c r="F112" s="524">
        <f t="shared" si="14"/>
        <v>2660906.5116279074</v>
      </c>
      <c r="G112" s="524">
        <f t="shared" si="9"/>
        <v>2705254.9534883723</v>
      </c>
      <c r="H112" s="527">
        <f t="shared" si="15"/>
        <v>378268.85247794527</v>
      </c>
      <c r="I112" s="578">
        <f t="shared" si="16"/>
        <v>378268.85247794527</v>
      </c>
      <c r="J112" s="515">
        <f t="shared" si="10"/>
        <v>0</v>
      </c>
      <c r="K112" s="515"/>
      <c r="L112" s="526"/>
      <c r="M112" s="515">
        <f t="shared" si="11"/>
        <v>0</v>
      </c>
      <c r="N112" s="526"/>
      <c r="O112" s="515">
        <f t="shared" si="12"/>
        <v>0</v>
      </c>
      <c r="P112" s="515">
        <f t="shared" si="13"/>
        <v>0</v>
      </c>
    </row>
    <row r="113" spans="2:16" ht="12.5">
      <c r="B113" s="195" t="str">
        <f t="shared" si="17"/>
        <v/>
      </c>
      <c r="C113" s="508">
        <f>IF(D93="","-",+C112+1)</f>
        <v>2033</v>
      </c>
      <c r="D113" s="374">
        <f>IF(F112+SUM(E$99:E112)=D$92,F112,D$92-SUM(E$99:E112))</f>
        <v>2660906.5116279074</v>
      </c>
      <c r="E113" s="523">
        <f>IF(+J96&lt;F112,J96,D113)</f>
        <v>88696.883720930229</v>
      </c>
      <c r="F113" s="524">
        <f t="shared" si="14"/>
        <v>2572209.6279069772</v>
      </c>
      <c r="G113" s="524">
        <f t="shared" si="9"/>
        <v>2616558.0697674425</v>
      </c>
      <c r="H113" s="527">
        <f t="shared" si="15"/>
        <v>368774.68956787919</v>
      </c>
      <c r="I113" s="578">
        <f t="shared" si="16"/>
        <v>368774.68956787919</v>
      </c>
      <c r="J113" s="515">
        <f t="shared" si="10"/>
        <v>0</v>
      </c>
      <c r="K113" s="515"/>
      <c r="L113" s="526"/>
      <c r="M113" s="515">
        <f t="shared" si="11"/>
        <v>0</v>
      </c>
      <c r="N113" s="526"/>
      <c r="O113" s="515">
        <f t="shared" si="12"/>
        <v>0</v>
      </c>
      <c r="P113" s="515">
        <f t="shared" si="13"/>
        <v>0</v>
      </c>
    </row>
    <row r="114" spans="2:16" ht="12.5">
      <c r="B114" s="195" t="str">
        <f t="shared" si="17"/>
        <v/>
      </c>
      <c r="C114" s="508">
        <f>IF(D93="","-",+C113+1)</f>
        <v>2034</v>
      </c>
      <c r="D114" s="374">
        <f>IF(F113+SUM(E$99:E113)=D$92,F113,D$92-SUM(E$99:E113))</f>
        <v>2572209.6279069772</v>
      </c>
      <c r="E114" s="523">
        <f>IF(+J96&lt;F113,J96,D114)</f>
        <v>88696.883720930229</v>
      </c>
      <c r="F114" s="524">
        <f t="shared" si="14"/>
        <v>2483512.744186047</v>
      </c>
      <c r="G114" s="524">
        <f t="shared" si="9"/>
        <v>2527861.1860465119</v>
      </c>
      <c r="H114" s="527">
        <f t="shared" si="15"/>
        <v>359280.52665781311</v>
      </c>
      <c r="I114" s="578">
        <f t="shared" si="16"/>
        <v>359280.52665781311</v>
      </c>
      <c r="J114" s="515">
        <f t="shared" si="10"/>
        <v>0</v>
      </c>
      <c r="K114" s="515"/>
      <c r="L114" s="526"/>
      <c r="M114" s="515">
        <f t="shared" si="11"/>
        <v>0</v>
      </c>
      <c r="N114" s="526"/>
      <c r="O114" s="515">
        <f t="shared" si="12"/>
        <v>0</v>
      </c>
      <c r="P114" s="515">
        <f t="shared" si="13"/>
        <v>0</v>
      </c>
    </row>
    <row r="115" spans="2:16" ht="12.5">
      <c r="B115" s="195" t="str">
        <f t="shared" si="17"/>
        <v/>
      </c>
      <c r="C115" s="508">
        <f>IF(D93="","-",+C114+1)</f>
        <v>2035</v>
      </c>
      <c r="D115" s="374">
        <f>IF(F114+SUM(E$99:E114)=D$92,F114,D$92-SUM(E$99:E114))</f>
        <v>2483512.744186047</v>
      </c>
      <c r="E115" s="523">
        <f>IF(+J96&lt;F114,J96,D115)</f>
        <v>88696.883720930229</v>
      </c>
      <c r="F115" s="524">
        <f t="shared" si="14"/>
        <v>2394815.8604651168</v>
      </c>
      <c r="G115" s="524">
        <f t="shared" si="9"/>
        <v>2439164.3023255821</v>
      </c>
      <c r="H115" s="527">
        <f t="shared" si="15"/>
        <v>349786.36374774709</v>
      </c>
      <c r="I115" s="578">
        <f t="shared" si="16"/>
        <v>349786.36374774709</v>
      </c>
      <c r="J115" s="515">
        <f t="shared" si="10"/>
        <v>0</v>
      </c>
      <c r="K115" s="515"/>
      <c r="L115" s="526"/>
      <c r="M115" s="515">
        <f t="shared" si="11"/>
        <v>0</v>
      </c>
      <c r="N115" s="526"/>
      <c r="O115" s="515">
        <f t="shared" si="12"/>
        <v>0</v>
      </c>
      <c r="P115" s="515">
        <f t="shared" si="13"/>
        <v>0</v>
      </c>
    </row>
    <row r="116" spans="2:16" ht="12.5">
      <c r="B116" s="195" t="str">
        <f t="shared" si="17"/>
        <v/>
      </c>
      <c r="C116" s="508">
        <f>IF(D93="","-",+C115+1)</f>
        <v>2036</v>
      </c>
      <c r="D116" s="374">
        <f>IF(F115+SUM(E$99:E115)=D$92,F115,D$92-SUM(E$99:E115))</f>
        <v>2394815.8604651168</v>
      </c>
      <c r="E116" s="523">
        <f>IF(+J96&lt;F115,J96,D116)</f>
        <v>88696.883720930229</v>
      </c>
      <c r="F116" s="524">
        <f t="shared" si="14"/>
        <v>2306118.9767441866</v>
      </c>
      <c r="G116" s="524">
        <f t="shared" si="9"/>
        <v>2350467.4186046515</v>
      </c>
      <c r="H116" s="527">
        <f t="shared" si="15"/>
        <v>340292.20083768095</v>
      </c>
      <c r="I116" s="578">
        <f t="shared" si="16"/>
        <v>340292.20083768095</v>
      </c>
      <c r="J116" s="515">
        <f t="shared" si="10"/>
        <v>0</v>
      </c>
      <c r="K116" s="515"/>
      <c r="L116" s="526"/>
      <c r="M116" s="515">
        <f t="shared" si="11"/>
        <v>0</v>
      </c>
      <c r="N116" s="526"/>
      <c r="O116" s="515">
        <f t="shared" si="12"/>
        <v>0</v>
      </c>
      <c r="P116" s="515">
        <f t="shared" si="13"/>
        <v>0</v>
      </c>
    </row>
    <row r="117" spans="2:16" ht="12.5">
      <c r="B117" s="195" t="str">
        <f t="shared" si="17"/>
        <v/>
      </c>
      <c r="C117" s="508">
        <f>IF(D93="","-",+C116+1)</f>
        <v>2037</v>
      </c>
      <c r="D117" s="374">
        <f>IF(F116+SUM(E$99:E116)=D$92,F116,D$92-SUM(E$99:E116))</f>
        <v>2306118.9767441866</v>
      </c>
      <c r="E117" s="523">
        <f>IF(+J96&lt;F116,J96,D117)</f>
        <v>88696.883720930229</v>
      </c>
      <c r="F117" s="524">
        <f t="shared" si="14"/>
        <v>2217422.0930232564</v>
      </c>
      <c r="G117" s="524">
        <f t="shared" si="9"/>
        <v>2261770.5348837217</v>
      </c>
      <c r="H117" s="527">
        <f t="shared" si="15"/>
        <v>330798.03792761499</v>
      </c>
      <c r="I117" s="578">
        <f t="shared" si="16"/>
        <v>330798.03792761499</v>
      </c>
      <c r="J117" s="515">
        <f t="shared" si="10"/>
        <v>0</v>
      </c>
      <c r="K117" s="515"/>
      <c r="L117" s="526"/>
      <c r="M117" s="515">
        <f t="shared" si="11"/>
        <v>0</v>
      </c>
      <c r="N117" s="526"/>
      <c r="O117" s="515">
        <f t="shared" si="12"/>
        <v>0</v>
      </c>
      <c r="P117" s="515">
        <f t="shared" si="13"/>
        <v>0</v>
      </c>
    </row>
    <row r="118" spans="2:16" ht="12.5">
      <c r="B118" s="195" t="str">
        <f t="shared" si="17"/>
        <v/>
      </c>
      <c r="C118" s="508">
        <f>IF(D93="","-",+C117+1)</f>
        <v>2038</v>
      </c>
      <c r="D118" s="374">
        <f>IF(F117+SUM(E$99:E117)=D$92,F117,D$92-SUM(E$99:E117))</f>
        <v>2217422.0930232564</v>
      </c>
      <c r="E118" s="523">
        <f>IF(+J96&lt;F117,J96,D118)</f>
        <v>88696.883720930229</v>
      </c>
      <c r="F118" s="524">
        <f t="shared" si="14"/>
        <v>2128725.2093023262</v>
      </c>
      <c r="G118" s="524">
        <f t="shared" si="9"/>
        <v>2173073.6511627911</v>
      </c>
      <c r="H118" s="527">
        <f t="shared" si="15"/>
        <v>321303.87501754885</v>
      </c>
      <c r="I118" s="578">
        <f t="shared" si="16"/>
        <v>321303.87501754885</v>
      </c>
      <c r="J118" s="515">
        <f t="shared" si="10"/>
        <v>0</v>
      </c>
      <c r="K118" s="515"/>
      <c r="L118" s="526"/>
      <c r="M118" s="515">
        <f t="shared" si="11"/>
        <v>0</v>
      </c>
      <c r="N118" s="526"/>
      <c r="O118" s="515">
        <f t="shared" si="12"/>
        <v>0</v>
      </c>
      <c r="P118" s="515">
        <f t="shared" si="13"/>
        <v>0</v>
      </c>
    </row>
    <row r="119" spans="2:16" ht="12.5">
      <c r="B119" s="195" t="str">
        <f t="shared" si="17"/>
        <v/>
      </c>
      <c r="C119" s="508">
        <f>IF(D93="","-",+C118+1)</f>
        <v>2039</v>
      </c>
      <c r="D119" s="374">
        <f>IF(F118+SUM(E$99:E118)=D$92,F118,D$92-SUM(E$99:E118))</f>
        <v>2128725.2093023262</v>
      </c>
      <c r="E119" s="523">
        <f>IF(+J96&lt;F118,J96,D119)</f>
        <v>88696.883720930229</v>
      </c>
      <c r="F119" s="524">
        <f t="shared" si="14"/>
        <v>2040028.325581396</v>
      </c>
      <c r="G119" s="524">
        <f t="shared" si="9"/>
        <v>2084376.7674418611</v>
      </c>
      <c r="H119" s="527">
        <f t="shared" si="15"/>
        <v>311809.71210748283</v>
      </c>
      <c r="I119" s="578">
        <f t="shared" si="16"/>
        <v>311809.71210748283</v>
      </c>
      <c r="J119" s="515">
        <f t="shared" si="10"/>
        <v>0</v>
      </c>
      <c r="K119" s="515"/>
      <c r="L119" s="526"/>
      <c r="M119" s="515">
        <f t="shared" si="11"/>
        <v>0</v>
      </c>
      <c r="N119" s="526"/>
      <c r="O119" s="515">
        <f t="shared" si="12"/>
        <v>0</v>
      </c>
      <c r="P119" s="515">
        <f t="shared" si="13"/>
        <v>0</v>
      </c>
    </row>
    <row r="120" spans="2:16" ht="12.5">
      <c r="B120" s="195" t="str">
        <f t="shared" si="17"/>
        <v/>
      </c>
      <c r="C120" s="508">
        <f>IF(D93="","-",+C119+1)</f>
        <v>2040</v>
      </c>
      <c r="D120" s="374">
        <f>IF(F119+SUM(E$99:E119)=D$92,F119,D$92-SUM(E$99:E119))</f>
        <v>2040028.325581396</v>
      </c>
      <c r="E120" s="523">
        <f>IF(+J96&lt;F119,J96,D120)</f>
        <v>88696.883720930229</v>
      </c>
      <c r="F120" s="524">
        <f t="shared" si="14"/>
        <v>1951331.4418604658</v>
      </c>
      <c r="G120" s="524">
        <f t="shared" si="9"/>
        <v>1995679.8837209309</v>
      </c>
      <c r="H120" s="527">
        <f t="shared" si="15"/>
        <v>302315.54919741675</v>
      </c>
      <c r="I120" s="578">
        <f t="shared" si="16"/>
        <v>302315.54919741675</v>
      </c>
      <c r="J120" s="515">
        <f t="shared" si="10"/>
        <v>0</v>
      </c>
      <c r="K120" s="515"/>
      <c r="L120" s="526"/>
      <c r="M120" s="515">
        <f t="shared" si="11"/>
        <v>0</v>
      </c>
      <c r="N120" s="526"/>
      <c r="O120" s="515">
        <f t="shared" si="12"/>
        <v>0</v>
      </c>
      <c r="P120" s="515">
        <f t="shared" si="13"/>
        <v>0</v>
      </c>
    </row>
    <row r="121" spans="2:16" ht="12.5">
      <c r="B121" s="195" t="str">
        <f t="shared" si="17"/>
        <v/>
      </c>
      <c r="C121" s="508">
        <f>IF(D93="","-",+C120+1)</f>
        <v>2041</v>
      </c>
      <c r="D121" s="374">
        <f>IF(F120+SUM(E$99:E120)=D$92,F120,D$92-SUM(E$99:E120))</f>
        <v>1951331.4418604658</v>
      </c>
      <c r="E121" s="523">
        <f>IF(+J96&lt;F120,J96,D121)</f>
        <v>88696.883720930229</v>
      </c>
      <c r="F121" s="524">
        <f t="shared" si="14"/>
        <v>1862634.5581395356</v>
      </c>
      <c r="G121" s="524">
        <f t="shared" si="9"/>
        <v>1906983.0000000007</v>
      </c>
      <c r="H121" s="527">
        <f t="shared" si="15"/>
        <v>292821.38628735067</v>
      </c>
      <c r="I121" s="578">
        <f t="shared" si="16"/>
        <v>292821.38628735067</v>
      </c>
      <c r="J121" s="515">
        <f t="shared" si="10"/>
        <v>0</v>
      </c>
      <c r="K121" s="515"/>
      <c r="L121" s="526"/>
      <c r="M121" s="515">
        <f t="shared" si="11"/>
        <v>0</v>
      </c>
      <c r="N121" s="526"/>
      <c r="O121" s="515">
        <f t="shared" si="12"/>
        <v>0</v>
      </c>
      <c r="P121" s="515">
        <f t="shared" si="13"/>
        <v>0</v>
      </c>
    </row>
    <row r="122" spans="2:16" ht="12.5">
      <c r="B122" s="195" t="str">
        <f t="shared" si="17"/>
        <v/>
      </c>
      <c r="C122" s="508">
        <f>IF(D93="","-",+C121+1)</f>
        <v>2042</v>
      </c>
      <c r="D122" s="374">
        <f>IF(F121+SUM(E$99:E121)=D$92,F121,D$92-SUM(E$99:E121))</f>
        <v>1862634.5581395356</v>
      </c>
      <c r="E122" s="523">
        <f>IF(+J96&lt;F121,J96,D122)</f>
        <v>88696.883720930229</v>
      </c>
      <c r="F122" s="524">
        <f t="shared" si="14"/>
        <v>1773937.6744186054</v>
      </c>
      <c r="G122" s="524">
        <f t="shared" si="9"/>
        <v>1818286.1162790705</v>
      </c>
      <c r="H122" s="527">
        <f t="shared" si="15"/>
        <v>283327.22337728465</v>
      </c>
      <c r="I122" s="578">
        <f t="shared" si="16"/>
        <v>283327.22337728465</v>
      </c>
      <c r="J122" s="515">
        <f t="shared" si="10"/>
        <v>0</v>
      </c>
      <c r="K122" s="515"/>
      <c r="L122" s="526"/>
      <c r="M122" s="515">
        <f t="shared" si="11"/>
        <v>0</v>
      </c>
      <c r="N122" s="526"/>
      <c r="O122" s="515">
        <f t="shared" si="12"/>
        <v>0</v>
      </c>
      <c r="P122" s="515">
        <f t="shared" si="13"/>
        <v>0</v>
      </c>
    </row>
    <row r="123" spans="2:16" ht="12.5">
      <c r="B123" s="195" t="str">
        <f t="shared" si="17"/>
        <v/>
      </c>
      <c r="C123" s="508">
        <f>IF(D93="","-",+C122+1)</f>
        <v>2043</v>
      </c>
      <c r="D123" s="374">
        <f>IF(F122+SUM(E$99:E122)=D$92,F122,D$92-SUM(E$99:E122))</f>
        <v>1773937.6744186054</v>
      </c>
      <c r="E123" s="523">
        <f>IF(+J96&lt;F122,J96,D123)</f>
        <v>88696.883720930229</v>
      </c>
      <c r="F123" s="524">
        <f t="shared" si="14"/>
        <v>1685240.7906976752</v>
      </c>
      <c r="G123" s="524">
        <f t="shared" si="9"/>
        <v>1729589.2325581403</v>
      </c>
      <c r="H123" s="527">
        <f t="shared" si="15"/>
        <v>273833.06046721857</v>
      </c>
      <c r="I123" s="578">
        <f t="shared" si="16"/>
        <v>273833.06046721857</v>
      </c>
      <c r="J123" s="515">
        <f t="shared" si="10"/>
        <v>0</v>
      </c>
      <c r="K123" s="515"/>
      <c r="L123" s="526"/>
      <c r="M123" s="515">
        <f t="shared" si="11"/>
        <v>0</v>
      </c>
      <c r="N123" s="526"/>
      <c r="O123" s="515">
        <f t="shared" si="12"/>
        <v>0</v>
      </c>
      <c r="P123" s="515">
        <f t="shared" si="13"/>
        <v>0</v>
      </c>
    </row>
    <row r="124" spans="2:16" ht="12.5">
      <c r="B124" s="195" t="str">
        <f t="shared" si="17"/>
        <v/>
      </c>
      <c r="C124" s="508">
        <f>IF(D93="","-",+C123+1)</f>
        <v>2044</v>
      </c>
      <c r="D124" s="374">
        <f>IF(F123+SUM(E$99:E123)=D$92,F123,D$92-SUM(E$99:E123))</f>
        <v>1685240.7906976752</v>
      </c>
      <c r="E124" s="523">
        <f>IF(+J96&lt;F123,J96,D124)</f>
        <v>88696.883720930229</v>
      </c>
      <c r="F124" s="524">
        <f t="shared" si="14"/>
        <v>1596543.906976745</v>
      </c>
      <c r="G124" s="524">
        <f t="shared" si="9"/>
        <v>1640892.3488372101</v>
      </c>
      <c r="H124" s="527">
        <f t="shared" si="15"/>
        <v>264338.89755715255</v>
      </c>
      <c r="I124" s="578">
        <f t="shared" si="16"/>
        <v>264338.89755715255</v>
      </c>
      <c r="J124" s="515">
        <f t="shared" si="10"/>
        <v>0</v>
      </c>
      <c r="K124" s="515"/>
      <c r="L124" s="526"/>
      <c r="M124" s="515">
        <f t="shared" si="11"/>
        <v>0</v>
      </c>
      <c r="N124" s="526"/>
      <c r="O124" s="515">
        <f t="shared" si="12"/>
        <v>0</v>
      </c>
      <c r="P124" s="515">
        <f t="shared" si="13"/>
        <v>0</v>
      </c>
    </row>
    <row r="125" spans="2:16" ht="12.5">
      <c r="B125" s="195" t="str">
        <f t="shared" si="17"/>
        <v/>
      </c>
      <c r="C125" s="508">
        <f>IF(D93="","-",+C124+1)</f>
        <v>2045</v>
      </c>
      <c r="D125" s="374">
        <f>IF(F124+SUM(E$99:E124)=D$92,F124,D$92-SUM(E$99:E124))</f>
        <v>1596543.906976745</v>
      </c>
      <c r="E125" s="523">
        <f>IF(+J96&lt;F124,J96,D125)</f>
        <v>88696.883720930229</v>
      </c>
      <c r="F125" s="524">
        <f t="shared" si="14"/>
        <v>1507847.0232558148</v>
      </c>
      <c r="G125" s="524">
        <f t="shared" si="9"/>
        <v>1552195.4651162799</v>
      </c>
      <c r="H125" s="527">
        <f t="shared" si="15"/>
        <v>254844.73464708644</v>
      </c>
      <c r="I125" s="578">
        <f t="shared" si="16"/>
        <v>254844.73464708644</v>
      </c>
      <c r="J125" s="515">
        <f t="shared" si="10"/>
        <v>0</v>
      </c>
      <c r="K125" s="515"/>
      <c r="L125" s="526"/>
      <c r="M125" s="515">
        <f t="shared" si="11"/>
        <v>0</v>
      </c>
      <c r="N125" s="526"/>
      <c r="O125" s="515">
        <f t="shared" si="12"/>
        <v>0</v>
      </c>
      <c r="P125" s="515">
        <f t="shared" si="13"/>
        <v>0</v>
      </c>
    </row>
    <row r="126" spans="2:16" ht="12.5">
      <c r="B126" s="195" t="str">
        <f t="shared" si="17"/>
        <v/>
      </c>
      <c r="C126" s="508">
        <f>IF(D93="","-",+C125+1)</f>
        <v>2046</v>
      </c>
      <c r="D126" s="374">
        <f>IF(F125+SUM(E$99:E125)=D$92,F125,D$92-SUM(E$99:E125))</f>
        <v>1507847.0232558148</v>
      </c>
      <c r="E126" s="523">
        <f>IF(+J96&lt;F125,J96,D126)</f>
        <v>88696.883720930229</v>
      </c>
      <c r="F126" s="524">
        <f t="shared" si="14"/>
        <v>1419150.1395348846</v>
      </c>
      <c r="G126" s="524">
        <f t="shared" si="9"/>
        <v>1463498.5813953497</v>
      </c>
      <c r="H126" s="527">
        <f t="shared" si="15"/>
        <v>245350.57173702039</v>
      </c>
      <c r="I126" s="578">
        <f t="shared" si="16"/>
        <v>245350.57173702039</v>
      </c>
      <c r="J126" s="515">
        <f t="shared" si="10"/>
        <v>0</v>
      </c>
      <c r="K126" s="515"/>
      <c r="L126" s="526"/>
      <c r="M126" s="515">
        <f t="shared" si="11"/>
        <v>0</v>
      </c>
      <c r="N126" s="526"/>
      <c r="O126" s="515">
        <f t="shared" si="12"/>
        <v>0</v>
      </c>
      <c r="P126" s="515">
        <f t="shared" si="13"/>
        <v>0</v>
      </c>
    </row>
    <row r="127" spans="2:16" ht="12.5">
      <c r="B127" s="195" t="str">
        <f t="shared" si="17"/>
        <v/>
      </c>
      <c r="C127" s="508">
        <f>IF(D93="","-",+C126+1)</f>
        <v>2047</v>
      </c>
      <c r="D127" s="374">
        <f>IF(F126+SUM(E$99:E126)=D$92,F126,D$92-SUM(E$99:E126))</f>
        <v>1419150.1395348846</v>
      </c>
      <c r="E127" s="523">
        <f>IF(+J96&lt;F126,J96,D127)</f>
        <v>88696.883720930229</v>
      </c>
      <c r="F127" s="524">
        <f t="shared" si="14"/>
        <v>1330453.2558139544</v>
      </c>
      <c r="G127" s="524">
        <f t="shared" si="9"/>
        <v>1374801.6976744195</v>
      </c>
      <c r="H127" s="527">
        <f t="shared" si="15"/>
        <v>235856.40882695434</v>
      </c>
      <c r="I127" s="578">
        <f t="shared" si="16"/>
        <v>235856.40882695434</v>
      </c>
      <c r="J127" s="515">
        <f t="shared" si="10"/>
        <v>0</v>
      </c>
      <c r="K127" s="515"/>
      <c r="L127" s="526"/>
      <c r="M127" s="515">
        <f t="shared" si="11"/>
        <v>0</v>
      </c>
      <c r="N127" s="526"/>
      <c r="O127" s="515">
        <f t="shared" si="12"/>
        <v>0</v>
      </c>
      <c r="P127" s="515">
        <f t="shared" si="13"/>
        <v>0</v>
      </c>
    </row>
    <row r="128" spans="2:16" ht="12.5">
      <c r="B128" s="195" t="str">
        <f t="shared" si="17"/>
        <v/>
      </c>
      <c r="C128" s="508">
        <f>IF(D93="","-",+C127+1)</f>
        <v>2048</v>
      </c>
      <c r="D128" s="374">
        <f>IF(F127+SUM(E$99:E127)=D$92,F127,D$92-SUM(E$99:E127))</f>
        <v>1330453.2558139544</v>
      </c>
      <c r="E128" s="523">
        <f>IF(+J96&lt;F127,J96,D128)</f>
        <v>88696.883720930229</v>
      </c>
      <c r="F128" s="524">
        <f t="shared" si="14"/>
        <v>1241756.3720930242</v>
      </c>
      <c r="G128" s="524">
        <f t="shared" si="9"/>
        <v>1286104.8139534893</v>
      </c>
      <c r="H128" s="527">
        <f t="shared" si="15"/>
        <v>226362.24591688826</v>
      </c>
      <c r="I128" s="578">
        <f t="shared" si="16"/>
        <v>226362.24591688826</v>
      </c>
      <c r="J128" s="515">
        <f t="shared" si="10"/>
        <v>0</v>
      </c>
      <c r="K128" s="515"/>
      <c r="L128" s="526"/>
      <c r="M128" s="515">
        <f t="shared" si="11"/>
        <v>0</v>
      </c>
      <c r="N128" s="526"/>
      <c r="O128" s="515">
        <f t="shared" si="12"/>
        <v>0</v>
      </c>
      <c r="P128" s="515">
        <f t="shared" si="13"/>
        <v>0</v>
      </c>
    </row>
    <row r="129" spans="2:16" ht="12.5">
      <c r="B129" s="195" t="str">
        <f t="shared" si="17"/>
        <v/>
      </c>
      <c r="C129" s="508">
        <f>IF(D93="","-",+C128+1)</f>
        <v>2049</v>
      </c>
      <c r="D129" s="374">
        <f>IF(F128+SUM(E$99:E128)=D$92,F128,D$92-SUM(E$99:E128))</f>
        <v>1241756.3720930242</v>
      </c>
      <c r="E129" s="523">
        <f>IF(+J96&lt;F128,J96,D129)</f>
        <v>88696.883720930229</v>
      </c>
      <c r="F129" s="524">
        <f t="shared" si="14"/>
        <v>1153059.488372094</v>
      </c>
      <c r="G129" s="524">
        <f t="shared" si="9"/>
        <v>1197407.9302325591</v>
      </c>
      <c r="H129" s="527">
        <f t="shared" si="15"/>
        <v>216868.08300682221</v>
      </c>
      <c r="I129" s="578">
        <f t="shared" si="16"/>
        <v>216868.08300682221</v>
      </c>
      <c r="J129" s="515">
        <f t="shared" si="10"/>
        <v>0</v>
      </c>
      <c r="K129" s="515"/>
      <c r="L129" s="526"/>
      <c r="M129" s="515">
        <f t="shared" si="11"/>
        <v>0</v>
      </c>
      <c r="N129" s="526"/>
      <c r="O129" s="515">
        <f t="shared" si="12"/>
        <v>0</v>
      </c>
      <c r="P129" s="515">
        <f t="shared" si="13"/>
        <v>0</v>
      </c>
    </row>
    <row r="130" spans="2:16" ht="12.5">
      <c r="B130" s="195" t="str">
        <f t="shared" si="17"/>
        <v/>
      </c>
      <c r="C130" s="508">
        <f>IF(D93="","-",+C129+1)</f>
        <v>2050</v>
      </c>
      <c r="D130" s="374">
        <f>IF(F129+SUM(E$99:E129)=D$92,F129,D$92-SUM(E$99:E129))</f>
        <v>1153059.488372094</v>
      </c>
      <c r="E130" s="523">
        <f>IF(+J96&lt;F129,J96,D130)</f>
        <v>88696.883720930229</v>
      </c>
      <c r="F130" s="524">
        <f t="shared" si="14"/>
        <v>1064362.6046511638</v>
      </c>
      <c r="G130" s="524">
        <f t="shared" si="9"/>
        <v>1108711.0465116289</v>
      </c>
      <c r="H130" s="527">
        <f t="shared" si="15"/>
        <v>207373.92009675613</v>
      </c>
      <c r="I130" s="578">
        <f t="shared" si="16"/>
        <v>207373.92009675613</v>
      </c>
      <c r="J130" s="515">
        <f t="shared" si="10"/>
        <v>0</v>
      </c>
      <c r="K130" s="515"/>
      <c r="L130" s="526"/>
      <c r="M130" s="515">
        <f t="shared" si="11"/>
        <v>0</v>
      </c>
      <c r="N130" s="526"/>
      <c r="O130" s="515">
        <f t="shared" si="12"/>
        <v>0</v>
      </c>
      <c r="P130" s="515">
        <f t="shared" si="13"/>
        <v>0</v>
      </c>
    </row>
    <row r="131" spans="2:16" ht="12.5">
      <c r="B131" s="195" t="str">
        <f t="shared" si="17"/>
        <v/>
      </c>
      <c r="C131" s="508">
        <f>IF(D93="","-",+C130+1)</f>
        <v>2051</v>
      </c>
      <c r="D131" s="374">
        <f>IF(F130+SUM(E$99:E130)=D$92,F130,D$92-SUM(E$99:E130))</f>
        <v>1064362.6046511638</v>
      </c>
      <c r="E131" s="523">
        <f>IF(+J96&lt;F130,J96,D131)</f>
        <v>88696.883720930229</v>
      </c>
      <c r="F131" s="524">
        <f t="shared" si="14"/>
        <v>975665.7209302336</v>
      </c>
      <c r="G131" s="524">
        <f t="shared" si="9"/>
        <v>1020014.1627906987</v>
      </c>
      <c r="H131" s="527">
        <f t="shared" si="15"/>
        <v>197879.75718669008</v>
      </c>
      <c r="I131" s="578">
        <f t="shared" si="16"/>
        <v>197879.75718669008</v>
      </c>
      <c r="J131" s="515">
        <f t="shared" ref="J131:J154" si="18">+I541-H541</f>
        <v>0</v>
      </c>
      <c r="K131" s="515"/>
      <c r="L131" s="526"/>
      <c r="M131" s="515">
        <f t="shared" ref="M131:M154" si="19">IF(L541&lt;&gt;0,+H541-L541,0)</f>
        <v>0</v>
      </c>
      <c r="N131" s="526"/>
      <c r="O131" s="515">
        <f t="shared" ref="O131:O154" si="20">IF(N541&lt;&gt;0,+I541-N541,0)</f>
        <v>0</v>
      </c>
      <c r="P131" s="515">
        <f t="shared" ref="P131:P154" si="21">+O541-M541</f>
        <v>0</v>
      </c>
    </row>
    <row r="132" spans="2:16" ht="12.5">
      <c r="B132" s="195" t="str">
        <f t="shared" si="17"/>
        <v/>
      </c>
      <c r="C132" s="508">
        <f>IF(D93="","-",+C131+1)</f>
        <v>2052</v>
      </c>
      <c r="D132" s="374">
        <f>IF(F131+SUM(E$99:E131)=D$92,F131,D$92-SUM(E$99:E131))</f>
        <v>975665.7209302336</v>
      </c>
      <c r="E132" s="523">
        <f>IF(+J96&lt;F131,J96,D132)</f>
        <v>88696.883720930229</v>
      </c>
      <c r="F132" s="524">
        <f t="shared" si="14"/>
        <v>886968.8372093034</v>
      </c>
      <c r="G132" s="524">
        <f t="shared" si="9"/>
        <v>931317.2790697685</v>
      </c>
      <c r="H132" s="527">
        <f t="shared" si="15"/>
        <v>188385.59427662403</v>
      </c>
      <c r="I132" s="578">
        <f t="shared" si="16"/>
        <v>188385.59427662403</v>
      </c>
      <c r="J132" s="515">
        <f t="shared" si="18"/>
        <v>0</v>
      </c>
      <c r="K132" s="515"/>
      <c r="L132" s="526"/>
      <c r="M132" s="515">
        <f t="shared" si="19"/>
        <v>0</v>
      </c>
      <c r="N132" s="526"/>
      <c r="O132" s="515">
        <f t="shared" si="20"/>
        <v>0</v>
      </c>
      <c r="P132" s="515">
        <f t="shared" si="21"/>
        <v>0</v>
      </c>
    </row>
    <row r="133" spans="2:16" ht="12.5">
      <c r="B133" s="195" t="str">
        <f t="shared" si="17"/>
        <v/>
      </c>
      <c r="C133" s="508">
        <f>IF(D93="","-",+C132+1)</f>
        <v>2053</v>
      </c>
      <c r="D133" s="374">
        <f>IF(F132+SUM(E$99:E132)=D$92,F132,D$92-SUM(E$99:E132))</f>
        <v>886968.8372093034</v>
      </c>
      <c r="E133" s="523">
        <f>IF(+J96&lt;F132,J96,D133)</f>
        <v>88696.883720930229</v>
      </c>
      <c r="F133" s="524">
        <f t="shared" si="14"/>
        <v>798271.9534883732</v>
      </c>
      <c r="G133" s="524">
        <f t="shared" si="9"/>
        <v>842620.3953488383</v>
      </c>
      <c r="H133" s="527">
        <f t="shared" si="15"/>
        <v>178891.43136655795</v>
      </c>
      <c r="I133" s="578">
        <f t="shared" si="16"/>
        <v>178891.43136655795</v>
      </c>
      <c r="J133" s="515">
        <f t="shared" si="18"/>
        <v>0</v>
      </c>
      <c r="K133" s="515"/>
      <c r="L133" s="526"/>
      <c r="M133" s="515">
        <f t="shared" si="19"/>
        <v>0</v>
      </c>
      <c r="N133" s="526"/>
      <c r="O133" s="515">
        <f t="shared" si="20"/>
        <v>0</v>
      </c>
      <c r="P133" s="515">
        <f t="shared" si="21"/>
        <v>0</v>
      </c>
    </row>
    <row r="134" spans="2:16" ht="12.5">
      <c r="B134" s="195" t="str">
        <f t="shared" si="17"/>
        <v/>
      </c>
      <c r="C134" s="508">
        <f>IF(D93="","-",+C133+1)</f>
        <v>2054</v>
      </c>
      <c r="D134" s="374">
        <f>IF(F133+SUM(E$99:E133)=D$92,F133,D$92-SUM(E$99:E133))</f>
        <v>798271.9534883732</v>
      </c>
      <c r="E134" s="523">
        <f>IF(+J96&lt;F133,J96,D134)</f>
        <v>88696.883720930229</v>
      </c>
      <c r="F134" s="524">
        <f t="shared" si="14"/>
        <v>709575.069767443</v>
      </c>
      <c r="G134" s="524">
        <f t="shared" si="9"/>
        <v>753923.5116279081</v>
      </c>
      <c r="H134" s="527">
        <f t="shared" si="15"/>
        <v>169397.2684564919</v>
      </c>
      <c r="I134" s="578">
        <f t="shared" si="16"/>
        <v>169397.2684564919</v>
      </c>
      <c r="J134" s="515">
        <f t="shared" si="18"/>
        <v>0</v>
      </c>
      <c r="K134" s="515"/>
      <c r="L134" s="526"/>
      <c r="M134" s="515">
        <f t="shared" si="19"/>
        <v>0</v>
      </c>
      <c r="N134" s="526"/>
      <c r="O134" s="515">
        <f t="shared" si="20"/>
        <v>0</v>
      </c>
      <c r="P134" s="515">
        <f t="shared" si="21"/>
        <v>0</v>
      </c>
    </row>
    <row r="135" spans="2:16" ht="12.5">
      <c r="B135" s="195" t="str">
        <f t="shared" si="17"/>
        <v/>
      </c>
      <c r="C135" s="508">
        <f>IF(D93="","-",+C134+1)</f>
        <v>2055</v>
      </c>
      <c r="D135" s="374">
        <f>IF(F134+SUM(E$99:E134)=D$92,F134,D$92-SUM(E$99:E134))</f>
        <v>709575.069767443</v>
      </c>
      <c r="E135" s="523">
        <f>IF(+J96&lt;F134,J96,D135)</f>
        <v>88696.883720930229</v>
      </c>
      <c r="F135" s="524">
        <f t="shared" si="14"/>
        <v>620878.1860465128</v>
      </c>
      <c r="G135" s="524">
        <f t="shared" si="9"/>
        <v>665226.6279069779</v>
      </c>
      <c r="H135" s="527">
        <f t="shared" si="15"/>
        <v>159903.10554642585</v>
      </c>
      <c r="I135" s="578">
        <f t="shared" si="16"/>
        <v>159903.10554642585</v>
      </c>
      <c r="J135" s="515">
        <f t="shared" si="18"/>
        <v>0</v>
      </c>
      <c r="K135" s="515"/>
      <c r="L135" s="526"/>
      <c r="M135" s="515">
        <f t="shared" si="19"/>
        <v>0</v>
      </c>
      <c r="N135" s="526"/>
      <c r="O135" s="515">
        <f t="shared" si="20"/>
        <v>0</v>
      </c>
      <c r="P135" s="515">
        <f t="shared" si="21"/>
        <v>0</v>
      </c>
    </row>
    <row r="136" spans="2:16" ht="12.5">
      <c r="B136" s="195" t="str">
        <f t="shared" si="17"/>
        <v/>
      </c>
      <c r="C136" s="508">
        <f>IF(D93="","-",+C135+1)</f>
        <v>2056</v>
      </c>
      <c r="D136" s="374">
        <f>IF(F135+SUM(E$99:E135)=D$92,F135,D$92-SUM(E$99:E135))</f>
        <v>620878.1860465128</v>
      </c>
      <c r="E136" s="523">
        <f>IF(+J96&lt;F135,J96,D136)</f>
        <v>88696.883720930229</v>
      </c>
      <c r="F136" s="524">
        <f t="shared" si="14"/>
        <v>532181.3023255826</v>
      </c>
      <c r="G136" s="524">
        <f t="shared" si="9"/>
        <v>576529.7441860477</v>
      </c>
      <c r="H136" s="527">
        <f t="shared" si="15"/>
        <v>150408.94263635977</v>
      </c>
      <c r="I136" s="578">
        <f t="shared" si="16"/>
        <v>150408.94263635977</v>
      </c>
      <c r="J136" s="515">
        <f t="shared" si="18"/>
        <v>0</v>
      </c>
      <c r="K136" s="515"/>
      <c r="L136" s="526"/>
      <c r="M136" s="515">
        <f t="shared" si="19"/>
        <v>0</v>
      </c>
      <c r="N136" s="526"/>
      <c r="O136" s="515">
        <f t="shared" si="20"/>
        <v>0</v>
      </c>
      <c r="P136" s="515">
        <f t="shared" si="21"/>
        <v>0</v>
      </c>
    </row>
    <row r="137" spans="2:16" ht="12.5">
      <c r="B137" s="195" t="str">
        <f t="shared" si="17"/>
        <v/>
      </c>
      <c r="C137" s="508">
        <f>IF(D93="","-",+C136+1)</f>
        <v>2057</v>
      </c>
      <c r="D137" s="374">
        <f>IF(F136+SUM(E$99:E136)=D$92,F136,D$92-SUM(E$99:E136))</f>
        <v>532181.3023255826</v>
      </c>
      <c r="E137" s="523">
        <f>IF(+J96&lt;F136,J96,D137)</f>
        <v>88696.883720930229</v>
      </c>
      <c r="F137" s="524">
        <f t="shared" si="14"/>
        <v>443484.4186046524</v>
      </c>
      <c r="G137" s="524">
        <f t="shared" si="9"/>
        <v>487832.8604651175</v>
      </c>
      <c r="H137" s="527">
        <f t="shared" si="15"/>
        <v>140914.77972629372</v>
      </c>
      <c r="I137" s="578">
        <f t="shared" si="16"/>
        <v>140914.77972629372</v>
      </c>
      <c r="J137" s="515">
        <f t="shared" si="18"/>
        <v>0</v>
      </c>
      <c r="K137" s="515"/>
      <c r="L137" s="526"/>
      <c r="M137" s="515">
        <f t="shared" si="19"/>
        <v>0</v>
      </c>
      <c r="N137" s="526"/>
      <c r="O137" s="515">
        <f t="shared" si="20"/>
        <v>0</v>
      </c>
      <c r="P137" s="515">
        <f t="shared" si="21"/>
        <v>0</v>
      </c>
    </row>
    <row r="138" spans="2:16" ht="12.5">
      <c r="B138" s="195" t="str">
        <f t="shared" si="17"/>
        <v/>
      </c>
      <c r="C138" s="508">
        <f>IF(D93="","-",+C137+1)</f>
        <v>2058</v>
      </c>
      <c r="D138" s="374">
        <f>IF(F137+SUM(E$99:E137)=D$92,F137,D$92-SUM(E$99:E137))</f>
        <v>443484.4186046524</v>
      </c>
      <c r="E138" s="523">
        <f>IF(+J96&lt;F137,J96,D138)</f>
        <v>88696.883720930229</v>
      </c>
      <c r="F138" s="524">
        <f t="shared" si="14"/>
        <v>354787.5348837222</v>
      </c>
      <c r="G138" s="524">
        <f t="shared" si="9"/>
        <v>399135.9767441873</v>
      </c>
      <c r="H138" s="527">
        <f t="shared" si="15"/>
        <v>131420.61681622767</v>
      </c>
      <c r="I138" s="578">
        <f t="shared" si="16"/>
        <v>131420.61681622767</v>
      </c>
      <c r="J138" s="515">
        <f t="shared" si="18"/>
        <v>0</v>
      </c>
      <c r="K138" s="515"/>
      <c r="L138" s="526"/>
      <c r="M138" s="515">
        <f t="shared" si="19"/>
        <v>0</v>
      </c>
      <c r="N138" s="526"/>
      <c r="O138" s="515">
        <f t="shared" si="20"/>
        <v>0</v>
      </c>
      <c r="P138" s="515">
        <f t="shared" si="21"/>
        <v>0</v>
      </c>
    </row>
    <row r="139" spans="2:16" ht="12.5">
      <c r="B139" s="195" t="str">
        <f t="shared" si="17"/>
        <v/>
      </c>
      <c r="C139" s="508">
        <f>IF(D93="","-",+C138+1)</f>
        <v>2059</v>
      </c>
      <c r="D139" s="374">
        <f>IF(F138+SUM(E$99:E138)=D$92,F138,D$92-SUM(E$99:E138))</f>
        <v>354787.5348837222</v>
      </c>
      <c r="E139" s="523">
        <f>IF(+J96&lt;F138,J96,D139)</f>
        <v>88696.883720930229</v>
      </c>
      <c r="F139" s="524">
        <f t="shared" si="14"/>
        <v>266090.651162792</v>
      </c>
      <c r="G139" s="524">
        <f t="shared" si="9"/>
        <v>310439.0930232571</v>
      </c>
      <c r="H139" s="527">
        <f t="shared" si="15"/>
        <v>121926.45390616159</v>
      </c>
      <c r="I139" s="578">
        <f t="shared" si="16"/>
        <v>121926.45390616159</v>
      </c>
      <c r="J139" s="515">
        <f t="shared" si="18"/>
        <v>0</v>
      </c>
      <c r="K139" s="515"/>
      <c r="L139" s="526"/>
      <c r="M139" s="515">
        <f t="shared" si="19"/>
        <v>0</v>
      </c>
      <c r="N139" s="526"/>
      <c r="O139" s="515">
        <f t="shared" si="20"/>
        <v>0</v>
      </c>
      <c r="P139" s="515">
        <f t="shared" si="21"/>
        <v>0</v>
      </c>
    </row>
    <row r="140" spans="2:16" ht="12.5">
      <c r="B140" s="195" t="str">
        <f t="shared" si="17"/>
        <v/>
      </c>
      <c r="C140" s="508">
        <f>IF(D93="","-",+C139+1)</f>
        <v>2060</v>
      </c>
      <c r="D140" s="374">
        <f>IF(F139+SUM(E$99:E139)=D$92,F139,D$92-SUM(E$99:E139))</f>
        <v>266090.651162792</v>
      </c>
      <c r="E140" s="523">
        <f>IF(+J96&lt;F139,J96,D140)</f>
        <v>88696.883720930229</v>
      </c>
      <c r="F140" s="524">
        <f t="shared" si="14"/>
        <v>177393.76744186177</v>
      </c>
      <c r="G140" s="524">
        <f t="shared" si="9"/>
        <v>221742.2093023269</v>
      </c>
      <c r="H140" s="527">
        <f t="shared" si="15"/>
        <v>112432.29099609553</v>
      </c>
      <c r="I140" s="578">
        <f t="shared" si="16"/>
        <v>112432.29099609553</v>
      </c>
      <c r="J140" s="515">
        <f t="shared" si="18"/>
        <v>0</v>
      </c>
      <c r="K140" s="515"/>
      <c r="L140" s="526"/>
      <c r="M140" s="515">
        <f t="shared" si="19"/>
        <v>0</v>
      </c>
      <c r="N140" s="526"/>
      <c r="O140" s="515">
        <f t="shared" si="20"/>
        <v>0</v>
      </c>
      <c r="P140" s="515">
        <f t="shared" si="21"/>
        <v>0</v>
      </c>
    </row>
    <row r="141" spans="2:16" ht="12.5">
      <c r="B141" s="195" t="str">
        <f t="shared" si="17"/>
        <v/>
      </c>
      <c r="C141" s="508">
        <f>IF(D93="","-",+C140+1)</f>
        <v>2061</v>
      </c>
      <c r="D141" s="374">
        <f>IF(F140+SUM(E$99:E140)=D$92,F140,D$92-SUM(E$99:E140))</f>
        <v>177393.76744186177</v>
      </c>
      <c r="E141" s="523">
        <f>IF(+J96&lt;F140,J96,D141)</f>
        <v>88696.883720930229</v>
      </c>
      <c r="F141" s="524">
        <f t="shared" si="14"/>
        <v>88696.883720931539</v>
      </c>
      <c r="G141" s="524">
        <f t="shared" si="9"/>
        <v>133045.32558139664</v>
      </c>
      <c r="H141" s="527">
        <f t="shared" si="15"/>
        <v>102938.12808602946</v>
      </c>
      <c r="I141" s="578">
        <f t="shared" si="16"/>
        <v>102938.12808602946</v>
      </c>
      <c r="J141" s="515">
        <f t="shared" si="18"/>
        <v>0</v>
      </c>
      <c r="K141" s="515"/>
      <c r="L141" s="526"/>
      <c r="M141" s="515">
        <f t="shared" si="19"/>
        <v>0</v>
      </c>
      <c r="N141" s="526"/>
      <c r="O141" s="515">
        <f t="shared" si="20"/>
        <v>0</v>
      </c>
      <c r="P141" s="515">
        <f t="shared" si="21"/>
        <v>0</v>
      </c>
    </row>
    <row r="142" spans="2:16" ht="12.5">
      <c r="B142" s="195" t="str">
        <f t="shared" si="17"/>
        <v/>
      </c>
      <c r="C142" s="508">
        <f>IF(D93="","-",+C141+1)</f>
        <v>2062</v>
      </c>
      <c r="D142" s="374">
        <f>IF(F141+SUM(E$99:E141)=D$92,F141,D$92-SUM(E$99:E141))</f>
        <v>88696.883720931539</v>
      </c>
      <c r="E142" s="523">
        <f>IF(+J96&lt;F141,J96,D142)</f>
        <v>88696.883720930229</v>
      </c>
      <c r="F142" s="524">
        <f t="shared" si="14"/>
        <v>1.3096723705530167E-9</v>
      </c>
      <c r="G142" s="524">
        <f t="shared" si="9"/>
        <v>44348.441860466424</v>
      </c>
      <c r="H142" s="527">
        <f t="shared" si="15"/>
        <v>93443.9651759634</v>
      </c>
      <c r="I142" s="578">
        <f t="shared" si="16"/>
        <v>93443.9651759634</v>
      </c>
      <c r="J142" s="515">
        <f t="shared" si="18"/>
        <v>0</v>
      </c>
      <c r="K142" s="515"/>
      <c r="L142" s="526"/>
      <c r="M142" s="515">
        <f t="shared" si="19"/>
        <v>0</v>
      </c>
      <c r="N142" s="526"/>
      <c r="O142" s="515">
        <f t="shared" si="20"/>
        <v>0</v>
      </c>
      <c r="P142" s="515">
        <f t="shared" si="21"/>
        <v>0</v>
      </c>
    </row>
    <row r="143" spans="2:16" ht="12.5">
      <c r="B143" s="195" t="str">
        <f t="shared" si="17"/>
        <v/>
      </c>
      <c r="C143" s="508">
        <f>IF(D93="","-",+C142+1)</f>
        <v>2063</v>
      </c>
      <c r="D143" s="374">
        <f>IF(F142+SUM(E$99:E142)=D$92,F142,D$92-SUM(E$99:E142))</f>
        <v>1.3096723705530167E-9</v>
      </c>
      <c r="E143" s="523">
        <f>IF(+J96&lt;F142,J96,D143)</f>
        <v>1.3096723705530167E-9</v>
      </c>
      <c r="F143" s="524">
        <f t="shared" si="14"/>
        <v>0</v>
      </c>
      <c r="G143" s="524">
        <f t="shared" si="9"/>
        <v>6.5483618527650833E-10</v>
      </c>
      <c r="H143" s="527">
        <f t="shared" si="15"/>
        <v>1.3797663937205328E-9</v>
      </c>
      <c r="I143" s="578">
        <f t="shared" si="16"/>
        <v>1.3797663937205328E-9</v>
      </c>
      <c r="J143" s="515">
        <f t="shared" si="18"/>
        <v>0</v>
      </c>
      <c r="K143" s="515"/>
      <c r="L143" s="526"/>
      <c r="M143" s="515">
        <f t="shared" si="19"/>
        <v>0</v>
      </c>
      <c r="N143" s="526"/>
      <c r="O143" s="515">
        <f t="shared" si="20"/>
        <v>0</v>
      </c>
      <c r="P143" s="515">
        <f t="shared" si="21"/>
        <v>0</v>
      </c>
    </row>
    <row r="144" spans="2:16" ht="12.5">
      <c r="B144" s="195" t="str">
        <f t="shared" si="17"/>
        <v/>
      </c>
      <c r="C144" s="508">
        <f>IF(D93="","-",+C143+1)</f>
        <v>2064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4"/>
        <v>0</v>
      </c>
      <c r="G144" s="524">
        <f t="shared" si="9"/>
        <v>0</v>
      </c>
      <c r="H144" s="527">
        <f t="shared" si="15"/>
        <v>0</v>
      </c>
      <c r="I144" s="578">
        <f t="shared" si="16"/>
        <v>0</v>
      </c>
      <c r="J144" s="515">
        <f t="shared" si="18"/>
        <v>0</v>
      </c>
      <c r="K144" s="515"/>
      <c r="L144" s="526"/>
      <c r="M144" s="515">
        <f t="shared" si="19"/>
        <v>0</v>
      </c>
      <c r="N144" s="526"/>
      <c r="O144" s="515">
        <f t="shared" si="20"/>
        <v>0</v>
      </c>
      <c r="P144" s="515">
        <f t="shared" si="21"/>
        <v>0</v>
      </c>
    </row>
    <row r="145" spans="2:16" ht="12.5">
      <c r="B145" s="195" t="str">
        <f t="shared" si="17"/>
        <v/>
      </c>
      <c r="C145" s="508">
        <f>IF(D93="","-",+C144+1)</f>
        <v>2065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4"/>
        <v>0</v>
      </c>
      <c r="G145" s="524">
        <f t="shared" si="9"/>
        <v>0</v>
      </c>
      <c r="H145" s="527">
        <f t="shared" si="15"/>
        <v>0</v>
      </c>
      <c r="I145" s="578">
        <f t="shared" si="16"/>
        <v>0</v>
      </c>
      <c r="J145" s="515">
        <f t="shared" si="18"/>
        <v>0</v>
      </c>
      <c r="K145" s="515"/>
      <c r="L145" s="526"/>
      <c r="M145" s="515">
        <f t="shared" si="19"/>
        <v>0</v>
      </c>
      <c r="N145" s="526"/>
      <c r="O145" s="515">
        <f t="shared" si="20"/>
        <v>0</v>
      </c>
      <c r="P145" s="515">
        <f t="shared" si="21"/>
        <v>0</v>
      </c>
    </row>
    <row r="146" spans="2:16" ht="12.5">
      <c r="B146" s="195" t="str">
        <f t="shared" si="17"/>
        <v/>
      </c>
      <c r="C146" s="508">
        <f>IF(D93="","-",+C145+1)</f>
        <v>2066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4"/>
        <v>0</v>
      </c>
      <c r="G146" s="524">
        <f t="shared" si="9"/>
        <v>0</v>
      </c>
      <c r="H146" s="527">
        <f t="shared" si="15"/>
        <v>0</v>
      </c>
      <c r="I146" s="578">
        <f t="shared" si="16"/>
        <v>0</v>
      </c>
      <c r="J146" s="515">
        <f t="shared" si="18"/>
        <v>0</v>
      </c>
      <c r="K146" s="515"/>
      <c r="L146" s="526"/>
      <c r="M146" s="515">
        <f t="shared" si="19"/>
        <v>0</v>
      </c>
      <c r="N146" s="526"/>
      <c r="O146" s="515">
        <f t="shared" si="20"/>
        <v>0</v>
      </c>
      <c r="P146" s="515">
        <f t="shared" si="21"/>
        <v>0</v>
      </c>
    </row>
    <row r="147" spans="2:16" ht="12.5">
      <c r="B147" s="195" t="str">
        <f t="shared" si="17"/>
        <v/>
      </c>
      <c r="C147" s="508">
        <f>IF(D93="","-",+C146+1)</f>
        <v>2067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4"/>
        <v>0</v>
      </c>
      <c r="G147" s="524">
        <f t="shared" si="9"/>
        <v>0</v>
      </c>
      <c r="H147" s="527">
        <f t="shared" si="15"/>
        <v>0</v>
      </c>
      <c r="I147" s="578">
        <f t="shared" si="16"/>
        <v>0</v>
      </c>
      <c r="J147" s="515">
        <f t="shared" si="18"/>
        <v>0</v>
      </c>
      <c r="K147" s="515"/>
      <c r="L147" s="526"/>
      <c r="M147" s="515">
        <f t="shared" si="19"/>
        <v>0</v>
      </c>
      <c r="N147" s="526"/>
      <c r="O147" s="515">
        <f t="shared" si="20"/>
        <v>0</v>
      </c>
      <c r="P147" s="515">
        <f t="shared" si="21"/>
        <v>0</v>
      </c>
    </row>
    <row r="148" spans="2:16" ht="12.5">
      <c r="B148" s="195" t="str">
        <f t="shared" si="17"/>
        <v/>
      </c>
      <c r="C148" s="508">
        <f>IF(D93="","-",+C147+1)</f>
        <v>2068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4"/>
        <v>0</v>
      </c>
      <c r="G148" s="524">
        <f t="shared" si="9"/>
        <v>0</v>
      </c>
      <c r="H148" s="527">
        <f t="shared" si="15"/>
        <v>0</v>
      </c>
      <c r="I148" s="578">
        <f t="shared" si="16"/>
        <v>0</v>
      </c>
      <c r="J148" s="515">
        <f t="shared" si="18"/>
        <v>0</v>
      </c>
      <c r="K148" s="515"/>
      <c r="L148" s="526"/>
      <c r="M148" s="515">
        <f t="shared" si="19"/>
        <v>0</v>
      </c>
      <c r="N148" s="526"/>
      <c r="O148" s="515">
        <f t="shared" si="20"/>
        <v>0</v>
      </c>
      <c r="P148" s="515">
        <f t="shared" si="21"/>
        <v>0</v>
      </c>
    </row>
    <row r="149" spans="2:16" ht="12.5">
      <c r="B149" s="195" t="str">
        <f t="shared" si="17"/>
        <v/>
      </c>
      <c r="C149" s="508">
        <f>IF(D93="","-",+C148+1)</f>
        <v>2069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4"/>
        <v>0</v>
      </c>
      <c r="G149" s="524">
        <f t="shared" si="9"/>
        <v>0</v>
      </c>
      <c r="H149" s="527">
        <f t="shared" si="15"/>
        <v>0</v>
      </c>
      <c r="I149" s="578">
        <f t="shared" si="16"/>
        <v>0</v>
      </c>
      <c r="J149" s="515">
        <f t="shared" si="18"/>
        <v>0</v>
      </c>
      <c r="K149" s="515"/>
      <c r="L149" s="526"/>
      <c r="M149" s="515">
        <f t="shared" si="19"/>
        <v>0</v>
      </c>
      <c r="N149" s="526"/>
      <c r="O149" s="515">
        <f t="shared" si="20"/>
        <v>0</v>
      </c>
      <c r="P149" s="515">
        <f t="shared" si="21"/>
        <v>0</v>
      </c>
    </row>
    <row r="150" spans="2:16" ht="12.5">
      <c r="B150" s="195" t="str">
        <f t="shared" si="17"/>
        <v/>
      </c>
      <c r="C150" s="508">
        <f>IF(D93="","-",+C149+1)</f>
        <v>2070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4"/>
        <v>0</v>
      </c>
      <c r="G150" s="524">
        <f t="shared" si="9"/>
        <v>0</v>
      </c>
      <c r="H150" s="527">
        <f t="shared" si="15"/>
        <v>0</v>
      </c>
      <c r="I150" s="578">
        <f t="shared" si="16"/>
        <v>0</v>
      </c>
      <c r="J150" s="515">
        <f t="shared" si="18"/>
        <v>0</v>
      </c>
      <c r="K150" s="515"/>
      <c r="L150" s="526"/>
      <c r="M150" s="515">
        <f t="shared" si="19"/>
        <v>0</v>
      </c>
      <c r="N150" s="526"/>
      <c r="O150" s="515">
        <f t="shared" si="20"/>
        <v>0</v>
      </c>
      <c r="P150" s="515">
        <f t="shared" si="21"/>
        <v>0</v>
      </c>
    </row>
    <row r="151" spans="2:16" ht="12.5">
      <c r="B151" s="195" t="str">
        <f t="shared" si="17"/>
        <v/>
      </c>
      <c r="C151" s="508">
        <f>IF(D93="","-",+C150+1)</f>
        <v>2071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4"/>
        <v>0</v>
      </c>
      <c r="G151" s="524">
        <f t="shared" si="9"/>
        <v>0</v>
      </c>
      <c r="H151" s="527">
        <f t="shared" si="15"/>
        <v>0</v>
      </c>
      <c r="I151" s="578">
        <f t="shared" si="16"/>
        <v>0</v>
      </c>
      <c r="J151" s="515">
        <f t="shared" si="18"/>
        <v>0</v>
      </c>
      <c r="K151" s="515"/>
      <c r="L151" s="526"/>
      <c r="M151" s="515">
        <f t="shared" si="19"/>
        <v>0</v>
      </c>
      <c r="N151" s="526"/>
      <c r="O151" s="515">
        <f t="shared" si="20"/>
        <v>0</v>
      </c>
      <c r="P151" s="515">
        <f t="shared" si="21"/>
        <v>0</v>
      </c>
    </row>
    <row r="152" spans="2:16" ht="12.5">
      <c r="B152" s="195" t="str">
        <f t="shared" si="17"/>
        <v/>
      </c>
      <c r="C152" s="508">
        <f>IF(D93="","-",+C151+1)</f>
        <v>2072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4"/>
        <v>0</v>
      </c>
      <c r="G152" s="524">
        <f t="shared" si="9"/>
        <v>0</v>
      </c>
      <c r="H152" s="527">
        <f t="shared" si="15"/>
        <v>0</v>
      </c>
      <c r="I152" s="578">
        <f t="shared" si="16"/>
        <v>0</v>
      </c>
      <c r="J152" s="515">
        <f t="shared" si="18"/>
        <v>0</v>
      </c>
      <c r="K152" s="515"/>
      <c r="L152" s="526"/>
      <c r="M152" s="515">
        <f t="shared" si="19"/>
        <v>0</v>
      </c>
      <c r="N152" s="526"/>
      <c r="O152" s="515">
        <f t="shared" si="20"/>
        <v>0</v>
      </c>
      <c r="P152" s="515">
        <f t="shared" si="21"/>
        <v>0</v>
      </c>
    </row>
    <row r="153" spans="2:16" ht="12.5">
      <c r="B153" s="195" t="str">
        <f t="shared" si="17"/>
        <v/>
      </c>
      <c r="C153" s="508">
        <f>IF(D93="","-",+C152+1)</f>
        <v>2073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4"/>
        <v>0</v>
      </c>
      <c r="G153" s="524">
        <f t="shared" si="9"/>
        <v>0</v>
      </c>
      <c r="H153" s="527">
        <f t="shared" si="15"/>
        <v>0</v>
      </c>
      <c r="I153" s="578">
        <f t="shared" si="16"/>
        <v>0</v>
      </c>
      <c r="J153" s="515">
        <f t="shared" si="18"/>
        <v>0</v>
      </c>
      <c r="K153" s="515"/>
      <c r="L153" s="526"/>
      <c r="M153" s="515">
        <f t="shared" si="19"/>
        <v>0</v>
      </c>
      <c r="N153" s="526"/>
      <c r="O153" s="515">
        <f t="shared" si="20"/>
        <v>0</v>
      </c>
      <c r="P153" s="515">
        <f t="shared" si="21"/>
        <v>0</v>
      </c>
    </row>
    <row r="154" spans="2:16" ht="13" thickBot="1">
      <c r="B154" s="195" t="str">
        <f t="shared" si="17"/>
        <v/>
      </c>
      <c r="C154" s="528">
        <f>IF(D93="","-",+C153+1)</f>
        <v>2074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4"/>
        <v>0</v>
      </c>
      <c r="G154" s="529">
        <f t="shared" si="9"/>
        <v>0</v>
      </c>
      <c r="H154" s="531">
        <f t="shared" si="15"/>
        <v>0</v>
      </c>
      <c r="I154" s="580">
        <f t="shared" si="16"/>
        <v>0</v>
      </c>
      <c r="J154" s="534">
        <f t="shared" si="18"/>
        <v>0</v>
      </c>
      <c r="K154" s="515"/>
      <c r="L154" s="533"/>
      <c r="M154" s="534">
        <f t="shared" si="19"/>
        <v>0</v>
      </c>
      <c r="N154" s="533"/>
      <c r="O154" s="534">
        <f t="shared" si="20"/>
        <v>0</v>
      </c>
      <c r="P154" s="534">
        <f t="shared" si="21"/>
        <v>0</v>
      </c>
    </row>
    <row r="155" spans="2:16" ht="12.5">
      <c r="C155" s="374" t="s">
        <v>78</v>
      </c>
      <c r="D155" s="375"/>
      <c r="E155" s="375">
        <f>SUM(E99:E154)</f>
        <v>3813966.0000000005</v>
      </c>
      <c r="F155" s="375"/>
      <c r="G155" s="375"/>
      <c r="H155" s="375">
        <f>SUM(H99:H154)</f>
        <v>12795444.112922501</v>
      </c>
      <c r="I155" s="375">
        <f>SUM(I99:I154)</f>
        <v>12795444.112922501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60" zoomScaleNormal="6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"&amp;RIGHT(MID(CELL("filename",$A$1),FIND("]",CELL("filename",$A$1))+1,256),2)&amp;" of "&amp;COUNT('S.001:S.xyz - blank'!$P$3)-1</f>
        <v>SWEPCO Project 74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9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4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0</v>
      </c>
      <c r="P5" s="269"/>
    </row>
    <row r="6" spans="1:16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0</v>
      </c>
      <c r="O6" s="269"/>
      <c r="P6" s="269"/>
    </row>
    <row r="7" spans="1:16" ht="13.5" thickBot="1">
      <c r="C7" s="468" t="s">
        <v>48</v>
      </c>
      <c r="D7" s="625" t="s">
        <v>461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6" ht="13.5" thickBot="1">
      <c r="C8" s="473"/>
      <c r="D8" s="626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664"/>
      <c r="K8" s="475"/>
      <c r="L8" s="475"/>
      <c r="M8" s="475"/>
      <c r="N8" s="475"/>
      <c r="O8" s="664"/>
      <c r="P8" s="340"/>
    </row>
    <row r="9" spans="1:16" ht="13.5" thickBot="1">
      <c r="C9" s="477" t="s">
        <v>50</v>
      </c>
      <c r="D9" s="478" t="s">
        <v>462</v>
      </c>
      <c r="E9" s="638" t="s">
        <v>431</v>
      </c>
      <c r="F9" s="479"/>
      <c r="G9" s="479"/>
      <c r="H9" s="479"/>
      <c r="I9" s="480"/>
      <c r="J9" s="481"/>
      <c r="O9" s="482"/>
      <c r="P9" s="272"/>
    </row>
    <row r="10" spans="1:16" ht="13">
      <c r="C10" s="483" t="s">
        <v>51</v>
      </c>
      <c r="D10" s="484">
        <v>1951000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6" ht="12.5">
      <c r="C11" s="487" t="s">
        <v>54</v>
      </c>
      <c r="D11" s="488">
        <v>2019</v>
      </c>
      <c r="E11" s="487" t="s">
        <v>55</v>
      </c>
      <c r="F11" s="485"/>
      <c r="G11" s="233"/>
      <c r="H11" s="233"/>
      <c r="I11" s="489">
        <f>IF(G5="",0,SWE.WS.F.BPU.ATRR.Projected!F$13)</f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7" t="s">
        <v>56</v>
      </c>
      <c r="D12" s="484">
        <v>4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6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47585.365853658535</v>
      </c>
      <c r="J14" s="375"/>
      <c r="K14" s="375"/>
      <c r="L14" s="375"/>
      <c r="M14" s="375"/>
      <c r="N14" s="375"/>
      <c r="O14" s="272"/>
      <c r="P14" s="272"/>
    </row>
    <row r="15" spans="1:16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3" t="s">
        <v>68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6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601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2019</v>
      </c>
      <c r="D17" s="632">
        <v>0</v>
      </c>
      <c r="E17" s="631">
        <v>9.9555672459071778E-2</v>
      </c>
      <c r="F17" s="632">
        <v>0</v>
      </c>
      <c r="G17" s="631">
        <v>0</v>
      </c>
      <c r="H17" s="640">
        <v>0</v>
      </c>
      <c r="I17" s="512">
        <f t="shared" ref="I17:I72" si="0">H17-G17</f>
        <v>0</v>
      </c>
      <c r="J17" s="512"/>
      <c r="K17" s="513">
        <v>0</v>
      </c>
      <c r="L17" s="514">
        <f t="shared" ref="L17:L72" si="1">IF(K17&lt;&gt;0,+G17-K17,0)</f>
        <v>0</v>
      </c>
      <c r="M17" s="513">
        <v>0</v>
      </c>
      <c r="N17" s="514">
        <f t="shared" ref="N17:N72" si="2">IF(M17&lt;&gt;0,+H17-M17,0)</f>
        <v>0</v>
      </c>
      <c r="O17" s="515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2020</v>
      </c>
      <c r="D18" s="524">
        <f>IF(F17+SUM(E$17:E17)=D$10,F17,D$10-SUM(E$17:E17))</f>
        <v>1950999.9004443276</v>
      </c>
      <c r="E18" s="523">
        <f>IF(+I14&lt;F17,I14,D18)</f>
        <v>1950999.9004443276</v>
      </c>
      <c r="F18" s="524">
        <f t="shared" ref="F18:F72" si="4">+D18-E18</f>
        <v>0</v>
      </c>
      <c r="G18" s="525">
        <f t="shared" ref="G18:G72" si="5">+I$12*((D18+F18)/2)+E18</f>
        <v>2074980.1876223753</v>
      </c>
      <c r="H18" s="492">
        <f t="shared" ref="H18:H72" si="6">+I$13*((D18+F18)/2)+E18</f>
        <v>2074980.1876223753</v>
      </c>
      <c r="I18" s="512">
        <f t="shared" si="0"/>
        <v>0</v>
      </c>
      <c r="J18" s="512"/>
      <c r="K18" s="526"/>
      <c r="L18" s="515">
        <f t="shared" si="1"/>
        <v>0</v>
      </c>
      <c r="M18" s="526"/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/>
      </c>
      <c r="C19" s="508">
        <f>IF(D11="","-",+C18+1)</f>
        <v>2021</v>
      </c>
      <c r="D19" s="524">
        <f>IF(F18+SUM(E$17:E18)=D$10,F18,D$10-SUM(E$17:E18))</f>
        <v>0</v>
      </c>
      <c r="E19" s="523">
        <f>IF(+I14&lt;F18,I14,D19)</f>
        <v>0</v>
      </c>
      <c r="F19" s="524">
        <f t="shared" si="4"/>
        <v>0</v>
      </c>
      <c r="G19" s="525">
        <f t="shared" si="5"/>
        <v>0</v>
      </c>
      <c r="H19" s="492">
        <f t="shared" si="6"/>
        <v>0</v>
      </c>
      <c r="I19" s="512">
        <f t="shared" si="0"/>
        <v>0</v>
      </c>
      <c r="J19" s="512"/>
      <c r="K19" s="526"/>
      <c r="L19" s="515">
        <f t="shared" si="1"/>
        <v>0</v>
      </c>
      <c r="M19" s="526"/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7">IF(D20=F19,"","IU")</f>
        <v/>
      </c>
      <c r="C20" s="508">
        <f>IF(D11="","-",+C19+1)</f>
        <v>2022</v>
      </c>
      <c r="D20" s="524">
        <f>IF(F19+SUM(E$17:E19)=D$10,F19,D$10-SUM(E$17:E19))</f>
        <v>0</v>
      </c>
      <c r="E20" s="523">
        <f>IF(+I14&lt;F19,I14,D20)</f>
        <v>0</v>
      </c>
      <c r="F20" s="524">
        <f t="shared" si="4"/>
        <v>0</v>
      </c>
      <c r="G20" s="525">
        <f t="shared" si="5"/>
        <v>0</v>
      </c>
      <c r="H20" s="492">
        <f t="shared" si="6"/>
        <v>0</v>
      </c>
      <c r="I20" s="512">
        <f t="shared" si="0"/>
        <v>0</v>
      </c>
      <c r="J20" s="512"/>
      <c r="K20" s="526"/>
      <c r="L20" s="515">
        <f t="shared" si="1"/>
        <v>0</v>
      </c>
      <c r="M20" s="526"/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7"/>
        <v/>
      </c>
      <c r="C21" s="508">
        <f>IF(D11="","-",+C20+1)</f>
        <v>2023</v>
      </c>
      <c r="D21" s="524">
        <f>IF(F20+SUM(E$17:E20)=D$10,F20,D$10-SUM(E$17:E20))</f>
        <v>0</v>
      </c>
      <c r="E21" s="523">
        <f>IF(+I14&lt;F20,I14,D21)</f>
        <v>0</v>
      </c>
      <c r="F21" s="524">
        <f t="shared" si="4"/>
        <v>0</v>
      </c>
      <c r="G21" s="525">
        <f t="shared" si="5"/>
        <v>0</v>
      </c>
      <c r="H21" s="492">
        <f t="shared" si="6"/>
        <v>0</v>
      </c>
      <c r="I21" s="512">
        <f t="shared" si="0"/>
        <v>0</v>
      </c>
      <c r="J21" s="512"/>
      <c r="K21" s="526"/>
      <c r="L21" s="515">
        <f t="shared" si="1"/>
        <v>0</v>
      </c>
      <c r="M21" s="526"/>
      <c r="N21" s="515">
        <f t="shared" si="2"/>
        <v>0</v>
      </c>
      <c r="O21" s="515">
        <f t="shared" si="3"/>
        <v>0</v>
      </c>
      <c r="P21" s="272"/>
    </row>
    <row r="22" spans="2:16" ht="12.5">
      <c r="B22" s="195" t="str">
        <f t="shared" si="7"/>
        <v/>
      </c>
      <c r="C22" s="508">
        <f>IF(D11="","-",+C21+1)</f>
        <v>2024</v>
      </c>
      <c r="D22" s="524">
        <f>IF(F21+SUM(E$17:E21)=D$10,F21,D$10-SUM(E$17:E21))</f>
        <v>0</v>
      </c>
      <c r="E22" s="523">
        <f>IF(+I14&lt;F21,I14,D22)</f>
        <v>0</v>
      </c>
      <c r="F22" s="524">
        <f t="shared" si="4"/>
        <v>0</v>
      </c>
      <c r="G22" s="525">
        <f t="shared" si="5"/>
        <v>0</v>
      </c>
      <c r="H22" s="492">
        <f t="shared" si="6"/>
        <v>0</v>
      </c>
      <c r="I22" s="512">
        <f t="shared" si="0"/>
        <v>0</v>
      </c>
      <c r="J22" s="512"/>
      <c r="K22" s="526"/>
      <c r="L22" s="515">
        <f t="shared" si="1"/>
        <v>0</v>
      </c>
      <c r="M22" s="526"/>
      <c r="N22" s="515">
        <f t="shared" si="2"/>
        <v>0</v>
      </c>
      <c r="O22" s="515">
        <f t="shared" si="3"/>
        <v>0</v>
      </c>
      <c r="P22" s="272"/>
    </row>
    <row r="23" spans="2:16" ht="12.5">
      <c r="B23" s="195" t="str">
        <f t="shared" si="7"/>
        <v/>
      </c>
      <c r="C23" s="508">
        <f>IF(D11="","-",+C22+1)</f>
        <v>2025</v>
      </c>
      <c r="D23" s="524">
        <f>IF(F22+SUM(E$17:E22)=D$10,F22,D$10-SUM(E$17:E22))</f>
        <v>0</v>
      </c>
      <c r="E23" s="523">
        <f>IF(+I14&lt;F22,I14,D23)</f>
        <v>0</v>
      </c>
      <c r="F23" s="524">
        <f t="shared" si="4"/>
        <v>0</v>
      </c>
      <c r="G23" s="525">
        <f t="shared" si="5"/>
        <v>0</v>
      </c>
      <c r="H23" s="492">
        <f t="shared" si="6"/>
        <v>0</v>
      </c>
      <c r="I23" s="512">
        <f t="shared" si="0"/>
        <v>0</v>
      </c>
      <c r="J23" s="512"/>
      <c r="K23" s="526"/>
      <c r="L23" s="515">
        <f t="shared" si="1"/>
        <v>0</v>
      </c>
      <c r="M23" s="526"/>
      <c r="N23" s="515">
        <f t="shared" si="2"/>
        <v>0</v>
      </c>
      <c r="O23" s="515">
        <f t="shared" si="3"/>
        <v>0</v>
      </c>
      <c r="P23" s="272"/>
    </row>
    <row r="24" spans="2:16" ht="12.5">
      <c r="B24" s="195" t="str">
        <f t="shared" si="7"/>
        <v/>
      </c>
      <c r="C24" s="508">
        <f>IF(D11="","-",+C23+1)</f>
        <v>2026</v>
      </c>
      <c r="D24" s="524">
        <f>IF(F23+SUM(E$17:E23)=D$10,F23,D$10-SUM(E$17:E23))</f>
        <v>0</v>
      </c>
      <c r="E24" s="523">
        <f>IF(+I14&lt;F23,I14,D24)</f>
        <v>0</v>
      </c>
      <c r="F24" s="524">
        <f t="shared" si="4"/>
        <v>0</v>
      </c>
      <c r="G24" s="525">
        <f t="shared" si="5"/>
        <v>0</v>
      </c>
      <c r="H24" s="492">
        <f t="shared" si="6"/>
        <v>0</v>
      </c>
      <c r="I24" s="512">
        <f t="shared" si="0"/>
        <v>0</v>
      </c>
      <c r="J24" s="512"/>
      <c r="K24" s="526"/>
      <c r="L24" s="515">
        <f t="shared" si="1"/>
        <v>0</v>
      </c>
      <c r="M24" s="526"/>
      <c r="N24" s="515">
        <f t="shared" si="2"/>
        <v>0</v>
      </c>
      <c r="O24" s="515">
        <f t="shared" si="3"/>
        <v>0</v>
      </c>
      <c r="P24" s="272"/>
    </row>
    <row r="25" spans="2:16" ht="12.5">
      <c r="B25" s="195" t="str">
        <f t="shared" si="7"/>
        <v/>
      </c>
      <c r="C25" s="508">
        <f>IF(D11="","-",+C24+1)</f>
        <v>2027</v>
      </c>
      <c r="D25" s="524">
        <f>IF(F24+SUM(E$17:E24)=D$10,F24,D$10-SUM(E$17:E24))</f>
        <v>0</v>
      </c>
      <c r="E25" s="523">
        <f>IF(+I14&lt;F24,I14,D25)</f>
        <v>0</v>
      </c>
      <c r="F25" s="524">
        <f t="shared" si="4"/>
        <v>0</v>
      </c>
      <c r="G25" s="525">
        <f t="shared" si="5"/>
        <v>0</v>
      </c>
      <c r="H25" s="492">
        <f t="shared" si="6"/>
        <v>0</v>
      </c>
      <c r="I25" s="512">
        <f t="shared" si="0"/>
        <v>0</v>
      </c>
      <c r="J25" s="512"/>
      <c r="K25" s="526"/>
      <c r="L25" s="515">
        <f t="shared" si="1"/>
        <v>0</v>
      </c>
      <c r="M25" s="526"/>
      <c r="N25" s="515">
        <f t="shared" si="2"/>
        <v>0</v>
      </c>
      <c r="O25" s="515">
        <f t="shared" si="3"/>
        <v>0</v>
      </c>
      <c r="P25" s="272"/>
    </row>
    <row r="26" spans="2:16" ht="12.5">
      <c r="B26" s="195" t="str">
        <f t="shared" si="7"/>
        <v/>
      </c>
      <c r="C26" s="508">
        <f>IF(D11="","-",+C25+1)</f>
        <v>2028</v>
      </c>
      <c r="D26" s="524">
        <f>IF(F25+SUM(E$17:E25)=D$10,F25,D$10-SUM(E$17:E25))</f>
        <v>0</v>
      </c>
      <c r="E26" s="523">
        <f>IF(+I14&lt;F25,I14,D26)</f>
        <v>0</v>
      </c>
      <c r="F26" s="524">
        <f t="shared" si="4"/>
        <v>0</v>
      </c>
      <c r="G26" s="525">
        <f t="shared" si="5"/>
        <v>0</v>
      </c>
      <c r="H26" s="492">
        <f t="shared" si="6"/>
        <v>0</v>
      </c>
      <c r="I26" s="512">
        <f t="shared" si="0"/>
        <v>0</v>
      </c>
      <c r="J26" s="512"/>
      <c r="K26" s="526"/>
      <c r="L26" s="515">
        <f t="shared" si="1"/>
        <v>0</v>
      </c>
      <c r="M26" s="526"/>
      <c r="N26" s="515">
        <f t="shared" si="2"/>
        <v>0</v>
      </c>
      <c r="O26" s="515">
        <f t="shared" si="3"/>
        <v>0</v>
      </c>
      <c r="P26" s="272"/>
    </row>
    <row r="27" spans="2:16" ht="12.5">
      <c r="B27" s="195" t="str">
        <f t="shared" si="7"/>
        <v/>
      </c>
      <c r="C27" s="508">
        <f>IF(D11="","-",+C26+1)</f>
        <v>2029</v>
      </c>
      <c r="D27" s="524">
        <f>IF(F26+SUM(E$17:E26)=D$10,F26,D$10-SUM(E$17:E26))</f>
        <v>0</v>
      </c>
      <c r="E27" s="523">
        <f>IF(+I14&lt;F26,I14,D27)</f>
        <v>0</v>
      </c>
      <c r="F27" s="524">
        <f t="shared" si="4"/>
        <v>0</v>
      </c>
      <c r="G27" s="525">
        <f t="shared" si="5"/>
        <v>0</v>
      </c>
      <c r="H27" s="492">
        <f t="shared" si="6"/>
        <v>0</v>
      </c>
      <c r="I27" s="512">
        <f t="shared" si="0"/>
        <v>0</v>
      </c>
      <c r="J27" s="512"/>
      <c r="K27" s="526"/>
      <c r="L27" s="515">
        <f t="shared" si="1"/>
        <v>0</v>
      </c>
      <c r="M27" s="526"/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7"/>
        <v/>
      </c>
      <c r="C28" s="508">
        <f>IF(D11="","-",+C27+1)</f>
        <v>2030</v>
      </c>
      <c r="D28" s="524">
        <f>IF(F27+SUM(E$17:E27)=D$10,F27,D$10-SUM(E$17:E27))</f>
        <v>0</v>
      </c>
      <c r="E28" s="523">
        <f>IF(+I14&lt;F27,I14,D28)</f>
        <v>0</v>
      </c>
      <c r="F28" s="524">
        <f t="shared" si="4"/>
        <v>0</v>
      </c>
      <c r="G28" s="525">
        <f t="shared" si="5"/>
        <v>0</v>
      </c>
      <c r="H28" s="492">
        <f t="shared" si="6"/>
        <v>0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7"/>
        <v/>
      </c>
      <c r="C29" s="508">
        <f>IF(D11="","-",+C28+1)</f>
        <v>2031</v>
      </c>
      <c r="D29" s="524">
        <f>IF(F28+SUM(E$17:E28)=D$10,F28,D$10-SUM(E$17:E28))</f>
        <v>0</v>
      </c>
      <c r="E29" s="523">
        <f>IF(+I14&lt;F28,I14,D29)</f>
        <v>0</v>
      </c>
      <c r="F29" s="524">
        <f t="shared" si="4"/>
        <v>0</v>
      </c>
      <c r="G29" s="525">
        <f t="shared" si="5"/>
        <v>0</v>
      </c>
      <c r="H29" s="492">
        <f t="shared" si="6"/>
        <v>0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7"/>
        <v/>
      </c>
      <c r="C30" s="508">
        <f>IF(D11="","-",+C29+1)</f>
        <v>2032</v>
      </c>
      <c r="D30" s="524">
        <f>IF(F29+SUM(E$17:E29)=D$10,F29,D$10-SUM(E$17:E29))</f>
        <v>0</v>
      </c>
      <c r="E30" s="523">
        <f>IF(+I14&lt;F29,I14,D30)</f>
        <v>0</v>
      </c>
      <c r="F30" s="524">
        <f t="shared" si="4"/>
        <v>0</v>
      </c>
      <c r="G30" s="525">
        <f t="shared" si="5"/>
        <v>0</v>
      </c>
      <c r="H30" s="492">
        <f t="shared" si="6"/>
        <v>0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7"/>
        <v/>
      </c>
      <c r="C31" s="508">
        <f>IF(D11="","-",+C30+1)</f>
        <v>2033</v>
      </c>
      <c r="D31" s="524">
        <f>IF(F30+SUM(E$17:E30)=D$10,F30,D$10-SUM(E$17:E30))</f>
        <v>0</v>
      </c>
      <c r="E31" s="523">
        <f>IF(+I14&lt;F30,I14,D31)</f>
        <v>0</v>
      </c>
      <c r="F31" s="524">
        <f t="shared" si="4"/>
        <v>0</v>
      </c>
      <c r="G31" s="525">
        <f t="shared" si="5"/>
        <v>0</v>
      </c>
      <c r="H31" s="492">
        <f t="shared" si="6"/>
        <v>0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7"/>
        <v/>
      </c>
      <c r="C32" s="508">
        <f>IF(D11="","-",+C31+1)</f>
        <v>2034</v>
      </c>
      <c r="D32" s="524">
        <f>IF(F31+SUM(E$17:E31)=D$10,F31,D$10-SUM(E$17:E31))</f>
        <v>0</v>
      </c>
      <c r="E32" s="523">
        <f>IF(+I14&lt;F31,I14,D32)</f>
        <v>0</v>
      </c>
      <c r="F32" s="524">
        <f t="shared" si="4"/>
        <v>0</v>
      </c>
      <c r="G32" s="525">
        <f t="shared" si="5"/>
        <v>0</v>
      </c>
      <c r="H32" s="492">
        <f t="shared" si="6"/>
        <v>0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7"/>
        <v/>
      </c>
      <c r="C33" s="508">
        <f>IF(D11="","-",+C32+1)</f>
        <v>2035</v>
      </c>
      <c r="D33" s="524">
        <f>IF(F32+SUM(E$17:E32)=D$10,F32,D$10-SUM(E$17:E32))</f>
        <v>0</v>
      </c>
      <c r="E33" s="523">
        <f>IF(+I14&lt;F32,I14,D33)</f>
        <v>0</v>
      </c>
      <c r="F33" s="524">
        <f t="shared" si="4"/>
        <v>0</v>
      </c>
      <c r="G33" s="525">
        <f t="shared" si="5"/>
        <v>0</v>
      </c>
      <c r="H33" s="492">
        <f t="shared" si="6"/>
        <v>0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7"/>
        <v/>
      </c>
      <c r="C34" s="508">
        <f>IF(D11="","-",+C33+1)</f>
        <v>2036</v>
      </c>
      <c r="D34" s="524">
        <f>IF(F33+SUM(E$17:E33)=D$10,F33,D$10-SUM(E$17:E33))</f>
        <v>0</v>
      </c>
      <c r="E34" s="523">
        <f>IF(+I14&lt;F33,I14,D34)</f>
        <v>0</v>
      </c>
      <c r="F34" s="524">
        <f t="shared" si="4"/>
        <v>0</v>
      </c>
      <c r="G34" s="525">
        <f t="shared" si="5"/>
        <v>0</v>
      </c>
      <c r="H34" s="492">
        <f t="shared" si="6"/>
        <v>0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7"/>
        <v/>
      </c>
      <c r="C35" s="508">
        <f>IF(D11="","-",+C34+1)</f>
        <v>2037</v>
      </c>
      <c r="D35" s="524">
        <f>IF(F34+SUM(E$17:E34)=D$10,F34,D$10-SUM(E$17:E34))</f>
        <v>0</v>
      </c>
      <c r="E35" s="523">
        <f>IF(+I14&lt;F34,I14,D35)</f>
        <v>0</v>
      </c>
      <c r="F35" s="524">
        <f t="shared" si="4"/>
        <v>0</v>
      </c>
      <c r="G35" s="525">
        <f t="shared" si="5"/>
        <v>0</v>
      </c>
      <c r="H35" s="492">
        <f t="shared" si="6"/>
        <v>0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7"/>
        <v/>
      </c>
      <c r="C36" s="508">
        <f>IF(D11="","-",+C35+1)</f>
        <v>2038</v>
      </c>
      <c r="D36" s="524">
        <f>IF(F35+SUM(E$17:E35)=D$10,F35,D$10-SUM(E$17:E35))</f>
        <v>0</v>
      </c>
      <c r="E36" s="523">
        <f>IF(+I14&lt;F35,I14,D36)</f>
        <v>0</v>
      </c>
      <c r="F36" s="524">
        <f t="shared" si="4"/>
        <v>0</v>
      </c>
      <c r="G36" s="525">
        <f t="shared" si="5"/>
        <v>0</v>
      </c>
      <c r="H36" s="492">
        <f t="shared" si="6"/>
        <v>0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7"/>
        <v/>
      </c>
      <c r="C37" s="508">
        <f>IF(D11="","-",+C36+1)</f>
        <v>2039</v>
      </c>
      <c r="D37" s="524">
        <f>IF(F36+SUM(E$17:E36)=D$10,F36,D$10-SUM(E$17:E36))</f>
        <v>0</v>
      </c>
      <c r="E37" s="523">
        <f>IF(+I14&lt;F36,I14,D37)</f>
        <v>0</v>
      </c>
      <c r="F37" s="524">
        <f t="shared" si="4"/>
        <v>0</v>
      </c>
      <c r="G37" s="525">
        <f t="shared" si="5"/>
        <v>0</v>
      </c>
      <c r="H37" s="492">
        <f t="shared" si="6"/>
        <v>0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7"/>
        <v/>
      </c>
      <c r="C38" s="508">
        <f>IF(D11="","-",+C37+1)</f>
        <v>2040</v>
      </c>
      <c r="D38" s="524">
        <f>IF(F37+SUM(E$17:E37)=D$10,F37,D$10-SUM(E$17:E37))</f>
        <v>0</v>
      </c>
      <c r="E38" s="523">
        <f>IF(+I14&lt;F37,I14,D38)</f>
        <v>0</v>
      </c>
      <c r="F38" s="524">
        <f t="shared" si="4"/>
        <v>0</v>
      </c>
      <c r="G38" s="525">
        <f t="shared" si="5"/>
        <v>0</v>
      </c>
      <c r="H38" s="492">
        <f t="shared" si="6"/>
        <v>0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7"/>
        <v/>
      </c>
      <c r="C39" s="508">
        <f>IF(D11="","-",+C38+1)</f>
        <v>2041</v>
      </c>
      <c r="D39" s="524">
        <f>IF(F38+SUM(E$17:E38)=D$10,F38,D$10-SUM(E$17:E38))</f>
        <v>0</v>
      </c>
      <c r="E39" s="523">
        <f>IF(+I14&lt;F38,I14,D39)</f>
        <v>0</v>
      </c>
      <c r="F39" s="524">
        <f t="shared" si="4"/>
        <v>0</v>
      </c>
      <c r="G39" s="525">
        <f t="shared" si="5"/>
        <v>0</v>
      </c>
      <c r="H39" s="492">
        <f t="shared" si="6"/>
        <v>0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7"/>
        <v/>
      </c>
      <c r="C40" s="508">
        <f>IF(D11="","-",+C39+1)</f>
        <v>2042</v>
      </c>
      <c r="D40" s="524">
        <f>IF(F39+SUM(E$17:E39)=D$10,F39,D$10-SUM(E$17:E39))</f>
        <v>0</v>
      </c>
      <c r="E40" s="523">
        <f>IF(+I14&lt;F39,I14,D40)</f>
        <v>0</v>
      </c>
      <c r="F40" s="524">
        <f t="shared" si="4"/>
        <v>0</v>
      </c>
      <c r="G40" s="525">
        <f t="shared" si="5"/>
        <v>0</v>
      </c>
      <c r="H40" s="492">
        <f t="shared" si="6"/>
        <v>0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7"/>
        <v/>
      </c>
      <c r="C41" s="508">
        <f>IF(D11="","-",+C40+1)</f>
        <v>2043</v>
      </c>
      <c r="D41" s="524">
        <f>IF(F40+SUM(E$17:E40)=D$10,F40,D$10-SUM(E$17:E40))</f>
        <v>0</v>
      </c>
      <c r="E41" s="523">
        <f>IF(+I14&lt;F40,I14,D41)</f>
        <v>0</v>
      </c>
      <c r="F41" s="524">
        <f t="shared" si="4"/>
        <v>0</v>
      </c>
      <c r="G41" s="525">
        <f t="shared" si="5"/>
        <v>0</v>
      </c>
      <c r="H41" s="492">
        <f t="shared" si="6"/>
        <v>0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7"/>
        <v/>
      </c>
      <c r="C42" s="508">
        <f>IF(D11="","-",+C41+1)</f>
        <v>2044</v>
      </c>
      <c r="D42" s="524">
        <f>IF(F41+SUM(E$17:E41)=D$10,F41,D$10-SUM(E$17:E41))</f>
        <v>0</v>
      </c>
      <c r="E42" s="523">
        <f>IF(+I14&lt;F41,I14,D42)</f>
        <v>0</v>
      </c>
      <c r="F42" s="524">
        <f t="shared" si="4"/>
        <v>0</v>
      </c>
      <c r="G42" s="525">
        <f t="shared" si="5"/>
        <v>0</v>
      </c>
      <c r="H42" s="492">
        <f t="shared" si="6"/>
        <v>0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7"/>
        <v/>
      </c>
      <c r="C43" s="508">
        <f>IF(D11="","-",+C42+1)</f>
        <v>2045</v>
      </c>
      <c r="D43" s="524">
        <f>IF(F42+SUM(E$17:E42)=D$10,F42,D$10-SUM(E$17:E42))</f>
        <v>0</v>
      </c>
      <c r="E43" s="523">
        <f>IF(+I14&lt;F42,I14,D43)</f>
        <v>0</v>
      </c>
      <c r="F43" s="524">
        <f t="shared" si="4"/>
        <v>0</v>
      </c>
      <c r="G43" s="525">
        <f t="shared" si="5"/>
        <v>0</v>
      </c>
      <c r="H43" s="492">
        <f t="shared" si="6"/>
        <v>0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7"/>
        <v/>
      </c>
      <c r="C44" s="508">
        <f>IF(D11="","-",+C43+1)</f>
        <v>2046</v>
      </c>
      <c r="D44" s="524">
        <f>IF(F43+SUM(E$17:E43)=D$10,F43,D$10-SUM(E$17:E43))</f>
        <v>0</v>
      </c>
      <c r="E44" s="523">
        <f>IF(+I14&lt;F43,I14,D44)</f>
        <v>0</v>
      </c>
      <c r="F44" s="524">
        <f t="shared" si="4"/>
        <v>0</v>
      </c>
      <c r="G44" s="525">
        <f t="shared" si="5"/>
        <v>0</v>
      </c>
      <c r="H44" s="492">
        <f t="shared" si="6"/>
        <v>0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7"/>
        <v/>
      </c>
      <c r="C45" s="508">
        <f>IF(D11="","-",+C44+1)</f>
        <v>2047</v>
      </c>
      <c r="D45" s="524">
        <f>IF(F44+SUM(E$17:E44)=D$10,F44,D$10-SUM(E$17:E44))</f>
        <v>0</v>
      </c>
      <c r="E45" s="523">
        <f>IF(+I14&lt;F44,I14,D45)</f>
        <v>0</v>
      </c>
      <c r="F45" s="524">
        <f t="shared" si="4"/>
        <v>0</v>
      </c>
      <c r="G45" s="525">
        <f t="shared" si="5"/>
        <v>0</v>
      </c>
      <c r="H45" s="492">
        <f t="shared" si="6"/>
        <v>0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7"/>
        <v/>
      </c>
      <c r="C46" s="508">
        <f>IF(D11="","-",+C45+1)</f>
        <v>2048</v>
      </c>
      <c r="D46" s="524">
        <f>IF(F45+SUM(E$17:E45)=D$10,F45,D$10-SUM(E$17:E45))</f>
        <v>0</v>
      </c>
      <c r="E46" s="523">
        <f>IF(+I14&lt;F45,I14,D46)</f>
        <v>0</v>
      </c>
      <c r="F46" s="524">
        <f t="shared" si="4"/>
        <v>0</v>
      </c>
      <c r="G46" s="525">
        <f t="shared" si="5"/>
        <v>0</v>
      </c>
      <c r="H46" s="492">
        <f t="shared" si="6"/>
        <v>0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7"/>
        <v/>
      </c>
      <c r="C47" s="508">
        <f>IF(D11="","-",+C46+1)</f>
        <v>2049</v>
      </c>
      <c r="D47" s="524">
        <f>IF(F46+SUM(E$17:E46)=D$10,F46,D$10-SUM(E$17:E46))</f>
        <v>0</v>
      </c>
      <c r="E47" s="523">
        <f>IF(+I14&lt;F46,I14,D47)</f>
        <v>0</v>
      </c>
      <c r="F47" s="524">
        <f t="shared" si="4"/>
        <v>0</v>
      </c>
      <c r="G47" s="525">
        <f t="shared" si="5"/>
        <v>0</v>
      </c>
      <c r="H47" s="492">
        <f t="shared" si="6"/>
        <v>0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7"/>
        <v/>
      </c>
      <c r="C48" s="508">
        <f>IF(D11="","-",+C47+1)</f>
        <v>2050</v>
      </c>
      <c r="D48" s="524">
        <f>IF(F47+SUM(E$17:E47)=D$10,F47,D$10-SUM(E$17:E47))</f>
        <v>0</v>
      </c>
      <c r="E48" s="523">
        <f>IF(+I14&lt;F47,I14,D48)</f>
        <v>0</v>
      </c>
      <c r="F48" s="524">
        <f t="shared" si="4"/>
        <v>0</v>
      </c>
      <c r="G48" s="525">
        <f t="shared" si="5"/>
        <v>0</v>
      </c>
      <c r="H48" s="492">
        <f t="shared" si="6"/>
        <v>0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6" ht="12.5">
      <c r="B49" s="195" t="str">
        <f t="shared" si="7"/>
        <v/>
      </c>
      <c r="C49" s="508">
        <f>IF(D11="","-",+C48+1)</f>
        <v>2051</v>
      </c>
      <c r="D49" s="524">
        <f>IF(F48+SUM(E$17:E48)=D$10,F48,D$10-SUM(E$17:E48))</f>
        <v>0</v>
      </c>
      <c r="E49" s="523">
        <f>IF(+I14&lt;F48,I14,D49)</f>
        <v>0</v>
      </c>
      <c r="F49" s="524">
        <f t="shared" si="4"/>
        <v>0</v>
      </c>
      <c r="G49" s="525">
        <f t="shared" si="5"/>
        <v>0</v>
      </c>
      <c r="H49" s="492">
        <f t="shared" si="6"/>
        <v>0</v>
      </c>
      <c r="I49" s="512">
        <f t="shared" si="0"/>
        <v>0</v>
      </c>
      <c r="J49" s="512"/>
      <c r="K49" s="526"/>
      <c r="L49" s="515">
        <f t="shared" si="1"/>
        <v>0</v>
      </c>
      <c r="M49" s="526"/>
      <c r="N49" s="515">
        <f t="shared" si="2"/>
        <v>0</v>
      </c>
      <c r="O49" s="515">
        <f t="shared" si="3"/>
        <v>0</v>
      </c>
      <c r="P49" s="272"/>
    </row>
    <row r="50" spans="2:16" ht="12.5">
      <c r="B50" s="195" t="str">
        <f t="shared" si="7"/>
        <v/>
      </c>
      <c r="C50" s="508">
        <f>IF(D11="","-",+C49+1)</f>
        <v>2052</v>
      </c>
      <c r="D50" s="524">
        <f>IF(F49+SUM(E$17:E49)=D$10,F49,D$10-SUM(E$17:E49))</f>
        <v>0</v>
      </c>
      <c r="E50" s="523">
        <f>IF(+I14&lt;F49,I14,D50)</f>
        <v>0</v>
      </c>
      <c r="F50" s="524">
        <f t="shared" si="4"/>
        <v>0</v>
      </c>
      <c r="G50" s="525">
        <f t="shared" si="5"/>
        <v>0</v>
      </c>
      <c r="H50" s="492">
        <f t="shared" si="6"/>
        <v>0</v>
      </c>
      <c r="I50" s="512">
        <f t="shared" si="0"/>
        <v>0</v>
      </c>
      <c r="J50" s="512"/>
      <c r="K50" s="526"/>
      <c r="L50" s="515">
        <f t="shared" si="1"/>
        <v>0</v>
      </c>
      <c r="M50" s="526"/>
      <c r="N50" s="515">
        <f t="shared" si="2"/>
        <v>0</v>
      </c>
      <c r="O50" s="515">
        <f t="shared" si="3"/>
        <v>0</v>
      </c>
      <c r="P50" s="272"/>
    </row>
    <row r="51" spans="2:16" ht="12.5">
      <c r="B51" s="195" t="str">
        <f t="shared" si="7"/>
        <v/>
      </c>
      <c r="C51" s="508">
        <f>IF(D11="","-",+C50+1)</f>
        <v>2053</v>
      </c>
      <c r="D51" s="524">
        <f>IF(F50+SUM(E$17:E50)=D$10,F50,D$10-SUM(E$17:E50))</f>
        <v>0</v>
      </c>
      <c r="E51" s="523">
        <f>IF(+I14&lt;F50,I14,D51)</f>
        <v>0</v>
      </c>
      <c r="F51" s="524">
        <f t="shared" si="4"/>
        <v>0</v>
      </c>
      <c r="G51" s="525">
        <f t="shared" si="5"/>
        <v>0</v>
      </c>
      <c r="H51" s="492">
        <f t="shared" si="6"/>
        <v>0</v>
      </c>
      <c r="I51" s="512">
        <f t="shared" si="0"/>
        <v>0</v>
      </c>
      <c r="J51" s="512"/>
      <c r="K51" s="526"/>
      <c r="L51" s="515">
        <f t="shared" si="1"/>
        <v>0</v>
      </c>
      <c r="M51" s="526"/>
      <c r="N51" s="515">
        <f t="shared" si="2"/>
        <v>0</v>
      </c>
      <c r="O51" s="515">
        <f t="shared" si="3"/>
        <v>0</v>
      </c>
      <c r="P51" s="272"/>
    </row>
    <row r="52" spans="2:16" ht="12.5">
      <c r="B52" s="195" t="str">
        <f t="shared" si="7"/>
        <v/>
      </c>
      <c r="C52" s="508">
        <f>IF(D11="","-",+C51+1)</f>
        <v>2054</v>
      </c>
      <c r="D52" s="524">
        <f>IF(F51+SUM(E$17:E51)=D$10,F51,D$10-SUM(E$17:E51))</f>
        <v>0</v>
      </c>
      <c r="E52" s="523">
        <f>IF(+I14&lt;F51,I14,D52)</f>
        <v>0</v>
      </c>
      <c r="F52" s="524">
        <f t="shared" si="4"/>
        <v>0</v>
      </c>
      <c r="G52" s="525">
        <f t="shared" si="5"/>
        <v>0</v>
      </c>
      <c r="H52" s="492">
        <f t="shared" si="6"/>
        <v>0</v>
      </c>
      <c r="I52" s="512">
        <f t="shared" si="0"/>
        <v>0</v>
      </c>
      <c r="J52" s="512"/>
      <c r="K52" s="526"/>
      <c r="L52" s="515">
        <f t="shared" si="1"/>
        <v>0</v>
      </c>
      <c r="M52" s="526"/>
      <c r="N52" s="515">
        <f t="shared" si="2"/>
        <v>0</v>
      </c>
      <c r="O52" s="515">
        <f t="shared" si="3"/>
        <v>0</v>
      </c>
      <c r="P52" s="272"/>
    </row>
    <row r="53" spans="2:16" ht="12.5">
      <c r="B53" s="195" t="str">
        <f t="shared" si="7"/>
        <v/>
      </c>
      <c r="C53" s="508">
        <f>IF(D11="","-",+C52+1)</f>
        <v>2055</v>
      </c>
      <c r="D53" s="524">
        <f>IF(F52+SUM(E$17:E52)=D$10,F52,D$10-SUM(E$17:E52))</f>
        <v>0</v>
      </c>
      <c r="E53" s="523">
        <f>IF(+I14&lt;F52,I14,D53)</f>
        <v>0</v>
      </c>
      <c r="F53" s="524">
        <f t="shared" si="4"/>
        <v>0</v>
      </c>
      <c r="G53" s="525">
        <f t="shared" si="5"/>
        <v>0</v>
      </c>
      <c r="H53" s="492">
        <f t="shared" si="6"/>
        <v>0</v>
      </c>
      <c r="I53" s="512">
        <f t="shared" si="0"/>
        <v>0</v>
      </c>
      <c r="J53" s="512"/>
      <c r="K53" s="526"/>
      <c r="L53" s="515">
        <f t="shared" si="1"/>
        <v>0</v>
      </c>
      <c r="M53" s="526"/>
      <c r="N53" s="515">
        <f t="shared" si="2"/>
        <v>0</v>
      </c>
      <c r="O53" s="515">
        <f t="shared" si="3"/>
        <v>0</v>
      </c>
      <c r="P53" s="272"/>
    </row>
    <row r="54" spans="2:16" ht="12.5">
      <c r="B54" s="195" t="str">
        <f t="shared" si="7"/>
        <v/>
      </c>
      <c r="C54" s="508">
        <f>IF(D11="","-",+C53+1)</f>
        <v>2056</v>
      </c>
      <c r="D54" s="524">
        <f>IF(F53+SUM(E$17:E53)=D$10,F53,D$10-SUM(E$17:E53))</f>
        <v>0</v>
      </c>
      <c r="E54" s="523">
        <f>IF(+I14&lt;F53,I14,D54)</f>
        <v>0</v>
      </c>
      <c r="F54" s="524">
        <f t="shared" si="4"/>
        <v>0</v>
      </c>
      <c r="G54" s="525">
        <f t="shared" si="5"/>
        <v>0</v>
      </c>
      <c r="H54" s="492">
        <f t="shared" si="6"/>
        <v>0</v>
      </c>
      <c r="I54" s="512">
        <f t="shared" si="0"/>
        <v>0</v>
      </c>
      <c r="J54" s="512"/>
      <c r="K54" s="526"/>
      <c r="L54" s="515">
        <f t="shared" si="1"/>
        <v>0</v>
      </c>
      <c r="M54" s="526"/>
      <c r="N54" s="515">
        <f t="shared" si="2"/>
        <v>0</v>
      </c>
      <c r="O54" s="515">
        <f t="shared" si="3"/>
        <v>0</v>
      </c>
      <c r="P54" s="272"/>
    </row>
    <row r="55" spans="2:16" ht="12.5">
      <c r="B55" s="195" t="str">
        <f t="shared" si="7"/>
        <v/>
      </c>
      <c r="C55" s="508">
        <f>IF(D11="","-",+C54+1)</f>
        <v>2057</v>
      </c>
      <c r="D55" s="524">
        <f>IF(F54+SUM(E$17:E54)=D$10,F54,D$10-SUM(E$17:E54))</f>
        <v>0</v>
      </c>
      <c r="E55" s="523">
        <f>IF(+I14&lt;F54,I14,D55)</f>
        <v>0</v>
      </c>
      <c r="F55" s="524">
        <f t="shared" si="4"/>
        <v>0</v>
      </c>
      <c r="G55" s="525">
        <f t="shared" si="5"/>
        <v>0</v>
      </c>
      <c r="H55" s="492">
        <f t="shared" si="6"/>
        <v>0</v>
      </c>
      <c r="I55" s="512">
        <f t="shared" si="0"/>
        <v>0</v>
      </c>
      <c r="J55" s="512"/>
      <c r="K55" s="526"/>
      <c r="L55" s="515">
        <f t="shared" si="1"/>
        <v>0</v>
      </c>
      <c r="M55" s="526"/>
      <c r="N55" s="515">
        <f t="shared" si="2"/>
        <v>0</v>
      </c>
      <c r="O55" s="515">
        <f t="shared" si="3"/>
        <v>0</v>
      </c>
      <c r="P55" s="272"/>
    </row>
    <row r="56" spans="2:16" ht="12.5">
      <c r="B56" s="195" t="str">
        <f t="shared" si="7"/>
        <v/>
      </c>
      <c r="C56" s="508">
        <f>IF(D11="","-",+C55+1)</f>
        <v>2058</v>
      </c>
      <c r="D56" s="524">
        <f>IF(F55+SUM(E$17:E55)=D$10,F55,D$10-SUM(E$17:E55))</f>
        <v>0</v>
      </c>
      <c r="E56" s="523">
        <f>IF(+I14&lt;F55,I14,D56)</f>
        <v>0</v>
      </c>
      <c r="F56" s="524">
        <f t="shared" si="4"/>
        <v>0</v>
      </c>
      <c r="G56" s="525">
        <f t="shared" si="5"/>
        <v>0</v>
      </c>
      <c r="H56" s="492">
        <f t="shared" si="6"/>
        <v>0</v>
      </c>
      <c r="I56" s="512">
        <f t="shared" si="0"/>
        <v>0</v>
      </c>
      <c r="J56" s="512"/>
      <c r="K56" s="526"/>
      <c r="L56" s="515">
        <f t="shared" si="1"/>
        <v>0</v>
      </c>
      <c r="M56" s="526"/>
      <c r="N56" s="515">
        <f t="shared" si="2"/>
        <v>0</v>
      </c>
      <c r="O56" s="515">
        <f t="shared" si="3"/>
        <v>0</v>
      </c>
      <c r="P56" s="272"/>
    </row>
    <row r="57" spans="2:16" ht="12.5">
      <c r="B57" s="195" t="str">
        <f t="shared" si="7"/>
        <v/>
      </c>
      <c r="C57" s="508">
        <f>IF(D11="","-",+C56+1)</f>
        <v>2059</v>
      </c>
      <c r="D57" s="524">
        <f>IF(F56+SUM(E$17:E56)=D$10,F56,D$10-SUM(E$17:E56))</f>
        <v>0</v>
      </c>
      <c r="E57" s="523">
        <f>IF(+I14&lt;F56,I14,D57)</f>
        <v>0</v>
      </c>
      <c r="F57" s="524">
        <f t="shared" si="4"/>
        <v>0</v>
      </c>
      <c r="G57" s="525">
        <f t="shared" si="5"/>
        <v>0</v>
      </c>
      <c r="H57" s="492">
        <f t="shared" si="6"/>
        <v>0</v>
      </c>
      <c r="I57" s="512">
        <f t="shared" si="0"/>
        <v>0</v>
      </c>
      <c r="J57" s="512"/>
      <c r="K57" s="526"/>
      <c r="L57" s="515">
        <f t="shared" si="1"/>
        <v>0</v>
      </c>
      <c r="M57" s="526"/>
      <c r="N57" s="515">
        <f t="shared" si="2"/>
        <v>0</v>
      </c>
      <c r="O57" s="515">
        <f t="shared" si="3"/>
        <v>0</v>
      </c>
      <c r="P57" s="272"/>
    </row>
    <row r="58" spans="2:16" ht="12.5">
      <c r="B58" s="195" t="str">
        <f t="shared" si="7"/>
        <v/>
      </c>
      <c r="C58" s="508">
        <f>IF(D11="","-",+C57+1)</f>
        <v>2060</v>
      </c>
      <c r="D58" s="524">
        <f>IF(F57+SUM(E$17:E57)=D$10,F57,D$10-SUM(E$17:E57))</f>
        <v>0</v>
      </c>
      <c r="E58" s="523">
        <f>IF(+I14&lt;F57,I14,D58)</f>
        <v>0</v>
      </c>
      <c r="F58" s="524">
        <f t="shared" si="4"/>
        <v>0</v>
      </c>
      <c r="G58" s="525">
        <f t="shared" si="5"/>
        <v>0</v>
      </c>
      <c r="H58" s="492">
        <f t="shared" si="6"/>
        <v>0</v>
      </c>
      <c r="I58" s="512">
        <f t="shared" si="0"/>
        <v>0</v>
      </c>
      <c r="J58" s="512"/>
      <c r="K58" s="526"/>
      <c r="L58" s="515">
        <f t="shared" si="1"/>
        <v>0</v>
      </c>
      <c r="M58" s="526"/>
      <c r="N58" s="515">
        <f t="shared" si="2"/>
        <v>0</v>
      </c>
      <c r="O58" s="515">
        <f t="shared" si="3"/>
        <v>0</v>
      </c>
      <c r="P58" s="272"/>
    </row>
    <row r="59" spans="2:16" ht="12.5">
      <c r="B59" s="195" t="str">
        <f t="shared" si="7"/>
        <v/>
      </c>
      <c r="C59" s="508">
        <f>IF(D11="","-",+C58+1)</f>
        <v>2061</v>
      </c>
      <c r="D59" s="524">
        <f>IF(F58+SUM(E$17:E58)=D$10,F58,D$10-SUM(E$17:E58))</f>
        <v>0</v>
      </c>
      <c r="E59" s="523">
        <f>IF(+I14&lt;F58,I14,D59)</f>
        <v>0</v>
      </c>
      <c r="F59" s="524">
        <f t="shared" si="4"/>
        <v>0</v>
      </c>
      <c r="G59" s="525">
        <f t="shared" si="5"/>
        <v>0</v>
      </c>
      <c r="H59" s="492">
        <f t="shared" si="6"/>
        <v>0</v>
      </c>
      <c r="I59" s="512">
        <f t="shared" si="0"/>
        <v>0</v>
      </c>
      <c r="J59" s="512"/>
      <c r="K59" s="526"/>
      <c r="L59" s="515">
        <f t="shared" si="1"/>
        <v>0</v>
      </c>
      <c r="M59" s="526"/>
      <c r="N59" s="515">
        <f t="shared" si="2"/>
        <v>0</v>
      </c>
      <c r="O59" s="515">
        <f t="shared" si="3"/>
        <v>0</v>
      </c>
      <c r="P59" s="272"/>
    </row>
    <row r="60" spans="2:16" ht="12.5">
      <c r="B60" s="195" t="str">
        <f t="shared" si="7"/>
        <v/>
      </c>
      <c r="C60" s="508">
        <f>IF(D11="","-",+C59+1)</f>
        <v>2062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4"/>
        <v>0</v>
      </c>
      <c r="G60" s="525">
        <f t="shared" si="5"/>
        <v>0</v>
      </c>
      <c r="H60" s="492">
        <f t="shared" si="6"/>
        <v>0</v>
      </c>
      <c r="I60" s="512">
        <f t="shared" si="0"/>
        <v>0</v>
      </c>
      <c r="J60" s="512"/>
      <c r="K60" s="526"/>
      <c r="L60" s="515">
        <f t="shared" si="1"/>
        <v>0</v>
      </c>
      <c r="M60" s="526"/>
      <c r="N60" s="515">
        <f t="shared" si="2"/>
        <v>0</v>
      </c>
      <c r="O60" s="515">
        <f t="shared" si="3"/>
        <v>0</v>
      </c>
      <c r="P60" s="272"/>
    </row>
    <row r="61" spans="2:16" ht="12.5">
      <c r="B61" s="195" t="str">
        <f t="shared" si="7"/>
        <v/>
      </c>
      <c r="C61" s="508">
        <f>IF(D11="","-",+C60+1)</f>
        <v>2063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4"/>
        <v>0</v>
      </c>
      <c r="G61" s="527">
        <f t="shared" si="5"/>
        <v>0</v>
      </c>
      <c r="H61" s="492">
        <f t="shared" si="6"/>
        <v>0</v>
      </c>
      <c r="I61" s="512">
        <f t="shared" si="0"/>
        <v>0</v>
      </c>
      <c r="J61" s="512"/>
      <c r="K61" s="526"/>
      <c r="L61" s="515">
        <f t="shared" si="1"/>
        <v>0</v>
      </c>
      <c r="M61" s="526"/>
      <c r="N61" s="515">
        <f t="shared" si="2"/>
        <v>0</v>
      </c>
      <c r="O61" s="515">
        <f t="shared" si="3"/>
        <v>0</v>
      </c>
      <c r="P61" s="272"/>
    </row>
    <row r="62" spans="2:16" ht="12.5">
      <c r="B62" s="195" t="str">
        <f t="shared" si="7"/>
        <v/>
      </c>
      <c r="C62" s="508">
        <f>IF(D11="","-",+C61+1)</f>
        <v>2064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4"/>
        <v>0</v>
      </c>
      <c r="G62" s="527">
        <f t="shared" si="5"/>
        <v>0</v>
      </c>
      <c r="H62" s="492">
        <f t="shared" si="6"/>
        <v>0</v>
      </c>
      <c r="I62" s="512">
        <f t="shared" si="0"/>
        <v>0</v>
      </c>
      <c r="J62" s="512"/>
      <c r="K62" s="526"/>
      <c r="L62" s="515">
        <f t="shared" si="1"/>
        <v>0</v>
      </c>
      <c r="M62" s="526"/>
      <c r="N62" s="515">
        <f t="shared" si="2"/>
        <v>0</v>
      </c>
      <c r="O62" s="515">
        <f t="shared" si="3"/>
        <v>0</v>
      </c>
      <c r="P62" s="272"/>
    </row>
    <row r="63" spans="2:16" ht="12.5">
      <c r="B63" s="195" t="str">
        <f t="shared" si="7"/>
        <v/>
      </c>
      <c r="C63" s="508">
        <f>IF(D11="","-",+C62+1)</f>
        <v>2065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4"/>
        <v>0</v>
      </c>
      <c r="G63" s="527">
        <f t="shared" si="5"/>
        <v>0</v>
      </c>
      <c r="H63" s="492">
        <f t="shared" si="6"/>
        <v>0</v>
      </c>
      <c r="I63" s="512">
        <f t="shared" si="0"/>
        <v>0</v>
      </c>
      <c r="J63" s="512"/>
      <c r="K63" s="526"/>
      <c r="L63" s="515">
        <f t="shared" si="1"/>
        <v>0</v>
      </c>
      <c r="M63" s="526"/>
      <c r="N63" s="515">
        <f t="shared" si="2"/>
        <v>0</v>
      </c>
      <c r="O63" s="515">
        <f t="shared" si="3"/>
        <v>0</v>
      </c>
      <c r="P63" s="272"/>
    </row>
    <row r="64" spans="2:16" ht="12.5">
      <c r="B64" s="195" t="str">
        <f t="shared" si="7"/>
        <v/>
      </c>
      <c r="C64" s="508">
        <f>IF(D11="","-",+C63+1)</f>
        <v>2066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4"/>
        <v>0</v>
      </c>
      <c r="G64" s="527">
        <f t="shared" si="5"/>
        <v>0</v>
      </c>
      <c r="H64" s="492">
        <f t="shared" si="6"/>
        <v>0</v>
      </c>
      <c r="I64" s="512">
        <f t="shared" si="0"/>
        <v>0</v>
      </c>
      <c r="J64" s="512"/>
      <c r="K64" s="526"/>
      <c r="L64" s="515">
        <f t="shared" si="1"/>
        <v>0</v>
      </c>
      <c r="M64" s="526"/>
      <c r="N64" s="515">
        <f t="shared" si="2"/>
        <v>0</v>
      </c>
      <c r="O64" s="515">
        <f t="shared" si="3"/>
        <v>0</v>
      </c>
      <c r="P64" s="272"/>
    </row>
    <row r="65" spans="2:16" ht="12.5">
      <c r="B65" s="195" t="str">
        <f t="shared" si="7"/>
        <v/>
      </c>
      <c r="C65" s="508">
        <f>IF(D11="","-",+C64+1)</f>
        <v>2067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4"/>
        <v>0</v>
      </c>
      <c r="G65" s="527">
        <f t="shared" si="5"/>
        <v>0</v>
      </c>
      <c r="H65" s="492">
        <f t="shared" si="6"/>
        <v>0</v>
      </c>
      <c r="I65" s="512">
        <f t="shared" si="0"/>
        <v>0</v>
      </c>
      <c r="J65" s="512"/>
      <c r="K65" s="526"/>
      <c r="L65" s="515">
        <f t="shared" si="1"/>
        <v>0</v>
      </c>
      <c r="M65" s="526"/>
      <c r="N65" s="515">
        <f t="shared" si="2"/>
        <v>0</v>
      </c>
      <c r="O65" s="515">
        <f t="shared" si="3"/>
        <v>0</v>
      </c>
      <c r="P65" s="272"/>
    </row>
    <row r="66" spans="2:16" ht="12.5">
      <c r="B66" s="195" t="str">
        <f t="shared" si="7"/>
        <v/>
      </c>
      <c r="C66" s="508">
        <f>IF(D11="","-",+C65+1)</f>
        <v>2068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4"/>
        <v>0</v>
      </c>
      <c r="G66" s="527">
        <f t="shared" si="5"/>
        <v>0</v>
      </c>
      <c r="H66" s="492">
        <f t="shared" si="6"/>
        <v>0</v>
      </c>
      <c r="I66" s="512">
        <f t="shared" si="0"/>
        <v>0</v>
      </c>
      <c r="J66" s="512"/>
      <c r="K66" s="526"/>
      <c r="L66" s="515">
        <f t="shared" si="1"/>
        <v>0</v>
      </c>
      <c r="M66" s="526"/>
      <c r="N66" s="515">
        <f t="shared" si="2"/>
        <v>0</v>
      </c>
      <c r="O66" s="515">
        <f t="shared" si="3"/>
        <v>0</v>
      </c>
      <c r="P66" s="272"/>
    </row>
    <row r="67" spans="2:16" ht="12.5">
      <c r="B67" s="195" t="str">
        <f t="shared" si="7"/>
        <v/>
      </c>
      <c r="C67" s="508">
        <f>IF(D11="","-",+C66+1)</f>
        <v>2069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4"/>
        <v>0</v>
      </c>
      <c r="G67" s="527">
        <f t="shared" si="5"/>
        <v>0</v>
      </c>
      <c r="H67" s="492">
        <f t="shared" si="6"/>
        <v>0</v>
      </c>
      <c r="I67" s="512">
        <f t="shared" si="0"/>
        <v>0</v>
      </c>
      <c r="J67" s="512"/>
      <c r="K67" s="526"/>
      <c r="L67" s="515">
        <f t="shared" si="1"/>
        <v>0</v>
      </c>
      <c r="M67" s="526"/>
      <c r="N67" s="515">
        <f t="shared" si="2"/>
        <v>0</v>
      </c>
      <c r="O67" s="515">
        <f t="shared" si="3"/>
        <v>0</v>
      </c>
      <c r="P67" s="272"/>
    </row>
    <row r="68" spans="2:16" ht="12.5">
      <c r="B68" s="195" t="str">
        <f t="shared" si="7"/>
        <v/>
      </c>
      <c r="C68" s="508">
        <f>IF(D11="","-",+C67+1)</f>
        <v>2070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4"/>
        <v>0</v>
      </c>
      <c r="G68" s="527">
        <f t="shared" si="5"/>
        <v>0</v>
      </c>
      <c r="H68" s="492">
        <f t="shared" si="6"/>
        <v>0</v>
      </c>
      <c r="I68" s="512">
        <f t="shared" si="0"/>
        <v>0</v>
      </c>
      <c r="J68" s="512"/>
      <c r="K68" s="526"/>
      <c r="L68" s="515">
        <f t="shared" si="1"/>
        <v>0</v>
      </c>
      <c r="M68" s="526"/>
      <c r="N68" s="515">
        <f t="shared" si="2"/>
        <v>0</v>
      </c>
      <c r="O68" s="515">
        <f t="shared" si="3"/>
        <v>0</v>
      </c>
      <c r="P68" s="272"/>
    </row>
    <row r="69" spans="2:16" ht="12.5">
      <c r="B69" s="195" t="str">
        <f t="shared" si="7"/>
        <v/>
      </c>
      <c r="C69" s="508">
        <f>IF(D11="","-",+C68+1)</f>
        <v>2071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4"/>
        <v>0</v>
      </c>
      <c r="G69" s="527">
        <f t="shared" si="5"/>
        <v>0</v>
      </c>
      <c r="H69" s="492">
        <f t="shared" si="6"/>
        <v>0</v>
      </c>
      <c r="I69" s="512">
        <f t="shared" si="0"/>
        <v>0</v>
      </c>
      <c r="J69" s="512"/>
      <c r="K69" s="526"/>
      <c r="L69" s="515">
        <f t="shared" si="1"/>
        <v>0</v>
      </c>
      <c r="M69" s="526"/>
      <c r="N69" s="515">
        <f t="shared" si="2"/>
        <v>0</v>
      </c>
      <c r="O69" s="515">
        <f t="shared" si="3"/>
        <v>0</v>
      </c>
      <c r="P69" s="272"/>
    </row>
    <row r="70" spans="2:16" ht="12.5">
      <c r="B70" s="195" t="str">
        <f t="shared" si="7"/>
        <v/>
      </c>
      <c r="C70" s="508">
        <f>IF(D11="","-",+C69+1)</f>
        <v>2072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4"/>
        <v>0</v>
      </c>
      <c r="G70" s="527">
        <f t="shared" si="5"/>
        <v>0</v>
      </c>
      <c r="H70" s="492">
        <f t="shared" si="6"/>
        <v>0</v>
      </c>
      <c r="I70" s="512">
        <f t="shared" si="0"/>
        <v>0</v>
      </c>
      <c r="J70" s="512"/>
      <c r="K70" s="526"/>
      <c r="L70" s="515">
        <f t="shared" si="1"/>
        <v>0</v>
      </c>
      <c r="M70" s="526"/>
      <c r="N70" s="515">
        <f t="shared" si="2"/>
        <v>0</v>
      </c>
      <c r="O70" s="515">
        <f t="shared" si="3"/>
        <v>0</v>
      </c>
      <c r="P70" s="272"/>
    </row>
    <row r="71" spans="2:16" ht="12.5">
      <c r="B71" s="195" t="str">
        <f t="shared" si="7"/>
        <v/>
      </c>
      <c r="C71" s="508">
        <f>IF(D11="","-",+C70+1)</f>
        <v>2073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4"/>
        <v>0</v>
      </c>
      <c r="G71" s="527">
        <f t="shared" si="5"/>
        <v>0</v>
      </c>
      <c r="H71" s="492">
        <f t="shared" si="6"/>
        <v>0</v>
      </c>
      <c r="I71" s="512">
        <f t="shared" si="0"/>
        <v>0</v>
      </c>
      <c r="J71" s="512"/>
      <c r="K71" s="526"/>
      <c r="L71" s="515">
        <f t="shared" si="1"/>
        <v>0</v>
      </c>
      <c r="M71" s="526"/>
      <c r="N71" s="515">
        <f t="shared" si="2"/>
        <v>0</v>
      </c>
      <c r="O71" s="515">
        <f t="shared" si="3"/>
        <v>0</v>
      </c>
      <c r="P71" s="272"/>
    </row>
    <row r="72" spans="2:16" ht="13" thickBot="1">
      <c r="B72" s="195" t="str">
        <f t="shared" si="7"/>
        <v/>
      </c>
      <c r="C72" s="528">
        <f>IF(D11="","-",+C71+1)</f>
        <v>2074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4"/>
        <v>0</v>
      </c>
      <c r="G72" s="531">
        <f t="shared" si="5"/>
        <v>0</v>
      </c>
      <c r="H72" s="472">
        <f t="shared" si="6"/>
        <v>0</v>
      </c>
      <c r="I72" s="532">
        <f t="shared" si="0"/>
        <v>0</v>
      </c>
      <c r="J72" s="512"/>
      <c r="K72" s="533"/>
      <c r="L72" s="534">
        <f t="shared" si="1"/>
        <v>0</v>
      </c>
      <c r="M72" s="533"/>
      <c r="N72" s="534">
        <f t="shared" si="2"/>
        <v>0</v>
      </c>
      <c r="O72" s="534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1951000</v>
      </c>
      <c r="F73" s="375"/>
      <c r="G73" s="375">
        <f>SUM(G17:G72)</f>
        <v>2074980.1876223753</v>
      </c>
      <c r="H73" s="375">
        <f>SUM(H17:H72)</f>
        <v>2074980.1876223753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452" t="str">
        <f ca="1">P1</f>
        <v>SWEPCO Project 74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9" t="s">
        <v>128</v>
      </c>
    </row>
    <row r="85" spans="1:16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0</v>
      </c>
      <c r="N87" s="547">
        <f>IF(J92&lt;D11,0,VLOOKUP(J92,C17:O72,11))</f>
        <v>0</v>
      </c>
      <c r="O87" s="548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155793.12682956253</v>
      </c>
      <c r="N88" s="551">
        <f>IF(J92&lt;D11,0,VLOOKUP(J92,C99:P154,7))</f>
        <v>155793.12682956253</v>
      </c>
      <c r="O88" s="552">
        <f>+N88-M88</f>
        <v>0</v>
      </c>
      <c r="P88" s="269"/>
    </row>
    <row r="89" spans="1:16" ht="13.5" thickBot="1">
      <c r="C89" s="468" t="s">
        <v>84</v>
      </c>
      <c r="D89" s="553" t="str">
        <f>+D7</f>
        <v>Figure Five - VBI North 69 kV Rebuild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155793.12682956253</v>
      </c>
      <c r="N89" s="556">
        <f>+N88-N87</f>
        <v>155793.12682956253</v>
      </c>
      <c r="O89" s="557">
        <f>+O88-O87</f>
        <v>0</v>
      </c>
      <c r="P89" s="269"/>
    </row>
    <row r="90" spans="1:16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9" t="s">
        <v>85</v>
      </c>
      <c r="D91" s="560" t="str">
        <f>+D9</f>
        <v>TA2016806</v>
      </c>
      <c r="E91" s="561"/>
      <c r="F91" s="561"/>
      <c r="G91" s="561"/>
      <c r="H91" s="561"/>
      <c r="I91" s="561"/>
      <c r="J91" s="561"/>
      <c r="K91" s="563"/>
      <c r="P91" s="482"/>
    </row>
    <row r="92" spans="1:16" ht="13">
      <c r="C92" s="487" t="s">
        <v>51</v>
      </c>
      <c r="D92" s="565">
        <v>2910918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</row>
    <row r="93" spans="1:16" ht="12.5">
      <c r="C93" s="487" t="s">
        <v>54</v>
      </c>
      <c r="D93" s="564">
        <f>+D11</f>
        <v>2019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7" t="s">
        <v>56</v>
      </c>
      <c r="D94" s="565">
        <v>4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</row>
    <row r="95" spans="1:16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67695.767441860458</v>
      </c>
      <c r="K96" s="375"/>
      <c r="L96" s="375"/>
      <c r="M96" s="375"/>
      <c r="N96" s="375"/>
      <c r="O96" s="375"/>
      <c r="P96" s="272"/>
    </row>
    <row r="97" spans="1:16" ht="39">
      <c r="A97" s="663"/>
      <c r="B97" s="66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</row>
    <row r="98" spans="1:16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603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</row>
    <row r="99" spans="1:16" ht="12.5">
      <c r="C99" s="508">
        <f>IF(D93= "","-",D93)</f>
        <v>2019</v>
      </c>
      <c r="D99" s="374">
        <f>IF(D93=C99,0,D92)</f>
        <v>0</v>
      </c>
      <c r="E99" s="525">
        <f>IF(D11=I10,0,J96/12*(12-D94))</f>
        <v>0</v>
      </c>
      <c r="F99" s="524">
        <f>IF(D93=C99,+D92-E99,+D99-E99)</f>
        <v>2910918</v>
      </c>
      <c r="G99" s="604">
        <f t="shared" ref="G99:G154" si="8">+(F99+D99)/2</f>
        <v>1455459</v>
      </c>
      <c r="H99" s="605">
        <f>+J94*G99+E99</f>
        <v>155793.12682956253</v>
      </c>
      <c r="I99" s="606">
        <f>+J95*G99+E99</f>
        <v>155793.12682956253</v>
      </c>
      <c r="J99" s="515">
        <f t="shared" ref="J99:J130" si="9">+I99-H99</f>
        <v>0</v>
      </c>
      <c r="K99" s="515"/>
      <c r="L99" s="620"/>
      <c r="M99" s="514">
        <f t="shared" ref="M99:M130" si="10">IF(L99&lt;&gt;0,+H99-L99,0)</f>
        <v>0</v>
      </c>
      <c r="N99" s="620"/>
      <c r="O99" s="514">
        <f t="shared" ref="O99:O130" si="11">IF(N99&lt;&gt;0,+I99-N99,0)</f>
        <v>0</v>
      </c>
      <c r="P99" s="514">
        <f t="shared" ref="P99:P130" si="12">+O99-M99</f>
        <v>0</v>
      </c>
    </row>
    <row r="100" spans="1:16" ht="12.5">
      <c r="B100" s="195" t="str">
        <f>IF(D100=F99,"","IU")</f>
        <v/>
      </c>
      <c r="C100" s="508">
        <f>IF(D93="","-",+C99+1)</f>
        <v>2020</v>
      </c>
      <c r="D100" s="374">
        <f>IF(F99+SUM(E$99:E99)=D$92,F99,D$92-SUM(E$99:E99))</f>
        <v>2910918</v>
      </c>
      <c r="E100" s="523">
        <f>IF(+J96&lt;F99,J96,D100)</f>
        <v>67695.767441860458</v>
      </c>
      <c r="F100" s="524">
        <f t="shared" ref="F100:F154" si="13">+D100-E100</f>
        <v>2843222.2325581396</v>
      </c>
      <c r="G100" s="524">
        <f t="shared" si="8"/>
        <v>2877070.1162790698</v>
      </c>
      <c r="H100" s="527">
        <f t="shared" ref="H100:H154" si="14">+J$94*G100+E100</f>
        <v>375658.92512820504</v>
      </c>
      <c r="I100" s="578">
        <f t="shared" ref="I100:I154" si="15">+J$95*G100+E100</f>
        <v>375658.92512820504</v>
      </c>
      <c r="J100" s="515">
        <f t="shared" si="9"/>
        <v>0</v>
      </c>
      <c r="K100" s="515"/>
      <c r="L100" s="526"/>
      <c r="M100" s="515">
        <f t="shared" si="10"/>
        <v>0</v>
      </c>
      <c r="N100" s="526"/>
      <c r="O100" s="515">
        <f t="shared" si="11"/>
        <v>0</v>
      </c>
      <c r="P100" s="515">
        <f t="shared" si="12"/>
        <v>0</v>
      </c>
    </row>
    <row r="101" spans="1:16" ht="12.5">
      <c r="B101" s="195" t="str">
        <f t="shared" ref="B101:B154" si="16">IF(D101=F100,"","IU")</f>
        <v/>
      </c>
      <c r="C101" s="508">
        <f>IF(D93="","-",+C100+1)</f>
        <v>2021</v>
      </c>
      <c r="D101" s="374">
        <f>IF(F100+SUM(E$99:E100)=D$92,F100,D$92-SUM(E$99:E100))</f>
        <v>2843222.2325581396</v>
      </c>
      <c r="E101" s="523">
        <f>IF(+J96&lt;F100,J96,D101)</f>
        <v>67695.767441860458</v>
      </c>
      <c r="F101" s="524">
        <f t="shared" si="13"/>
        <v>2775526.4651162792</v>
      </c>
      <c r="G101" s="524">
        <f t="shared" si="8"/>
        <v>2809374.3488372094</v>
      </c>
      <c r="H101" s="527">
        <f t="shared" si="14"/>
        <v>368412.73318264401</v>
      </c>
      <c r="I101" s="578">
        <f t="shared" si="15"/>
        <v>368412.73318264401</v>
      </c>
      <c r="J101" s="515">
        <f t="shared" si="9"/>
        <v>0</v>
      </c>
      <c r="K101" s="515"/>
      <c r="L101" s="526"/>
      <c r="M101" s="515">
        <f t="shared" si="10"/>
        <v>0</v>
      </c>
      <c r="N101" s="526"/>
      <c r="O101" s="515">
        <f t="shared" si="11"/>
        <v>0</v>
      </c>
      <c r="P101" s="515">
        <f t="shared" si="12"/>
        <v>0</v>
      </c>
    </row>
    <row r="102" spans="1:16" ht="12.5">
      <c r="B102" s="195" t="str">
        <f t="shared" si="16"/>
        <v/>
      </c>
      <c r="C102" s="508">
        <f>IF(D93="","-",+C101+1)</f>
        <v>2022</v>
      </c>
      <c r="D102" s="374">
        <f>IF(F101+SUM(E$99:E101)=D$92,F101,D$92-SUM(E$99:E101))</f>
        <v>2775526.4651162792</v>
      </c>
      <c r="E102" s="523">
        <f>IF(+J96&lt;F101,J96,D102)</f>
        <v>67695.767441860458</v>
      </c>
      <c r="F102" s="524">
        <f t="shared" si="13"/>
        <v>2707830.6976744188</v>
      </c>
      <c r="G102" s="524">
        <f t="shared" si="8"/>
        <v>2741678.581395349</v>
      </c>
      <c r="H102" s="527">
        <f t="shared" si="14"/>
        <v>361166.54123708291</v>
      </c>
      <c r="I102" s="578">
        <f t="shared" si="15"/>
        <v>361166.54123708291</v>
      </c>
      <c r="J102" s="515">
        <f t="shared" si="9"/>
        <v>0</v>
      </c>
      <c r="K102" s="515"/>
      <c r="L102" s="526"/>
      <c r="M102" s="515">
        <f t="shared" si="10"/>
        <v>0</v>
      </c>
      <c r="N102" s="526"/>
      <c r="O102" s="515">
        <f t="shared" si="11"/>
        <v>0</v>
      </c>
      <c r="P102" s="515">
        <f t="shared" si="12"/>
        <v>0</v>
      </c>
    </row>
    <row r="103" spans="1:16" ht="12.5">
      <c r="B103" s="195" t="str">
        <f t="shared" si="16"/>
        <v/>
      </c>
      <c r="C103" s="508">
        <f>IF(D93="","-",+C102+1)</f>
        <v>2023</v>
      </c>
      <c r="D103" s="374">
        <f>IF(F102+SUM(E$99:E102)=D$92,F102,D$92-SUM(E$99:E102))</f>
        <v>2707830.6976744188</v>
      </c>
      <c r="E103" s="523">
        <f>IF(+J96&lt;F102,J96,D103)</f>
        <v>67695.767441860458</v>
      </c>
      <c r="F103" s="524">
        <f t="shared" si="13"/>
        <v>2640134.9302325584</v>
      </c>
      <c r="G103" s="524">
        <f t="shared" si="8"/>
        <v>2673982.8139534886</v>
      </c>
      <c r="H103" s="527">
        <f t="shared" si="14"/>
        <v>353920.34929152188</v>
      </c>
      <c r="I103" s="578">
        <f t="shared" si="15"/>
        <v>353920.34929152188</v>
      </c>
      <c r="J103" s="515">
        <f t="shared" si="9"/>
        <v>0</v>
      </c>
      <c r="K103" s="515"/>
      <c r="L103" s="526"/>
      <c r="M103" s="515">
        <f t="shared" si="10"/>
        <v>0</v>
      </c>
      <c r="N103" s="526"/>
      <c r="O103" s="515">
        <f t="shared" si="11"/>
        <v>0</v>
      </c>
      <c r="P103" s="515">
        <f t="shared" si="12"/>
        <v>0</v>
      </c>
    </row>
    <row r="104" spans="1:16" ht="12.5">
      <c r="B104" s="195" t="str">
        <f t="shared" si="16"/>
        <v/>
      </c>
      <c r="C104" s="508">
        <f>IF(D93="","-",+C103+1)</f>
        <v>2024</v>
      </c>
      <c r="D104" s="374">
        <f>IF(F103+SUM(E$99:E103)=D$92,F103,D$92-SUM(E$99:E103))</f>
        <v>2640134.9302325584</v>
      </c>
      <c r="E104" s="523">
        <f>IF(+J96&lt;F103,J96,D104)</f>
        <v>67695.767441860458</v>
      </c>
      <c r="F104" s="524">
        <f t="shared" si="13"/>
        <v>2572439.162790698</v>
      </c>
      <c r="G104" s="524">
        <f t="shared" si="8"/>
        <v>2606287.0465116282</v>
      </c>
      <c r="H104" s="527">
        <f t="shared" si="14"/>
        <v>346674.15734596085</v>
      </c>
      <c r="I104" s="578">
        <f t="shared" si="15"/>
        <v>346674.15734596085</v>
      </c>
      <c r="J104" s="515">
        <f t="shared" si="9"/>
        <v>0</v>
      </c>
      <c r="K104" s="515"/>
      <c r="L104" s="526"/>
      <c r="M104" s="515">
        <f t="shared" si="10"/>
        <v>0</v>
      </c>
      <c r="N104" s="526"/>
      <c r="O104" s="515">
        <f t="shared" si="11"/>
        <v>0</v>
      </c>
      <c r="P104" s="515">
        <f t="shared" si="12"/>
        <v>0</v>
      </c>
    </row>
    <row r="105" spans="1:16" ht="12.5">
      <c r="B105" s="195" t="str">
        <f t="shared" si="16"/>
        <v/>
      </c>
      <c r="C105" s="508">
        <f>IF(D93="","-",+C104+1)</f>
        <v>2025</v>
      </c>
      <c r="D105" s="374">
        <f>IF(F104+SUM(E$99:E104)=D$92,F104,D$92-SUM(E$99:E104))</f>
        <v>2572439.162790698</v>
      </c>
      <c r="E105" s="523">
        <f>IF(+J96&lt;F104,J96,D105)</f>
        <v>67695.767441860458</v>
      </c>
      <c r="F105" s="524">
        <f t="shared" si="13"/>
        <v>2504743.3953488376</v>
      </c>
      <c r="G105" s="524">
        <f t="shared" si="8"/>
        <v>2538591.2790697678</v>
      </c>
      <c r="H105" s="527">
        <f t="shared" si="14"/>
        <v>339427.96540039981</v>
      </c>
      <c r="I105" s="578">
        <f t="shared" si="15"/>
        <v>339427.96540039981</v>
      </c>
      <c r="J105" s="515">
        <f t="shared" si="9"/>
        <v>0</v>
      </c>
      <c r="K105" s="515"/>
      <c r="L105" s="526"/>
      <c r="M105" s="515">
        <f t="shared" si="10"/>
        <v>0</v>
      </c>
      <c r="N105" s="526"/>
      <c r="O105" s="515">
        <f t="shared" si="11"/>
        <v>0</v>
      </c>
      <c r="P105" s="515">
        <f t="shared" si="12"/>
        <v>0</v>
      </c>
    </row>
    <row r="106" spans="1:16" ht="12.5">
      <c r="B106" s="195" t="str">
        <f t="shared" si="16"/>
        <v/>
      </c>
      <c r="C106" s="508">
        <f>IF(D93="","-",+C105+1)</f>
        <v>2026</v>
      </c>
      <c r="D106" s="374">
        <f>IF(F105+SUM(E$99:E105)=D$92,F105,D$92-SUM(E$99:E105))</f>
        <v>2504743.3953488376</v>
      </c>
      <c r="E106" s="523">
        <f>IF(+J96&lt;F105,J96,D106)</f>
        <v>67695.767441860458</v>
      </c>
      <c r="F106" s="524">
        <f t="shared" si="13"/>
        <v>2437047.6279069772</v>
      </c>
      <c r="G106" s="524">
        <f t="shared" si="8"/>
        <v>2470895.5116279074</v>
      </c>
      <c r="H106" s="527">
        <f t="shared" si="14"/>
        <v>332181.77345483878</v>
      </c>
      <c r="I106" s="578">
        <f t="shared" si="15"/>
        <v>332181.77345483878</v>
      </c>
      <c r="J106" s="515">
        <f t="shared" si="9"/>
        <v>0</v>
      </c>
      <c r="K106" s="515"/>
      <c r="L106" s="526"/>
      <c r="M106" s="515">
        <f t="shared" si="10"/>
        <v>0</v>
      </c>
      <c r="N106" s="526"/>
      <c r="O106" s="515">
        <f t="shared" si="11"/>
        <v>0</v>
      </c>
      <c r="P106" s="515">
        <f t="shared" si="12"/>
        <v>0</v>
      </c>
    </row>
    <row r="107" spans="1:16" ht="12.5">
      <c r="B107" s="195" t="str">
        <f t="shared" si="16"/>
        <v/>
      </c>
      <c r="C107" s="508">
        <f>IF(D93="","-",+C106+1)</f>
        <v>2027</v>
      </c>
      <c r="D107" s="374">
        <f>IF(F106+SUM(E$99:E106)=D$92,F106,D$92-SUM(E$99:E106))</f>
        <v>2437047.6279069772</v>
      </c>
      <c r="E107" s="523">
        <f>IF(+J96&lt;F106,J96,D107)</f>
        <v>67695.767441860458</v>
      </c>
      <c r="F107" s="524">
        <f t="shared" si="13"/>
        <v>2369351.8604651168</v>
      </c>
      <c r="G107" s="524">
        <f t="shared" si="8"/>
        <v>2403199.744186047</v>
      </c>
      <c r="H107" s="527">
        <f t="shared" si="14"/>
        <v>324935.58150927769</v>
      </c>
      <c r="I107" s="578">
        <f t="shared" si="15"/>
        <v>324935.58150927769</v>
      </c>
      <c r="J107" s="515">
        <f t="shared" si="9"/>
        <v>0</v>
      </c>
      <c r="K107" s="515"/>
      <c r="L107" s="526"/>
      <c r="M107" s="515">
        <f t="shared" si="10"/>
        <v>0</v>
      </c>
      <c r="N107" s="526"/>
      <c r="O107" s="515">
        <f t="shared" si="11"/>
        <v>0</v>
      </c>
      <c r="P107" s="515">
        <f t="shared" si="12"/>
        <v>0</v>
      </c>
    </row>
    <row r="108" spans="1:16" ht="12.5">
      <c r="B108" s="195" t="str">
        <f t="shared" si="16"/>
        <v/>
      </c>
      <c r="C108" s="508">
        <f>IF(D93="","-",+C107+1)</f>
        <v>2028</v>
      </c>
      <c r="D108" s="374">
        <f>IF(F107+SUM(E$99:E107)=D$92,F107,D$92-SUM(E$99:E107))</f>
        <v>2369351.8604651168</v>
      </c>
      <c r="E108" s="523">
        <f>IF(+J96&lt;F107,J96,D108)</f>
        <v>67695.767441860458</v>
      </c>
      <c r="F108" s="524">
        <f t="shared" si="13"/>
        <v>2301656.0930232564</v>
      </c>
      <c r="G108" s="524">
        <f t="shared" si="8"/>
        <v>2335503.9767441866</v>
      </c>
      <c r="H108" s="527">
        <f t="shared" si="14"/>
        <v>317689.38956371672</v>
      </c>
      <c r="I108" s="578">
        <f t="shared" si="15"/>
        <v>317689.38956371672</v>
      </c>
      <c r="J108" s="515">
        <f t="shared" si="9"/>
        <v>0</v>
      </c>
      <c r="K108" s="515"/>
      <c r="L108" s="526"/>
      <c r="M108" s="515">
        <f t="shared" si="10"/>
        <v>0</v>
      </c>
      <c r="N108" s="526"/>
      <c r="O108" s="515">
        <f t="shared" si="11"/>
        <v>0</v>
      </c>
      <c r="P108" s="515">
        <f t="shared" si="12"/>
        <v>0</v>
      </c>
    </row>
    <row r="109" spans="1:16" ht="12.5">
      <c r="B109" s="195" t="str">
        <f t="shared" si="16"/>
        <v/>
      </c>
      <c r="C109" s="508">
        <f>IF(D93="","-",+C108+1)</f>
        <v>2029</v>
      </c>
      <c r="D109" s="374">
        <f>IF(F108+SUM(E$99:E108)=D$92,F108,D$92-SUM(E$99:E108))</f>
        <v>2301656.0930232564</v>
      </c>
      <c r="E109" s="523">
        <f>IF(+J96&lt;F108,J96,D109)</f>
        <v>67695.767441860458</v>
      </c>
      <c r="F109" s="524">
        <f t="shared" si="13"/>
        <v>2233960.325581396</v>
      </c>
      <c r="G109" s="524">
        <f t="shared" si="8"/>
        <v>2267808.2093023262</v>
      </c>
      <c r="H109" s="527">
        <f t="shared" si="14"/>
        <v>310443.19761815562</v>
      </c>
      <c r="I109" s="578">
        <f t="shared" si="15"/>
        <v>310443.19761815562</v>
      </c>
      <c r="J109" s="515">
        <f t="shared" si="9"/>
        <v>0</v>
      </c>
      <c r="K109" s="515"/>
      <c r="L109" s="526"/>
      <c r="M109" s="515">
        <f t="shared" si="10"/>
        <v>0</v>
      </c>
      <c r="N109" s="526"/>
      <c r="O109" s="515">
        <f t="shared" si="11"/>
        <v>0</v>
      </c>
      <c r="P109" s="515">
        <f t="shared" si="12"/>
        <v>0</v>
      </c>
    </row>
    <row r="110" spans="1:16" ht="12.5">
      <c r="B110" s="195" t="str">
        <f t="shared" si="16"/>
        <v/>
      </c>
      <c r="C110" s="508">
        <f>IF(D93="","-",+C109+1)</f>
        <v>2030</v>
      </c>
      <c r="D110" s="374">
        <f>IF(F109+SUM(E$99:E109)=D$92,F109,D$92-SUM(E$99:E109))</f>
        <v>2233960.325581396</v>
      </c>
      <c r="E110" s="523">
        <f>IF(+J96&lt;F109,J96,D110)</f>
        <v>67695.767441860458</v>
      </c>
      <c r="F110" s="524">
        <f t="shared" si="13"/>
        <v>2166264.5581395356</v>
      </c>
      <c r="G110" s="524">
        <f t="shared" si="8"/>
        <v>2200112.4418604658</v>
      </c>
      <c r="H110" s="527">
        <f t="shared" si="14"/>
        <v>303197.00567259465</v>
      </c>
      <c r="I110" s="578">
        <f t="shared" si="15"/>
        <v>303197.00567259465</v>
      </c>
      <c r="J110" s="515">
        <f t="shared" si="9"/>
        <v>0</v>
      </c>
      <c r="K110" s="515"/>
      <c r="L110" s="526"/>
      <c r="M110" s="515">
        <f t="shared" si="10"/>
        <v>0</v>
      </c>
      <c r="N110" s="526"/>
      <c r="O110" s="515">
        <f t="shared" si="11"/>
        <v>0</v>
      </c>
      <c r="P110" s="515">
        <f t="shared" si="12"/>
        <v>0</v>
      </c>
    </row>
    <row r="111" spans="1:16" ht="12.5">
      <c r="B111" s="195" t="str">
        <f t="shared" si="16"/>
        <v/>
      </c>
      <c r="C111" s="508">
        <f>IF(D93="","-",+C110+1)</f>
        <v>2031</v>
      </c>
      <c r="D111" s="374">
        <f>IF(F110+SUM(E$99:E110)=D$92,F110,D$92-SUM(E$99:E110))</f>
        <v>2166264.5581395356</v>
      </c>
      <c r="E111" s="523">
        <f>IF(+J96&lt;F110,J96,D111)</f>
        <v>67695.767441860458</v>
      </c>
      <c r="F111" s="524">
        <f t="shared" si="13"/>
        <v>2098568.7906976752</v>
      </c>
      <c r="G111" s="524">
        <f t="shared" si="8"/>
        <v>2132416.6744186054</v>
      </c>
      <c r="H111" s="527">
        <f t="shared" si="14"/>
        <v>295950.81372703356</v>
      </c>
      <c r="I111" s="578">
        <f t="shared" si="15"/>
        <v>295950.81372703356</v>
      </c>
      <c r="J111" s="515">
        <f t="shared" si="9"/>
        <v>0</v>
      </c>
      <c r="K111" s="515"/>
      <c r="L111" s="526"/>
      <c r="M111" s="515">
        <f t="shared" si="10"/>
        <v>0</v>
      </c>
      <c r="N111" s="526"/>
      <c r="O111" s="515">
        <f t="shared" si="11"/>
        <v>0</v>
      </c>
      <c r="P111" s="515">
        <f t="shared" si="12"/>
        <v>0</v>
      </c>
    </row>
    <row r="112" spans="1:16" ht="12.5">
      <c r="B112" s="195" t="str">
        <f t="shared" si="16"/>
        <v/>
      </c>
      <c r="C112" s="508">
        <f>IF(D93="","-",+C111+1)</f>
        <v>2032</v>
      </c>
      <c r="D112" s="374">
        <f>IF(F111+SUM(E$99:E111)=D$92,F111,D$92-SUM(E$99:E111))</f>
        <v>2098568.7906976752</v>
      </c>
      <c r="E112" s="523">
        <f>IF(+J96&lt;F111,J96,D112)</f>
        <v>67695.767441860458</v>
      </c>
      <c r="F112" s="524">
        <f t="shared" si="13"/>
        <v>2030873.0232558148</v>
      </c>
      <c r="G112" s="524">
        <f t="shared" si="8"/>
        <v>2064720.906976745</v>
      </c>
      <c r="H112" s="527">
        <f t="shared" si="14"/>
        <v>288704.62178147252</v>
      </c>
      <c r="I112" s="578">
        <f t="shared" si="15"/>
        <v>288704.62178147252</v>
      </c>
      <c r="J112" s="515">
        <f t="shared" si="9"/>
        <v>0</v>
      </c>
      <c r="K112" s="515"/>
      <c r="L112" s="526"/>
      <c r="M112" s="515">
        <f t="shared" si="10"/>
        <v>0</v>
      </c>
      <c r="N112" s="526"/>
      <c r="O112" s="515">
        <f t="shared" si="11"/>
        <v>0</v>
      </c>
      <c r="P112" s="515">
        <f t="shared" si="12"/>
        <v>0</v>
      </c>
    </row>
    <row r="113" spans="2:16" ht="12.5">
      <c r="B113" s="195" t="str">
        <f t="shared" si="16"/>
        <v/>
      </c>
      <c r="C113" s="508">
        <f>IF(D93="","-",+C112+1)</f>
        <v>2033</v>
      </c>
      <c r="D113" s="374">
        <f>IF(F112+SUM(E$99:E112)=D$92,F112,D$92-SUM(E$99:E112))</f>
        <v>2030873.0232558148</v>
      </c>
      <c r="E113" s="523">
        <f>IF(+J96&lt;F112,J96,D113)</f>
        <v>67695.767441860458</v>
      </c>
      <c r="F113" s="524">
        <f t="shared" si="13"/>
        <v>1963177.2558139544</v>
      </c>
      <c r="G113" s="524">
        <f t="shared" si="8"/>
        <v>1997025.1395348846</v>
      </c>
      <c r="H113" s="527">
        <f t="shared" si="14"/>
        <v>281458.42983591149</v>
      </c>
      <c r="I113" s="578">
        <f t="shared" si="15"/>
        <v>281458.42983591149</v>
      </c>
      <c r="J113" s="515">
        <f t="shared" si="9"/>
        <v>0</v>
      </c>
      <c r="K113" s="515"/>
      <c r="L113" s="526"/>
      <c r="M113" s="515">
        <f t="shared" si="10"/>
        <v>0</v>
      </c>
      <c r="N113" s="526"/>
      <c r="O113" s="515">
        <f t="shared" si="11"/>
        <v>0</v>
      </c>
      <c r="P113" s="515">
        <f t="shared" si="12"/>
        <v>0</v>
      </c>
    </row>
    <row r="114" spans="2:16" ht="12.5">
      <c r="B114" s="195" t="str">
        <f t="shared" si="16"/>
        <v/>
      </c>
      <c r="C114" s="508">
        <f>IF(D93="","-",+C113+1)</f>
        <v>2034</v>
      </c>
      <c r="D114" s="374">
        <f>IF(F113+SUM(E$99:E113)=D$92,F113,D$92-SUM(E$99:E113))</f>
        <v>1963177.2558139544</v>
      </c>
      <c r="E114" s="523">
        <f>IF(+J96&lt;F113,J96,D114)</f>
        <v>67695.767441860458</v>
      </c>
      <c r="F114" s="524">
        <f t="shared" si="13"/>
        <v>1895481.488372094</v>
      </c>
      <c r="G114" s="524">
        <f t="shared" si="8"/>
        <v>1929329.3720930242</v>
      </c>
      <c r="H114" s="527">
        <f t="shared" si="14"/>
        <v>274212.2378903504</v>
      </c>
      <c r="I114" s="578">
        <f t="shared" si="15"/>
        <v>274212.2378903504</v>
      </c>
      <c r="J114" s="515">
        <f t="shared" si="9"/>
        <v>0</v>
      </c>
      <c r="K114" s="515"/>
      <c r="L114" s="526"/>
      <c r="M114" s="515">
        <f t="shared" si="10"/>
        <v>0</v>
      </c>
      <c r="N114" s="526"/>
      <c r="O114" s="515">
        <f t="shared" si="11"/>
        <v>0</v>
      </c>
      <c r="P114" s="515">
        <f t="shared" si="12"/>
        <v>0</v>
      </c>
    </row>
    <row r="115" spans="2:16" ht="12.5">
      <c r="B115" s="195" t="str">
        <f t="shared" si="16"/>
        <v/>
      </c>
      <c r="C115" s="508">
        <f>IF(D93="","-",+C114+1)</f>
        <v>2035</v>
      </c>
      <c r="D115" s="374">
        <f>IF(F114+SUM(E$99:E114)=D$92,F114,D$92-SUM(E$99:E114))</f>
        <v>1895481.488372094</v>
      </c>
      <c r="E115" s="523">
        <f>IF(+J96&lt;F114,J96,D115)</f>
        <v>67695.767441860458</v>
      </c>
      <c r="F115" s="524">
        <f t="shared" si="13"/>
        <v>1827785.7209302336</v>
      </c>
      <c r="G115" s="524">
        <f t="shared" si="8"/>
        <v>1861633.6046511638</v>
      </c>
      <c r="H115" s="527">
        <f t="shared" si="14"/>
        <v>266966.04594478942</v>
      </c>
      <c r="I115" s="578">
        <f t="shared" si="15"/>
        <v>266966.04594478942</v>
      </c>
      <c r="J115" s="515">
        <f t="shared" si="9"/>
        <v>0</v>
      </c>
      <c r="K115" s="515"/>
      <c r="L115" s="526"/>
      <c r="M115" s="515">
        <f t="shared" si="10"/>
        <v>0</v>
      </c>
      <c r="N115" s="526"/>
      <c r="O115" s="515">
        <f t="shared" si="11"/>
        <v>0</v>
      </c>
      <c r="P115" s="515">
        <f t="shared" si="12"/>
        <v>0</v>
      </c>
    </row>
    <row r="116" spans="2:16" ht="12.5">
      <c r="B116" s="195" t="str">
        <f t="shared" si="16"/>
        <v/>
      </c>
      <c r="C116" s="508">
        <f>IF(D93="","-",+C115+1)</f>
        <v>2036</v>
      </c>
      <c r="D116" s="374">
        <f>IF(F115+SUM(E$99:E115)=D$92,F115,D$92-SUM(E$99:E115))</f>
        <v>1827785.7209302336</v>
      </c>
      <c r="E116" s="523">
        <f>IF(+J96&lt;F115,J96,D116)</f>
        <v>67695.767441860458</v>
      </c>
      <c r="F116" s="524">
        <f t="shared" si="13"/>
        <v>1760089.9534883732</v>
      </c>
      <c r="G116" s="524">
        <f t="shared" si="8"/>
        <v>1793937.8372093034</v>
      </c>
      <c r="H116" s="527">
        <f t="shared" si="14"/>
        <v>259719.85399922836</v>
      </c>
      <c r="I116" s="578">
        <f t="shared" si="15"/>
        <v>259719.85399922836</v>
      </c>
      <c r="J116" s="515">
        <f t="shared" si="9"/>
        <v>0</v>
      </c>
      <c r="K116" s="515"/>
      <c r="L116" s="526"/>
      <c r="M116" s="515">
        <f t="shared" si="10"/>
        <v>0</v>
      </c>
      <c r="N116" s="526"/>
      <c r="O116" s="515">
        <f t="shared" si="11"/>
        <v>0</v>
      </c>
      <c r="P116" s="515">
        <f t="shared" si="12"/>
        <v>0</v>
      </c>
    </row>
    <row r="117" spans="2:16" ht="12.5">
      <c r="B117" s="195" t="str">
        <f t="shared" si="16"/>
        <v/>
      </c>
      <c r="C117" s="508">
        <f>IF(D93="","-",+C116+1)</f>
        <v>2037</v>
      </c>
      <c r="D117" s="374">
        <f>IF(F116+SUM(E$99:E116)=D$92,F116,D$92-SUM(E$99:E116))</f>
        <v>1760089.9534883732</v>
      </c>
      <c r="E117" s="523">
        <f>IF(+J96&lt;F116,J96,D117)</f>
        <v>67695.767441860458</v>
      </c>
      <c r="F117" s="524">
        <f t="shared" si="13"/>
        <v>1692394.1860465128</v>
      </c>
      <c r="G117" s="524">
        <f t="shared" si="8"/>
        <v>1726242.069767443</v>
      </c>
      <c r="H117" s="527">
        <f t="shared" si="14"/>
        <v>252473.66205366733</v>
      </c>
      <c r="I117" s="578">
        <f t="shared" si="15"/>
        <v>252473.66205366733</v>
      </c>
      <c r="J117" s="515">
        <f t="shared" si="9"/>
        <v>0</v>
      </c>
      <c r="K117" s="515"/>
      <c r="L117" s="526"/>
      <c r="M117" s="515">
        <f t="shared" si="10"/>
        <v>0</v>
      </c>
      <c r="N117" s="526"/>
      <c r="O117" s="515">
        <f t="shared" si="11"/>
        <v>0</v>
      </c>
      <c r="P117" s="515">
        <f t="shared" si="12"/>
        <v>0</v>
      </c>
    </row>
    <row r="118" spans="2:16" ht="12.5">
      <c r="B118" s="195" t="str">
        <f t="shared" si="16"/>
        <v/>
      </c>
      <c r="C118" s="508">
        <f>IF(D93="","-",+C117+1)</f>
        <v>2038</v>
      </c>
      <c r="D118" s="374">
        <f>IF(F117+SUM(E$99:E117)=D$92,F117,D$92-SUM(E$99:E117))</f>
        <v>1692394.1860465128</v>
      </c>
      <c r="E118" s="523">
        <f>IF(+J96&lt;F117,J96,D118)</f>
        <v>67695.767441860458</v>
      </c>
      <c r="F118" s="524">
        <f t="shared" si="13"/>
        <v>1624698.4186046524</v>
      </c>
      <c r="G118" s="524">
        <f t="shared" si="8"/>
        <v>1658546.3023255826</v>
      </c>
      <c r="H118" s="527">
        <f t="shared" si="14"/>
        <v>245227.47010810627</v>
      </c>
      <c r="I118" s="578">
        <f t="shared" si="15"/>
        <v>245227.47010810627</v>
      </c>
      <c r="J118" s="515">
        <f t="shared" si="9"/>
        <v>0</v>
      </c>
      <c r="K118" s="515"/>
      <c r="L118" s="526"/>
      <c r="M118" s="515">
        <f t="shared" si="10"/>
        <v>0</v>
      </c>
      <c r="N118" s="526"/>
      <c r="O118" s="515">
        <f t="shared" si="11"/>
        <v>0</v>
      </c>
      <c r="P118" s="515">
        <f t="shared" si="12"/>
        <v>0</v>
      </c>
    </row>
    <row r="119" spans="2:16" ht="12.5">
      <c r="B119" s="195" t="str">
        <f t="shared" si="16"/>
        <v/>
      </c>
      <c r="C119" s="508">
        <f>IF(D93="","-",+C118+1)</f>
        <v>2039</v>
      </c>
      <c r="D119" s="374">
        <f>IF(F118+SUM(E$99:E118)=D$92,F118,D$92-SUM(E$99:E118))</f>
        <v>1624698.4186046524</v>
      </c>
      <c r="E119" s="523">
        <f>IF(+J96&lt;F118,J96,D119)</f>
        <v>67695.767441860458</v>
      </c>
      <c r="F119" s="524">
        <f t="shared" si="13"/>
        <v>1557002.651162792</v>
      </c>
      <c r="G119" s="524">
        <f t="shared" si="8"/>
        <v>1590850.5348837222</v>
      </c>
      <c r="H119" s="527">
        <f t="shared" si="14"/>
        <v>237981.27816254523</v>
      </c>
      <c r="I119" s="578">
        <f t="shared" si="15"/>
        <v>237981.27816254523</v>
      </c>
      <c r="J119" s="515">
        <f t="shared" si="9"/>
        <v>0</v>
      </c>
      <c r="K119" s="515"/>
      <c r="L119" s="526"/>
      <c r="M119" s="515">
        <f t="shared" si="10"/>
        <v>0</v>
      </c>
      <c r="N119" s="526"/>
      <c r="O119" s="515">
        <f t="shared" si="11"/>
        <v>0</v>
      </c>
      <c r="P119" s="515">
        <f t="shared" si="12"/>
        <v>0</v>
      </c>
    </row>
    <row r="120" spans="2:16" ht="12.5">
      <c r="B120" s="195" t="str">
        <f t="shared" si="16"/>
        <v/>
      </c>
      <c r="C120" s="508">
        <f>IF(D93="","-",+C119+1)</f>
        <v>2040</v>
      </c>
      <c r="D120" s="374">
        <f>IF(F119+SUM(E$99:E119)=D$92,F119,D$92-SUM(E$99:E119))</f>
        <v>1557002.651162792</v>
      </c>
      <c r="E120" s="523">
        <f>IF(+J96&lt;F119,J96,D120)</f>
        <v>67695.767441860458</v>
      </c>
      <c r="F120" s="524">
        <f t="shared" si="13"/>
        <v>1489306.8837209316</v>
      </c>
      <c r="G120" s="524">
        <f t="shared" si="8"/>
        <v>1523154.7674418618</v>
      </c>
      <c r="H120" s="527">
        <f t="shared" si="14"/>
        <v>230735.0862169842</v>
      </c>
      <c r="I120" s="578">
        <f t="shared" si="15"/>
        <v>230735.0862169842</v>
      </c>
      <c r="J120" s="515">
        <f t="shared" si="9"/>
        <v>0</v>
      </c>
      <c r="K120" s="515"/>
      <c r="L120" s="526"/>
      <c r="M120" s="515">
        <f t="shared" si="10"/>
        <v>0</v>
      </c>
      <c r="N120" s="526"/>
      <c r="O120" s="515">
        <f t="shared" si="11"/>
        <v>0</v>
      </c>
      <c r="P120" s="515">
        <f t="shared" si="12"/>
        <v>0</v>
      </c>
    </row>
    <row r="121" spans="2:16" ht="12.5">
      <c r="B121" s="195" t="str">
        <f t="shared" si="16"/>
        <v/>
      </c>
      <c r="C121" s="508">
        <f>IF(D93="","-",+C120+1)</f>
        <v>2041</v>
      </c>
      <c r="D121" s="374">
        <f>IF(F120+SUM(E$99:E120)=D$92,F120,D$92-SUM(E$99:E120))</f>
        <v>1489306.8837209316</v>
      </c>
      <c r="E121" s="523">
        <f>IF(+J96&lt;F120,J96,D121)</f>
        <v>67695.767441860458</v>
      </c>
      <c r="F121" s="524">
        <f t="shared" si="13"/>
        <v>1421611.1162790712</v>
      </c>
      <c r="G121" s="524">
        <f t="shared" si="8"/>
        <v>1455459.0000000014</v>
      </c>
      <c r="H121" s="527">
        <f t="shared" si="14"/>
        <v>223488.89427142314</v>
      </c>
      <c r="I121" s="578">
        <f t="shared" si="15"/>
        <v>223488.89427142314</v>
      </c>
      <c r="J121" s="515">
        <f t="shared" si="9"/>
        <v>0</v>
      </c>
      <c r="K121" s="515"/>
      <c r="L121" s="526"/>
      <c r="M121" s="515">
        <f t="shared" si="10"/>
        <v>0</v>
      </c>
      <c r="N121" s="526"/>
      <c r="O121" s="515">
        <f t="shared" si="11"/>
        <v>0</v>
      </c>
      <c r="P121" s="515">
        <f t="shared" si="12"/>
        <v>0</v>
      </c>
    </row>
    <row r="122" spans="2:16" ht="12.5">
      <c r="B122" s="195" t="str">
        <f t="shared" si="16"/>
        <v/>
      </c>
      <c r="C122" s="508">
        <f>IF(D93="","-",+C121+1)</f>
        <v>2042</v>
      </c>
      <c r="D122" s="374">
        <f>IF(F121+SUM(E$99:E121)=D$92,F121,D$92-SUM(E$99:E121))</f>
        <v>1421611.1162790712</v>
      </c>
      <c r="E122" s="523">
        <f>IF(+J96&lt;F121,J96,D122)</f>
        <v>67695.767441860458</v>
      </c>
      <c r="F122" s="524">
        <f t="shared" si="13"/>
        <v>1353915.3488372108</v>
      </c>
      <c r="G122" s="524">
        <f t="shared" si="8"/>
        <v>1387763.232558141</v>
      </c>
      <c r="H122" s="527">
        <f t="shared" si="14"/>
        <v>216242.7023258621</v>
      </c>
      <c r="I122" s="578">
        <f t="shared" si="15"/>
        <v>216242.7023258621</v>
      </c>
      <c r="J122" s="515">
        <f t="shared" si="9"/>
        <v>0</v>
      </c>
      <c r="K122" s="515"/>
      <c r="L122" s="526"/>
      <c r="M122" s="515">
        <f t="shared" si="10"/>
        <v>0</v>
      </c>
      <c r="N122" s="526"/>
      <c r="O122" s="515">
        <f t="shared" si="11"/>
        <v>0</v>
      </c>
      <c r="P122" s="515">
        <f t="shared" si="12"/>
        <v>0</v>
      </c>
    </row>
    <row r="123" spans="2:16" ht="12.5">
      <c r="B123" s="195" t="str">
        <f t="shared" si="16"/>
        <v/>
      </c>
      <c r="C123" s="508">
        <f>IF(D93="","-",+C122+1)</f>
        <v>2043</v>
      </c>
      <c r="D123" s="374">
        <f>IF(F122+SUM(E$99:E122)=D$92,F122,D$92-SUM(E$99:E122))</f>
        <v>1353915.3488372108</v>
      </c>
      <c r="E123" s="523">
        <f>IF(+J96&lt;F122,J96,D123)</f>
        <v>67695.767441860458</v>
      </c>
      <c r="F123" s="524">
        <f t="shared" si="13"/>
        <v>1286219.5813953504</v>
      </c>
      <c r="G123" s="524">
        <f t="shared" si="8"/>
        <v>1320067.4651162806</v>
      </c>
      <c r="H123" s="527">
        <f t="shared" si="14"/>
        <v>208996.51038030107</v>
      </c>
      <c r="I123" s="578">
        <f t="shared" si="15"/>
        <v>208996.51038030107</v>
      </c>
      <c r="J123" s="515">
        <f t="shared" si="9"/>
        <v>0</v>
      </c>
      <c r="K123" s="515"/>
      <c r="L123" s="526"/>
      <c r="M123" s="515">
        <f t="shared" si="10"/>
        <v>0</v>
      </c>
      <c r="N123" s="526"/>
      <c r="O123" s="515">
        <f t="shared" si="11"/>
        <v>0</v>
      </c>
      <c r="P123" s="515">
        <f t="shared" si="12"/>
        <v>0</v>
      </c>
    </row>
    <row r="124" spans="2:16" ht="12.5">
      <c r="B124" s="195" t="str">
        <f t="shared" si="16"/>
        <v/>
      </c>
      <c r="C124" s="508">
        <f>IF(D93="","-",+C123+1)</f>
        <v>2044</v>
      </c>
      <c r="D124" s="374">
        <f>IF(F123+SUM(E$99:E123)=D$92,F123,D$92-SUM(E$99:E123))</f>
        <v>1286219.5813953504</v>
      </c>
      <c r="E124" s="523">
        <f>IF(+J96&lt;F123,J96,D124)</f>
        <v>67695.767441860458</v>
      </c>
      <c r="F124" s="524">
        <f t="shared" si="13"/>
        <v>1218523.81395349</v>
      </c>
      <c r="G124" s="524">
        <f t="shared" si="8"/>
        <v>1252371.6976744202</v>
      </c>
      <c r="H124" s="527">
        <f t="shared" si="14"/>
        <v>201750.31843474004</v>
      </c>
      <c r="I124" s="578">
        <f t="shared" si="15"/>
        <v>201750.31843474004</v>
      </c>
      <c r="J124" s="515">
        <f t="shared" si="9"/>
        <v>0</v>
      </c>
      <c r="K124" s="515"/>
      <c r="L124" s="526"/>
      <c r="M124" s="515">
        <f t="shared" si="10"/>
        <v>0</v>
      </c>
      <c r="N124" s="526"/>
      <c r="O124" s="515">
        <f t="shared" si="11"/>
        <v>0</v>
      </c>
      <c r="P124" s="515">
        <f t="shared" si="12"/>
        <v>0</v>
      </c>
    </row>
    <row r="125" spans="2:16" ht="12.5">
      <c r="B125" s="195" t="str">
        <f t="shared" si="16"/>
        <v/>
      </c>
      <c r="C125" s="508">
        <f>IF(D93="","-",+C124+1)</f>
        <v>2045</v>
      </c>
      <c r="D125" s="374">
        <f>IF(F124+SUM(E$99:E124)=D$92,F124,D$92-SUM(E$99:E124))</f>
        <v>1218523.81395349</v>
      </c>
      <c r="E125" s="523">
        <f>IF(+J96&lt;F124,J96,D125)</f>
        <v>67695.767441860458</v>
      </c>
      <c r="F125" s="524">
        <f t="shared" si="13"/>
        <v>1150828.0465116296</v>
      </c>
      <c r="G125" s="524">
        <f t="shared" si="8"/>
        <v>1184675.9302325598</v>
      </c>
      <c r="H125" s="527">
        <f t="shared" si="14"/>
        <v>194504.12648917898</v>
      </c>
      <c r="I125" s="578">
        <f t="shared" si="15"/>
        <v>194504.12648917898</v>
      </c>
      <c r="J125" s="515">
        <f t="shared" si="9"/>
        <v>0</v>
      </c>
      <c r="K125" s="515"/>
      <c r="L125" s="526"/>
      <c r="M125" s="515">
        <f t="shared" si="10"/>
        <v>0</v>
      </c>
      <c r="N125" s="526"/>
      <c r="O125" s="515">
        <f t="shared" si="11"/>
        <v>0</v>
      </c>
      <c r="P125" s="515">
        <f t="shared" si="12"/>
        <v>0</v>
      </c>
    </row>
    <row r="126" spans="2:16" ht="12.5">
      <c r="B126" s="195" t="str">
        <f t="shared" si="16"/>
        <v/>
      </c>
      <c r="C126" s="508">
        <f>IF(D93="","-",+C125+1)</f>
        <v>2046</v>
      </c>
      <c r="D126" s="374">
        <f>IF(F125+SUM(E$99:E125)=D$92,F125,D$92-SUM(E$99:E125))</f>
        <v>1150828.0465116296</v>
      </c>
      <c r="E126" s="523">
        <f>IF(+J96&lt;F125,J96,D126)</f>
        <v>67695.767441860458</v>
      </c>
      <c r="F126" s="524">
        <f t="shared" si="13"/>
        <v>1083132.2790697692</v>
      </c>
      <c r="G126" s="524">
        <f t="shared" si="8"/>
        <v>1116980.1627906994</v>
      </c>
      <c r="H126" s="527">
        <f t="shared" si="14"/>
        <v>187257.93454361794</v>
      </c>
      <c r="I126" s="578">
        <f t="shared" si="15"/>
        <v>187257.93454361794</v>
      </c>
      <c r="J126" s="515">
        <f t="shared" si="9"/>
        <v>0</v>
      </c>
      <c r="K126" s="515"/>
      <c r="L126" s="526"/>
      <c r="M126" s="515">
        <f t="shared" si="10"/>
        <v>0</v>
      </c>
      <c r="N126" s="526"/>
      <c r="O126" s="515">
        <f t="shared" si="11"/>
        <v>0</v>
      </c>
      <c r="P126" s="515">
        <f t="shared" si="12"/>
        <v>0</v>
      </c>
    </row>
    <row r="127" spans="2:16" ht="12.5">
      <c r="B127" s="195" t="str">
        <f t="shared" si="16"/>
        <v/>
      </c>
      <c r="C127" s="508">
        <f>IF(D93="","-",+C126+1)</f>
        <v>2047</v>
      </c>
      <c r="D127" s="374">
        <f>IF(F126+SUM(E$99:E126)=D$92,F126,D$92-SUM(E$99:E126))</f>
        <v>1083132.2790697692</v>
      </c>
      <c r="E127" s="523">
        <f>IF(+J96&lt;F126,J96,D127)</f>
        <v>67695.767441860458</v>
      </c>
      <c r="F127" s="524">
        <f t="shared" si="13"/>
        <v>1015436.5116279088</v>
      </c>
      <c r="G127" s="524">
        <f t="shared" si="8"/>
        <v>1049284.395348839</v>
      </c>
      <c r="H127" s="527">
        <f t="shared" si="14"/>
        <v>180011.74259805691</v>
      </c>
      <c r="I127" s="578">
        <f t="shared" si="15"/>
        <v>180011.74259805691</v>
      </c>
      <c r="J127" s="515">
        <f t="shared" si="9"/>
        <v>0</v>
      </c>
      <c r="K127" s="515"/>
      <c r="L127" s="526"/>
      <c r="M127" s="515">
        <f t="shared" si="10"/>
        <v>0</v>
      </c>
      <c r="N127" s="526"/>
      <c r="O127" s="515">
        <f t="shared" si="11"/>
        <v>0</v>
      </c>
      <c r="P127" s="515">
        <f t="shared" si="12"/>
        <v>0</v>
      </c>
    </row>
    <row r="128" spans="2:16" ht="12.5">
      <c r="B128" s="195" t="str">
        <f t="shared" si="16"/>
        <v/>
      </c>
      <c r="C128" s="508">
        <f>IF(D93="","-",+C127+1)</f>
        <v>2048</v>
      </c>
      <c r="D128" s="374">
        <f>IF(F127+SUM(E$99:E127)=D$92,F127,D$92-SUM(E$99:E127))</f>
        <v>1015436.5116279088</v>
      </c>
      <c r="E128" s="523">
        <f>IF(+J96&lt;F127,J96,D128)</f>
        <v>67695.767441860458</v>
      </c>
      <c r="F128" s="524">
        <f t="shared" si="13"/>
        <v>947740.7441860484</v>
      </c>
      <c r="G128" s="524">
        <f t="shared" si="8"/>
        <v>981588.6279069786</v>
      </c>
      <c r="H128" s="527">
        <f t="shared" si="14"/>
        <v>172765.55065249588</v>
      </c>
      <c r="I128" s="578">
        <f t="shared" si="15"/>
        <v>172765.55065249588</v>
      </c>
      <c r="J128" s="515">
        <f t="shared" si="9"/>
        <v>0</v>
      </c>
      <c r="K128" s="515"/>
      <c r="L128" s="526"/>
      <c r="M128" s="515">
        <f t="shared" si="10"/>
        <v>0</v>
      </c>
      <c r="N128" s="526"/>
      <c r="O128" s="515">
        <f t="shared" si="11"/>
        <v>0</v>
      </c>
      <c r="P128" s="515">
        <f t="shared" si="12"/>
        <v>0</v>
      </c>
    </row>
    <row r="129" spans="2:16" ht="12.5">
      <c r="B129" s="195" t="str">
        <f t="shared" si="16"/>
        <v/>
      </c>
      <c r="C129" s="508">
        <f>IF(D93="","-",+C128+1)</f>
        <v>2049</v>
      </c>
      <c r="D129" s="374">
        <f>IF(F128+SUM(E$99:E128)=D$92,F128,D$92-SUM(E$99:E128))</f>
        <v>947740.7441860484</v>
      </c>
      <c r="E129" s="523">
        <f>IF(+J96&lt;F128,J96,D129)</f>
        <v>67695.767441860458</v>
      </c>
      <c r="F129" s="524">
        <f t="shared" si="13"/>
        <v>880044.976744188</v>
      </c>
      <c r="G129" s="524">
        <f t="shared" si="8"/>
        <v>913892.8604651182</v>
      </c>
      <c r="H129" s="527">
        <f t="shared" si="14"/>
        <v>165519.35870693481</v>
      </c>
      <c r="I129" s="578">
        <f t="shared" si="15"/>
        <v>165519.35870693481</v>
      </c>
      <c r="J129" s="515">
        <f t="shared" si="9"/>
        <v>0</v>
      </c>
      <c r="K129" s="515"/>
      <c r="L129" s="526"/>
      <c r="M129" s="515">
        <f t="shared" si="10"/>
        <v>0</v>
      </c>
      <c r="N129" s="526"/>
      <c r="O129" s="515">
        <f t="shared" si="11"/>
        <v>0</v>
      </c>
      <c r="P129" s="515">
        <f t="shared" si="12"/>
        <v>0</v>
      </c>
    </row>
    <row r="130" spans="2:16" ht="12.5">
      <c r="B130" s="195" t="str">
        <f t="shared" si="16"/>
        <v/>
      </c>
      <c r="C130" s="508">
        <f>IF(D93="","-",+C129+1)</f>
        <v>2050</v>
      </c>
      <c r="D130" s="374">
        <f>IF(F129+SUM(E$99:E129)=D$92,F129,D$92-SUM(E$99:E129))</f>
        <v>880044.976744188</v>
      </c>
      <c r="E130" s="523">
        <f>IF(+J96&lt;F129,J96,D130)</f>
        <v>67695.767441860458</v>
      </c>
      <c r="F130" s="524">
        <f t="shared" si="13"/>
        <v>812349.2093023276</v>
      </c>
      <c r="G130" s="524">
        <f t="shared" si="8"/>
        <v>846197.0930232578</v>
      </c>
      <c r="H130" s="527">
        <f t="shared" si="14"/>
        <v>158273.16676137378</v>
      </c>
      <c r="I130" s="578">
        <f t="shared" si="15"/>
        <v>158273.16676137378</v>
      </c>
      <c r="J130" s="515">
        <f t="shared" si="9"/>
        <v>0</v>
      </c>
      <c r="K130" s="515"/>
      <c r="L130" s="526"/>
      <c r="M130" s="515">
        <f t="shared" si="10"/>
        <v>0</v>
      </c>
      <c r="N130" s="526"/>
      <c r="O130" s="515">
        <f t="shared" si="11"/>
        <v>0</v>
      </c>
      <c r="P130" s="515">
        <f t="shared" si="12"/>
        <v>0</v>
      </c>
    </row>
    <row r="131" spans="2:16" ht="12.5">
      <c r="B131" s="195" t="str">
        <f t="shared" si="16"/>
        <v/>
      </c>
      <c r="C131" s="508">
        <f>IF(D93="","-",+C130+1)</f>
        <v>2051</v>
      </c>
      <c r="D131" s="374">
        <f>IF(F130+SUM(E$99:E130)=D$92,F130,D$92-SUM(E$99:E130))</f>
        <v>812349.2093023276</v>
      </c>
      <c r="E131" s="523">
        <f>IF(+J96&lt;F130,J96,D131)</f>
        <v>67695.767441860458</v>
      </c>
      <c r="F131" s="524">
        <f t="shared" si="13"/>
        <v>744653.4418604672</v>
      </c>
      <c r="G131" s="524">
        <f t="shared" si="8"/>
        <v>778501.3255813974</v>
      </c>
      <c r="H131" s="527">
        <f t="shared" si="14"/>
        <v>151026.97481581272</v>
      </c>
      <c r="I131" s="578">
        <f t="shared" si="15"/>
        <v>151026.97481581272</v>
      </c>
      <c r="J131" s="515">
        <f t="shared" ref="J131:J154" si="17">+I541-H541</f>
        <v>0</v>
      </c>
      <c r="K131" s="515"/>
      <c r="L131" s="526"/>
      <c r="M131" s="515">
        <f t="shared" ref="M131:M154" si="18">IF(L541&lt;&gt;0,+H541-L541,0)</f>
        <v>0</v>
      </c>
      <c r="N131" s="526"/>
      <c r="O131" s="515">
        <f t="shared" ref="O131:O154" si="19">IF(N541&lt;&gt;0,+I541-N541,0)</f>
        <v>0</v>
      </c>
      <c r="P131" s="515">
        <f t="shared" ref="P131:P154" si="20">+O541-M541</f>
        <v>0</v>
      </c>
    </row>
    <row r="132" spans="2:16" ht="12.5">
      <c r="B132" s="195" t="str">
        <f t="shared" si="16"/>
        <v/>
      </c>
      <c r="C132" s="508">
        <f>IF(D93="","-",+C131+1)</f>
        <v>2052</v>
      </c>
      <c r="D132" s="374">
        <f>IF(F131+SUM(E$99:E131)=D$92,F131,D$92-SUM(E$99:E131))</f>
        <v>744653.4418604672</v>
      </c>
      <c r="E132" s="523">
        <f>IF(+J96&lt;F131,J96,D132)</f>
        <v>67695.767441860458</v>
      </c>
      <c r="F132" s="524">
        <f t="shared" si="13"/>
        <v>676957.6744186068</v>
      </c>
      <c r="G132" s="524">
        <f t="shared" si="8"/>
        <v>710805.558139537</v>
      </c>
      <c r="H132" s="527">
        <f t="shared" si="14"/>
        <v>143780.78287025169</v>
      </c>
      <c r="I132" s="578">
        <f t="shared" si="15"/>
        <v>143780.78287025169</v>
      </c>
      <c r="J132" s="515">
        <f t="shared" si="17"/>
        <v>0</v>
      </c>
      <c r="K132" s="515"/>
      <c r="L132" s="526"/>
      <c r="M132" s="515">
        <f t="shared" si="18"/>
        <v>0</v>
      </c>
      <c r="N132" s="526"/>
      <c r="O132" s="515">
        <f t="shared" si="19"/>
        <v>0</v>
      </c>
      <c r="P132" s="515">
        <f t="shared" si="20"/>
        <v>0</v>
      </c>
    </row>
    <row r="133" spans="2:16" ht="12.5">
      <c r="B133" s="195" t="str">
        <f t="shared" si="16"/>
        <v/>
      </c>
      <c r="C133" s="508">
        <f>IF(D93="","-",+C132+1)</f>
        <v>2053</v>
      </c>
      <c r="D133" s="374">
        <f>IF(F132+SUM(E$99:E132)=D$92,F132,D$92-SUM(E$99:E132))</f>
        <v>676957.6744186068</v>
      </c>
      <c r="E133" s="523">
        <f>IF(+J96&lt;F132,J96,D133)</f>
        <v>67695.767441860458</v>
      </c>
      <c r="F133" s="524">
        <f t="shared" si="13"/>
        <v>609261.9069767464</v>
      </c>
      <c r="G133" s="524">
        <f t="shared" si="8"/>
        <v>643109.7906976766</v>
      </c>
      <c r="H133" s="527">
        <f t="shared" si="14"/>
        <v>136534.59092469065</v>
      </c>
      <c r="I133" s="578">
        <f t="shared" si="15"/>
        <v>136534.59092469065</v>
      </c>
      <c r="J133" s="515">
        <f t="shared" si="17"/>
        <v>0</v>
      </c>
      <c r="K133" s="515"/>
      <c r="L133" s="526"/>
      <c r="M133" s="515">
        <f t="shared" si="18"/>
        <v>0</v>
      </c>
      <c r="N133" s="526"/>
      <c r="O133" s="515">
        <f t="shared" si="19"/>
        <v>0</v>
      </c>
      <c r="P133" s="515">
        <f t="shared" si="20"/>
        <v>0</v>
      </c>
    </row>
    <row r="134" spans="2:16" ht="12.5">
      <c r="B134" s="195" t="str">
        <f t="shared" si="16"/>
        <v/>
      </c>
      <c r="C134" s="508">
        <f>IF(D93="","-",+C133+1)</f>
        <v>2054</v>
      </c>
      <c r="D134" s="374">
        <f>IF(F133+SUM(E$99:E133)=D$92,F133,D$92-SUM(E$99:E133))</f>
        <v>609261.9069767464</v>
      </c>
      <c r="E134" s="523">
        <f>IF(+J96&lt;F133,J96,D134)</f>
        <v>67695.767441860458</v>
      </c>
      <c r="F134" s="524">
        <f t="shared" si="13"/>
        <v>541566.139534886</v>
      </c>
      <c r="G134" s="524">
        <f t="shared" si="8"/>
        <v>575414.0232558162</v>
      </c>
      <c r="H134" s="527">
        <f t="shared" si="14"/>
        <v>129288.39897912962</v>
      </c>
      <c r="I134" s="578">
        <f t="shared" si="15"/>
        <v>129288.39897912962</v>
      </c>
      <c r="J134" s="515">
        <f t="shared" si="17"/>
        <v>0</v>
      </c>
      <c r="K134" s="515"/>
      <c r="L134" s="526"/>
      <c r="M134" s="515">
        <f t="shared" si="18"/>
        <v>0</v>
      </c>
      <c r="N134" s="526"/>
      <c r="O134" s="515">
        <f t="shared" si="19"/>
        <v>0</v>
      </c>
      <c r="P134" s="515">
        <f t="shared" si="20"/>
        <v>0</v>
      </c>
    </row>
    <row r="135" spans="2:16" ht="12.5">
      <c r="B135" s="195" t="str">
        <f t="shared" si="16"/>
        <v/>
      </c>
      <c r="C135" s="508">
        <f>IF(D93="","-",+C134+1)</f>
        <v>2055</v>
      </c>
      <c r="D135" s="374">
        <f>IF(F134+SUM(E$99:E134)=D$92,F134,D$92-SUM(E$99:E134))</f>
        <v>541566.139534886</v>
      </c>
      <c r="E135" s="523">
        <f>IF(+J96&lt;F134,J96,D135)</f>
        <v>67695.767441860458</v>
      </c>
      <c r="F135" s="524">
        <f t="shared" si="13"/>
        <v>473870.37209302554</v>
      </c>
      <c r="G135" s="524">
        <f t="shared" si="8"/>
        <v>507718.2558139558</v>
      </c>
      <c r="H135" s="527">
        <f t="shared" si="14"/>
        <v>122042.20703356857</v>
      </c>
      <c r="I135" s="578">
        <f t="shared" si="15"/>
        <v>122042.20703356857</v>
      </c>
      <c r="J135" s="515">
        <f t="shared" si="17"/>
        <v>0</v>
      </c>
      <c r="K135" s="515"/>
      <c r="L135" s="526"/>
      <c r="M135" s="515">
        <f t="shared" si="18"/>
        <v>0</v>
      </c>
      <c r="N135" s="526"/>
      <c r="O135" s="515">
        <f t="shared" si="19"/>
        <v>0</v>
      </c>
      <c r="P135" s="515">
        <f t="shared" si="20"/>
        <v>0</v>
      </c>
    </row>
    <row r="136" spans="2:16" ht="12.5">
      <c r="B136" s="195" t="str">
        <f t="shared" si="16"/>
        <v/>
      </c>
      <c r="C136" s="508">
        <f>IF(D93="","-",+C135+1)</f>
        <v>2056</v>
      </c>
      <c r="D136" s="374">
        <f>IF(F135+SUM(E$99:E135)=D$92,F135,D$92-SUM(E$99:E135))</f>
        <v>473870.37209302554</v>
      </c>
      <c r="E136" s="523">
        <f>IF(+J96&lt;F135,J96,D136)</f>
        <v>67695.767441860458</v>
      </c>
      <c r="F136" s="524">
        <f t="shared" si="13"/>
        <v>406174.60465116508</v>
      </c>
      <c r="G136" s="524">
        <f t="shared" si="8"/>
        <v>440022.48837209528</v>
      </c>
      <c r="H136" s="527">
        <f t="shared" si="14"/>
        <v>114796.01508800752</v>
      </c>
      <c r="I136" s="578">
        <f t="shared" si="15"/>
        <v>114796.01508800752</v>
      </c>
      <c r="J136" s="515">
        <f t="shared" si="17"/>
        <v>0</v>
      </c>
      <c r="K136" s="515"/>
      <c r="L136" s="526"/>
      <c r="M136" s="515">
        <f t="shared" si="18"/>
        <v>0</v>
      </c>
      <c r="N136" s="526"/>
      <c r="O136" s="515">
        <f t="shared" si="19"/>
        <v>0</v>
      </c>
      <c r="P136" s="515">
        <f t="shared" si="20"/>
        <v>0</v>
      </c>
    </row>
    <row r="137" spans="2:16" ht="12.5">
      <c r="B137" s="195" t="str">
        <f t="shared" si="16"/>
        <v/>
      </c>
      <c r="C137" s="508">
        <f>IF(D93="","-",+C136+1)</f>
        <v>2057</v>
      </c>
      <c r="D137" s="374">
        <f>IF(F136+SUM(E$99:E136)=D$92,F136,D$92-SUM(E$99:E136))</f>
        <v>406174.60465116508</v>
      </c>
      <c r="E137" s="523">
        <f>IF(+J96&lt;F136,J96,D137)</f>
        <v>67695.767441860458</v>
      </c>
      <c r="F137" s="524">
        <f t="shared" si="13"/>
        <v>338478.83720930462</v>
      </c>
      <c r="G137" s="524">
        <f t="shared" si="8"/>
        <v>372326.72093023488</v>
      </c>
      <c r="H137" s="527">
        <f t="shared" si="14"/>
        <v>107549.82314244648</v>
      </c>
      <c r="I137" s="578">
        <f t="shared" si="15"/>
        <v>107549.82314244648</v>
      </c>
      <c r="J137" s="515">
        <f t="shared" si="17"/>
        <v>0</v>
      </c>
      <c r="K137" s="515"/>
      <c r="L137" s="526"/>
      <c r="M137" s="515">
        <f t="shared" si="18"/>
        <v>0</v>
      </c>
      <c r="N137" s="526"/>
      <c r="O137" s="515">
        <f t="shared" si="19"/>
        <v>0</v>
      </c>
      <c r="P137" s="515">
        <f t="shared" si="20"/>
        <v>0</v>
      </c>
    </row>
    <row r="138" spans="2:16" ht="12.5">
      <c r="B138" s="195" t="str">
        <f t="shared" si="16"/>
        <v/>
      </c>
      <c r="C138" s="508">
        <f>IF(D93="","-",+C137+1)</f>
        <v>2058</v>
      </c>
      <c r="D138" s="374">
        <f>IF(F137+SUM(E$99:E137)=D$92,F137,D$92-SUM(E$99:E137))</f>
        <v>338478.83720930462</v>
      </c>
      <c r="E138" s="523">
        <f>IF(+J96&lt;F137,J96,D138)</f>
        <v>67695.767441860458</v>
      </c>
      <c r="F138" s="524">
        <f t="shared" si="13"/>
        <v>270783.06976744416</v>
      </c>
      <c r="G138" s="524">
        <f t="shared" si="8"/>
        <v>304630.95348837436</v>
      </c>
      <c r="H138" s="527">
        <f t="shared" si="14"/>
        <v>100303.63119688543</v>
      </c>
      <c r="I138" s="578">
        <f t="shared" si="15"/>
        <v>100303.63119688543</v>
      </c>
      <c r="J138" s="515">
        <f t="shared" si="17"/>
        <v>0</v>
      </c>
      <c r="K138" s="515"/>
      <c r="L138" s="526"/>
      <c r="M138" s="515">
        <f t="shared" si="18"/>
        <v>0</v>
      </c>
      <c r="N138" s="526"/>
      <c r="O138" s="515">
        <f t="shared" si="19"/>
        <v>0</v>
      </c>
      <c r="P138" s="515">
        <f t="shared" si="20"/>
        <v>0</v>
      </c>
    </row>
    <row r="139" spans="2:16" ht="12.5">
      <c r="B139" s="195" t="str">
        <f t="shared" si="16"/>
        <v/>
      </c>
      <c r="C139" s="508">
        <f>IF(D93="","-",+C138+1)</f>
        <v>2059</v>
      </c>
      <c r="D139" s="374">
        <f>IF(F138+SUM(E$99:E138)=D$92,F138,D$92-SUM(E$99:E138))</f>
        <v>270783.06976744416</v>
      </c>
      <c r="E139" s="523">
        <f>IF(+J96&lt;F138,J96,D139)</f>
        <v>67695.767441860458</v>
      </c>
      <c r="F139" s="524">
        <f t="shared" si="13"/>
        <v>203087.3023255837</v>
      </c>
      <c r="G139" s="524">
        <f t="shared" si="8"/>
        <v>236935.18604651393</v>
      </c>
      <c r="H139" s="527">
        <f t="shared" si="14"/>
        <v>93057.439251324366</v>
      </c>
      <c r="I139" s="578">
        <f t="shared" si="15"/>
        <v>93057.439251324366</v>
      </c>
      <c r="J139" s="515">
        <f t="shared" si="17"/>
        <v>0</v>
      </c>
      <c r="K139" s="515"/>
      <c r="L139" s="526"/>
      <c r="M139" s="515">
        <f t="shared" si="18"/>
        <v>0</v>
      </c>
      <c r="N139" s="526"/>
      <c r="O139" s="515">
        <f t="shared" si="19"/>
        <v>0</v>
      </c>
      <c r="P139" s="515">
        <f t="shared" si="20"/>
        <v>0</v>
      </c>
    </row>
    <row r="140" spans="2:16" ht="12.5">
      <c r="B140" s="195" t="str">
        <f t="shared" si="16"/>
        <v/>
      </c>
      <c r="C140" s="508">
        <f>IF(D93="","-",+C139+1)</f>
        <v>2060</v>
      </c>
      <c r="D140" s="374">
        <f>IF(F139+SUM(E$99:E139)=D$92,F139,D$92-SUM(E$99:E139))</f>
        <v>203087.3023255837</v>
      </c>
      <c r="E140" s="523">
        <f>IF(+J96&lt;F139,J96,D140)</f>
        <v>67695.767441860458</v>
      </c>
      <c r="F140" s="524">
        <f t="shared" si="13"/>
        <v>135391.53488372325</v>
      </c>
      <c r="G140" s="524">
        <f t="shared" si="8"/>
        <v>169239.41860465347</v>
      </c>
      <c r="H140" s="527">
        <f t="shared" si="14"/>
        <v>85811.247305763332</v>
      </c>
      <c r="I140" s="578">
        <f t="shared" si="15"/>
        <v>85811.247305763332</v>
      </c>
      <c r="J140" s="515">
        <f t="shared" si="17"/>
        <v>0</v>
      </c>
      <c r="K140" s="515"/>
      <c r="L140" s="526"/>
      <c r="M140" s="515">
        <f t="shared" si="18"/>
        <v>0</v>
      </c>
      <c r="N140" s="526"/>
      <c r="O140" s="515">
        <f t="shared" si="19"/>
        <v>0</v>
      </c>
      <c r="P140" s="515">
        <f t="shared" si="20"/>
        <v>0</v>
      </c>
    </row>
    <row r="141" spans="2:16" ht="12.5">
      <c r="B141" s="195" t="str">
        <f t="shared" si="16"/>
        <v/>
      </c>
      <c r="C141" s="508">
        <f>IF(D93="","-",+C140+1)</f>
        <v>2061</v>
      </c>
      <c r="D141" s="374">
        <f>IF(F140+SUM(E$99:E140)=D$92,F140,D$92-SUM(E$99:E140))</f>
        <v>135391.53488372325</v>
      </c>
      <c r="E141" s="523">
        <f>IF(+J96&lt;F140,J96,D141)</f>
        <v>67695.767441860458</v>
      </c>
      <c r="F141" s="524">
        <f t="shared" si="13"/>
        <v>67695.767441862787</v>
      </c>
      <c r="G141" s="524">
        <f t="shared" si="8"/>
        <v>101543.65116279302</v>
      </c>
      <c r="H141" s="527">
        <f t="shared" si="14"/>
        <v>78565.055360202285</v>
      </c>
      <c r="I141" s="578">
        <f t="shared" si="15"/>
        <v>78565.055360202285</v>
      </c>
      <c r="J141" s="515">
        <f t="shared" si="17"/>
        <v>0</v>
      </c>
      <c r="K141" s="515"/>
      <c r="L141" s="526"/>
      <c r="M141" s="515">
        <f t="shared" si="18"/>
        <v>0</v>
      </c>
      <c r="N141" s="526"/>
      <c r="O141" s="515">
        <f t="shared" si="19"/>
        <v>0</v>
      </c>
      <c r="P141" s="515">
        <f t="shared" si="20"/>
        <v>0</v>
      </c>
    </row>
    <row r="142" spans="2:16" ht="12.5">
      <c r="B142" s="195" t="str">
        <f t="shared" si="16"/>
        <v/>
      </c>
      <c r="C142" s="508">
        <f>IF(D93="","-",+C141+1)</f>
        <v>2062</v>
      </c>
      <c r="D142" s="374">
        <f>IF(F141+SUM(E$99:E141)=D$92,F141,D$92-SUM(E$99:E141))</f>
        <v>67695.767441862787</v>
      </c>
      <c r="E142" s="523">
        <f>IF(+J96&lt;F141,J96,D142)</f>
        <v>67695.767441860458</v>
      </c>
      <c r="F142" s="524">
        <f t="shared" si="13"/>
        <v>2.3283064365386963E-9</v>
      </c>
      <c r="G142" s="524">
        <f t="shared" si="8"/>
        <v>33847.883720932557</v>
      </c>
      <c r="H142" s="527">
        <f t="shared" si="14"/>
        <v>71318.863414641237</v>
      </c>
      <c r="I142" s="578">
        <f t="shared" si="15"/>
        <v>71318.863414641237</v>
      </c>
      <c r="J142" s="515">
        <f t="shared" si="17"/>
        <v>0</v>
      </c>
      <c r="K142" s="515"/>
      <c r="L142" s="526"/>
      <c r="M142" s="515">
        <f t="shared" si="18"/>
        <v>0</v>
      </c>
      <c r="N142" s="526"/>
      <c r="O142" s="515">
        <f t="shared" si="19"/>
        <v>0</v>
      </c>
      <c r="P142" s="515">
        <f t="shared" si="20"/>
        <v>0</v>
      </c>
    </row>
    <row r="143" spans="2:16" ht="12.5">
      <c r="B143" s="195" t="str">
        <f t="shared" si="16"/>
        <v/>
      </c>
      <c r="C143" s="508">
        <f>IF(D93="","-",+C142+1)</f>
        <v>2063</v>
      </c>
      <c r="D143" s="374">
        <f>IF(F142+SUM(E$99:E142)=D$92,F142,D$92-SUM(E$99:E142))</f>
        <v>2.3283064365386963E-9</v>
      </c>
      <c r="E143" s="523">
        <f>IF(+J96&lt;F142,J96,D143)</f>
        <v>2.3283064365386963E-9</v>
      </c>
      <c r="F143" s="524">
        <f t="shared" si="13"/>
        <v>0</v>
      </c>
      <c r="G143" s="524">
        <f t="shared" si="8"/>
        <v>1.1641532182693481E-9</v>
      </c>
      <c r="H143" s="527">
        <f t="shared" si="14"/>
        <v>2.4529180332809473E-9</v>
      </c>
      <c r="I143" s="578">
        <f t="shared" si="15"/>
        <v>2.4529180332809473E-9</v>
      </c>
      <c r="J143" s="515">
        <f t="shared" si="17"/>
        <v>0</v>
      </c>
      <c r="K143" s="515"/>
      <c r="L143" s="526"/>
      <c r="M143" s="515">
        <f t="shared" si="18"/>
        <v>0</v>
      </c>
      <c r="N143" s="526"/>
      <c r="O143" s="515">
        <f t="shared" si="19"/>
        <v>0</v>
      </c>
      <c r="P143" s="515">
        <f t="shared" si="20"/>
        <v>0</v>
      </c>
    </row>
    <row r="144" spans="2:16" ht="12.5">
      <c r="B144" s="195" t="str">
        <f t="shared" si="16"/>
        <v/>
      </c>
      <c r="C144" s="508">
        <f>IF(D93="","-",+C143+1)</f>
        <v>2064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13"/>
        <v>0</v>
      </c>
      <c r="G144" s="524">
        <f t="shared" si="8"/>
        <v>0</v>
      </c>
      <c r="H144" s="527">
        <f t="shared" si="14"/>
        <v>0</v>
      </c>
      <c r="I144" s="578">
        <f t="shared" si="15"/>
        <v>0</v>
      </c>
      <c r="J144" s="515">
        <f t="shared" si="17"/>
        <v>0</v>
      </c>
      <c r="K144" s="515"/>
      <c r="L144" s="526"/>
      <c r="M144" s="515">
        <f t="shared" si="18"/>
        <v>0</v>
      </c>
      <c r="N144" s="526"/>
      <c r="O144" s="515">
        <f t="shared" si="19"/>
        <v>0</v>
      </c>
      <c r="P144" s="515">
        <f t="shared" si="20"/>
        <v>0</v>
      </c>
    </row>
    <row r="145" spans="2:16" ht="12.5">
      <c r="B145" s="195" t="str">
        <f t="shared" si="16"/>
        <v/>
      </c>
      <c r="C145" s="508">
        <f>IF(D93="","-",+C144+1)</f>
        <v>2065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13"/>
        <v>0</v>
      </c>
      <c r="G145" s="524">
        <f t="shared" si="8"/>
        <v>0</v>
      </c>
      <c r="H145" s="527">
        <f t="shared" si="14"/>
        <v>0</v>
      </c>
      <c r="I145" s="578">
        <f t="shared" si="15"/>
        <v>0</v>
      </c>
      <c r="J145" s="515">
        <f t="shared" si="17"/>
        <v>0</v>
      </c>
      <c r="K145" s="515"/>
      <c r="L145" s="526"/>
      <c r="M145" s="515">
        <f t="shared" si="18"/>
        <v>0</v>
      </c>
      <c r="N145" s="526"/>
      <c r="O145" s="515">
        <f t="shared" si="19"/>
        <v>0</v>
      </c>
      <c r="P145" s="515">
        <f t="shared" si="20"/>
        <v>0</v>
      </c>
    </row>
    <row r="146" spans="2:16" ht="12.5">
      <c r="B146" s="195" t="str">
        <f t="shared" si="16"/>
        <v/>
      </c>
      <c r="C146" s="508">
        <f>IF(D93="","-",+C145+1)</f>
        <v>2066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13"/>
        <v>0</v>
      </c>
      <c r="G146" s="524">
        <f t="shared" si="8"/>
        <v>0</v>
      </c>
      <c r="H146" s="527">
        <f t="shared" si="14"/>
        <v>0</v>
      </c>
      <c r="I146" s="578">
        <f t="shared" si="15"/>
        <v>0</v>
      </c>
      <c r="J146" s="515">
        <f t="shared" si="17"/>
        <v>0</v>
      </c>
      <c r="K146" s="515"/>
      <c r="L146" s="526"/>
      <c r="M146" s="515">
        <f t="shared" si="18"/>
        <v>0</v>
      </c>
      <c r="N146" s="526"/>
      <c r="O146" s="515">
        <f t="shared" si="19"/>
        <v>0</v>
      </c>
      <c r="P146" s="515">
        <f t="shared" si="20"/>
        <v>0</v>
      </c>
    </row>
    <row r="147" spans="2:16" ht="12.5">
      <c r="B147" s="195" t="str">
        <f t="shared" si="16"/>
        <v/>
      </c>
      <c r="C147" s="508">
        <f>IF(D93="","-",+C146+1)</f>
        <v>2067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13"/>
        <v>0</v>
      </c>
      <c r="G147" s="524">
        <f t="shared" si="8"/>
        <v>0</v>
      </c>
      <c r="H147" s="527">
        <f t="shared" si="14"/>
        <v>0</v>
      </c>
      <c r="I147" s="578">
        <f t="shared" si="15"/>
        <v>0</v>
      </c>
      <c r="J147" s="515">
        <f t="shared" si="17"/>
        <v>0</v>
      </c>
      <c r="K147" s="515"/>
      <c r="L147" s="526"/>
      <c r="M147" s="515">
        <f t="shared" si="18"/>
        <v>0</v>
      </c>
      <c r="N147" s="526"/>
      <c r="O147" s="515">
        <f t="shared" si="19"/>
        <v>0</v>
      </c>
      <c r="P147" s="515">
        <f t="shared" si="20"/>
        <v>0</v>
      </c>
    </row>
    <row r="148" spans="2:16" ht="12.5">
      <c r="B148" s="195" t="str">
        <f t="shared" si="16"/>
        <v/>
      </c>
      <c r="C148" s="508">
        <f>IF(D93="","-",+C147+1)</f>
        <v>2068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13"/>
        <v>0</v>
      </c>
      <c r="G148" s="524">
        <f t="shared" si="8"/>
        <v>0</v>
      </c>
      <c r="H148" s="527">
        <f t="shared" si="14"/>
        <v>0</v>
      </c>
      <c r="I148" s="578">
        <f t="shared" si="15"/>
        <v>0</v>
      </c>
      <c r="J148" s="515">
        <f t="shared" si="17"/>
        <v>0</v>
      </c>
      <c r="K148" s="515"/>
      <c r="L148" s="526"/>
      <c r="M148" s="515">
        <f t="shared" si="18"/>
        <v>0</v>
      </c>
      <c r="N148" s="526"/>
      <c r="O148" s="515">
        <f t="shared" si="19"/>
        <v>0</v>
      </c>
      <c r="P148" s="515">
        <f t="shared" si="20"/>
        <v>0</v>
      </c>
    </row>
    <row r="149" spans="2:16" ht="12.5">
      <c r="B149" s="195" t="str">
        <f t="shared" si="16"/>
        <v/>
      </c>
      <c r="C149" s="508">
        <f>IF(D93="","-",+C148+1)</f>
        <v>2069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13"/>
        <v>0</v>
      </c>
      <c r="G149" s="524">
        <f t="shared" si="8"/>
        <v>0</v>
      </c>
      <c r="H149" s="527">
        <f t="shared" si="14"/>
        <v>0</v>
      </c>
      <c r="I149" s="578">
        <f t="shared" si="15"/>
        <v>0</v>
      </c>
      <c r="J149" s="515">
        <f t="shared" si="17"/>
        <v>0</v>
      </c>
      <c r="K149" s="515"/>
      <c r="L149" s="526"/>
      <c r="M149" s="515">
        <f t="shared" si="18"/>
        <v>0</v>
      </c>
      <c r="N149" s="526"/>
      <c r="O149" s="515">
        <f t="shared" si="19"/>
        <v>0</v>
      </c>
      <c r="P149" s="515">
        <f t="shared" si="20"/>
        <v>0</v>
      </c>
    </row>
    <row r="150" spans="2:16" ht="12.5">
      <c r="B150" s="195" t="str">
        <f t="shared" si="16"/>
        <v/>
      </c>
      <c r="C150" s="508">
        <f>IF(D93="","-",+C149+1)</f>
        <v>2070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13"/>
        <v>0</v>
      </c>
      <c r="G150" s="524">
        <f t="shared" si="8"/>
        <v>0</v>
      </c>
      <c r="H150" s="527">
        <f t="shared" si="14"/>
        <v>0</v>
      </c>
      <c r="I150" s="578">
        <f t="shared" si="15"/>
        <v>0</v>
      </c>
      <c r="J150" s="515">
        <f t="shared" si="17"/>
        <v>0</v>
      </c>
      <c r="K150" s="515"/>
      <c r="L150" s="526"/>
      <c r="M150" s="515">
        <f t="shared" si="18"/>
        <v>0</v>
      </c>
      <c r="N150" s="526"/>
      <c r="O150" s="515">
        <f t="shared" si="19"/>
        <v>0</v>
      </c>
      <c r="P150" s="515">
        <f t="shared" si="20"/>
        <v>0</v>
      </c>
    </row>
    <row r="151" spans="2:16" ht="12.5">
      <c r="B151" s="195" t="str">
        <f t="shared" si="16"/>
        <v/>
      </c>
      <c r="C151" s="508">
        <f>IF(D93="","-",+C150+1)</f>
        <v>2071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13"/>
        <v>0</v>
      </c>
      <c r="G151" s="524">
        <f t="shared" si="8"/>
        <v>0</v>
      </c>
      <c r="H151" s="527">
        <f t="shared" si="14"/>
        <v>0</v>
      </c>
      <c r="I151" s="578">
        <f t="shared" si="15"/>
        <v>0</v>
      </c>
      <c r="J151" s="515">
        <f t="shared" si="17"/>
        <v>0</v>
      </c>
      <c r="K151" s="515"/>
      <c r="L151" s="526"/>
      <c r="M151" s="515">
        <f t="shared" si="18"/>
        <v>0</v>
      </c>
      <c r="N151" s="526"/>
      <c r="O151" s="515">
        <f t="shared" si="19"/>
        <v>0</v>
      </c>
      <c r="P151" s="515">
        <f t="shared" si="20"/>
        <v>0</v>
      </c>
    </row>
    <row r="152" spans="2:16" ht="12.5">
      <c r="B152" s="195" t="str">
        <f t="shared" si="16"/>
        <v/>
      </c>
      <c r="C152" s="508">
        <f>IF(D93="","-",+C151+1)</f>
        <v>2072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13"/>
        <v>0</v>
      </c>
      <c r="G152" s="524">
        <f t="shared" si="8"/>
        <v>0</v>
      </c>
      <c r="H152" s="527">
        <f t="shared" si="14"/>
        <v>0</v>
      </c>
      <c r="I152" s="578">
        <f t="shared" si="15"/>
        <v>0</v>
      </c>
      <c r="J152" s="515">
        <f t="shared" si="17"/>
        <v>0</v>
      </c>
      <c r="K152" s="515"/>
      <c r="L152" s="526"/>
      <c r="M152" s="515">
        <f t="shared" si="18"/>
        <v>0</v>
      </c>
      <c r="N152" s="526"/>
      <c r="O152" s="515">
        <f t="shared" si="19"/>
        <v>0</v>
      </c>
      <c r="P152" s="515">
        <f t="shared" si="20"/>
        <v>0</v>
      </c>
    </row>
    <row r="153" spans="2:16" ht="12.5">
      <c r="B153" s="195" t="str">
        <f t="shared" si="16"/>
        <v/>
      </c>
      <c r="C153" s="508">
        <f>IF(D93="","-",+C152+1)</f>
        <v>2073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13"/>
        <v>0</v>
      </c>
      <c r="G153" s="524">
        <f t="shared" si="8"/>
        <v>0</v>
      </c>
      <c r="H153" s="527">
        <f t="shared" si="14"/>
        <v>0</v>
      </c>
      <c r="I153" s="578">
        <f t="shared" si="15"/>
        <v>0</v>
      </c>
      <c r="J153" s="515">
        <f t="shared" si="17"/>
        <v>0</v>
      </c>
      <c r="K153" s="515"/>
      <c r="L153" s="526"/>
      <c r="M153" s="515">
        <f t="shared" si="18"/>
        <v>0</v>
      </c>
      <c r="N153" s="526"/>
      <c r="O153" s="515">
        <f t="shared" si="19"/>
        <v>0</v>
      </c>
      <c r="P153" s="515">
        <f t="shared" si="20"/>
        <v>0</v>
      </c>
    </row>
    <row r="154" spans="2:16" ht="13" thickBot="1">
      <c r="B154" s="195" t="str">
        <f t="shared" si="16"/>
        <v/>
      </c>
      <c r="C154" s="528">
        <f>IF(D93="","-",+C153+1)</f>
        <v>2074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13"/>
        <v>0</v>
      </c>
      <c r="G154" s="529">
        <f t="shared" si="8"/>
        <v>0</v>
      </c>
      <c r="H154" s="531">
        <f t="shared" si="14"/>
        <v>0</v>
      </c>
      <c r="I154" s="580">
        <f t="shared" si="15"/>
        <v>0</v>
      </c>
      <c r="J154" s="534">
        <f t="shared" si="17"/>
        <v>0</v>
      </c>
      <c r="K154" s="515"/>
      <c r="L154" s="533"/>
      <c r="M154" s="534">
        <f t="shared" si="18"/>
        <v>0</v>
      </c>
      <c r="N154" s="533"/>
      <c r="O154" s="534">
        <f t="shared" si="19"/>
        <v>0</v>
      </c>
      <c r="P154" s="534">
        <f t="shared" si="20"/>
        <v>0</v>
      </c>
    </row>
    <row r="155" spans="2:16" ht="12.5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9765815.5805007592</v>
      </c>
      <c r="I155" s="375">
        <f>SUM(I99:I154)</f>
        <v>9765815.5805007592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1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5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8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2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2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6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394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2019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IF(G5="",0,SWE.WS.F.BPU.ATRR.Projected!F$13)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SWE.WS.F.BPU.ATRR.Projected!$F$81</f>
        <v>0.12709409892825937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+SWE.WS.F.BPU.ATRR.Projected!F$93</f>
        <v>41</v>
      </c>
      <c r="E13" s="47" t="s">
        <v>60</v>
      </c>
      <c r="F13" s="45"/>
      <c r="G13" s="7"/>
      <c r="H13" s="7"/>
      <c r="I13" s="51">
        <f>IF(G5="",I12,SWE.WS.F.BPU.ATRR.Projected!$F$80)</f>
        <v>0.12709409892825937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2019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2019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0.10704054654206167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43</v>
      </c>
      <c r="E95" s="47" t="s">
        <v>60</v>
      </c>
      <c r="F95" s="45"/>
      <c r="G95" s="45"/>
      <c r="J95" s="51">
        <f>IF(H87="",J94,'SWE.WS.G.BPU.ATRR.True-up'!$F$80)</f>
        <v>0.10704054654206167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tabSelected="1" view="pageBreakPreview" topLeftCell="A4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1" t="s">
        <v>133</v>
      </c>
      <c r="B1" s="269"/>
      <c r="C1" s="340"/>
      <c r="D1" s="270"/>
      <c r="E1" s="269"/>
      <c r="F1" s="366"/>
      <c r="G1" s="269"/>
      <c r="H1" s="271"/>
      <c r="J1" s="233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5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298215.90768337488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298215.90768337488</v>
      </c>
      <c r="O6" s="269"/>
      <c r="P6" s="269"/>
    </row>
    <row r="7" spans="1:17" ht="13.5" thickBot="1">
      <c r="C7" s="468" t="s">
        <v>48</v>
      </c>
      <c r="D7" s="469" t="s">
        <v>243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144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2981768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12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72726.048780487807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2111061</v>
      </c>
      <c r="E17" s="510">
        <v>0</v>
      </c>
      <c r="F17" s="509">
        <v>2111061</v>
      </c>
      <c r="G17" s="510">
        <v>26962</v>
      </c>
      <c r="H17" s="511">
        <v>26962</v>
      </c>
      <c r="I17" s="512">
        <f t="shared" ref="I17:I48" si="0">H17-G17</f>
        <v>0</v>
      </c>
      <c r="J17" s="512"/>
      <c r="K17" s="513">
        <v>26962</v>
      </c>
      <c r="L17" s="514">
        <f t="shared" ref="L17:L48" si="1">IF(K17&lt;&gt;0,+G17-K17,0)</f>
        <v>0</v>
      </c>
      <c r="M17" s="513">
        <v>26962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2981232</v>
      </c>
      <c r="E18" s="517">
        <v>78453</v>
      </c>
      <c r="F18" s="516">
        <v>2902778</v>
      </c>
      <c r="G18" s="517">
        <v>495771</v>
      </c>
      <c r="H18" s="511">
        <v>495771</v>
      </c>
      <c r="I18" s="518">
        <v>0</v>
      </c>
      <c r="J18" s="512"/>
      <c r="K18" s="519">
        <f t="shared" ref="K18:K23" si="4">G18</f>
        <v>495771</v>
      </c>
      <c r="L18" s="520">
        <f t="shared" si="1"/>
        <v>0</v>
      </c>
      <c r="M18" s="519">
        <f t="shared" ref="M18:M23" si="5">H18</f>
        <v>495771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2902779</v>
      </c>
      <c r="E19" s="517">
        <v>72712.975609756104</v>
      </c>
      <c r="F19" s="516">
        <v>2830066.0243902439</v>
      </c>
      <c r="G19" s="517">
        <v>514747.16993514739</v>
      </c>
      <c r="H19" s="511">
        <v>514747.16993514739</v>
      </c>
      <c r="I19" s="518">
        <v>0</v>
      </c>
      <c r="J19" s="512"/>
      <c r="K19" s="519">
        <f t="shared" si="4"/>
        <v>514747.16993514739</v>
      </c>
      <c r="L19" s="520">
        <f t="shared" si="1"/>
        <v>0</v>
      </c>
      <c r="M19" s="519">
        <f t="shared" si="5"/>
        <v>514747.16993514739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8">
        <f>IF(D11="","-",+C19+1)</f>
        <v>2012</v>
      </c>
      <c r="D20" s="516">
        <v>2830066.0243902439</v>
      </c>
      <c r="E20" s="521">
        <v>70981.71428571429</v>
      </c>
      <c r="F20" s="516">
        <v>2759084.3101045298</v>
      </c>
      <c r="G20" s="517">
        <v>481313.11934217566</v>
      </c>
      <c r="H20" s="511">
        <v>481313.11934217566</v>
      </c>
      <c r="I20" s="518">
        <v>0</v>
      </c>
      <c r="J20" s="512"/>
      <c r="K20" s="519">
        <f t="shared" si="4"/>
        <v>481313.11934217566</v>
      </c>
      <c r="L20" s="520">
        <f t="shared" si="1"/>
        <v>0</v>
      </c>
      <c r="M20" s="519">
        <f t="shared" si="5"/>
        <v>481313.11934217566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/>
      </c>
      <c r="C21" s="508">
        <f>IF(D12="","-",+C20+1)</f>
        <v>2013</v>
      </c>
      <c r="D21" s="516">
        <v>2759084.3101045298</v>
      </c>
      <c r="E21" s="521">
        <v>70981.71428571429</v>
      </c>
      <c r="F21" s="516">
        <v>2688102.5958188158</v>
      </c>
      <c r="G21" s="517">
        <v>447281.35299477971</v>
      </c>
      <c r="H21" s="511">
        <v>447281.35299477971</v>
      </c>
      <c r="I21" s="512">
        <v>0</v>
      </c>
      <c r="J21" s="512"/>
      <c r="K21" s="519">
        <f t="shared" si="4"/>
        <v>447281.35299477971</v>
      </c>
      <c r="L21" s="520">
        <f t="shared" ref="L21:L26" si="7">IF(K21&lt;&gt;0,+G21-K21,0)</f>
        <v>0</v>
      </c>
      <c r="M21" s="519">
        <f t="shared" si="5"/>
        <v>447281.35299477971</v>
      </c>
      <c r="N21" s="515">
        <f t="shared" ref="N21:N26" si="8">IF(M21&lt;&gt;0,+H21-M21,0)</f>
        <v>0</v>
      </c>
      <c r="O21" s="515">
        <f>+N21-L21</f>
        <v>0</v>
      </c>
      <c r="P21" s="272"/>
    </row>
    <row r="22" spans="2:16" ht="12.5">
      <c r="B22" s="195" t="str">
        <f t="shared" si="6"/>
        <v/>
      </c>
      <c r="C22" s="508">
        <f>IF(D11="","-",+C21+1)</f>
        <v>2014</v>
      </c>
      <c r="D22" s="516">
        <v>2688102.5958188158</v>
      </c>
      <c r="E22" s="521">
        <v>70981.71428571429</v>
      </c>
      <c r="F22" s="516">
        <v>2617120.8815331017</v>
      </c>
      <c r="G22" s="517">
        <v>424058.82256501901</v>
      </c>
      <c r="H22" s="511">
        <v>424058.82256501901</v>
      </c>
      <c r="I22" s="512">
        <v>0</v>
      </c>
      <c r="J22" s="512"/>
      <c r="K22" s="519">
        <f t="shared" si="4"/>
        <v>424058.82256501901</v>
      </c>
      <c r="L22" s="520">
        <f t="shared" si="7"/>
        <v>0</v>
      </c>
      <c r="M22" s="519">
        <f t="shared" si="5"/>
        <v>424058.82256501901</v>
      </c>
      <c r="N22" s="515">
        <f t="shared" si="8"/>
        <v>0</v>
      </c>
      <c r="O22" s="515">
        <f t="shared" si="3"/>
        <v>0</v>
      </c>
      <c r="P22" s="272"/>
    </row>
    <row r="23" spans="2:16" ht="12.5">
      <c r="B23" s="195" t="str">
        <f t="shared" si="6"/>
        <v/>
      </c>
      <c r="C23" s="508">
        <f>IF(D11="","-",+C22+1)</f>
        <v>2015</v>
      </c>
      <c r="D23" s="516">
        <v>2617120.8815331017</v>
      </c>
      <c r="E23" s="521">
        <v>70981.71428571429</v>
      </c>
      <c r="F23" s="516">
        <v>2546139.1672473876</v>
      </c>
      <c r="G23" s="517">
        <v>406320.46656296717</v>
      </c>
      <c r="H23" s="511">
        <v>406320.46656296717</v>
      </c>
      <c r="I23" s="512">
        <v>0</v>
      </c>
      <c r="J23" s="512"/>
      <c r="K23" s="519">
        <f t="shared" si="4"/>
        <v>406320.46656296717</v>
      </c>
      <c r="L23" s="520">
        <f t="shared" si="7"/>
        <v>0</v>
      </c>
      <c r="M23" s="519">
        <f t="shared" si="5"/>
        <v>406320.46656296717</v>
      </c>
      <c r="N23" s="515">
        <f t="shared" si="8"/>
        <v>0</v>
      </c>
      <c r="O23" s="515">
        <f>+N23-L23</f>
        <v>0</v>
      </c>
      <c r="P23" s="272"/>
    </row>
    <row r="24" spans="2:16" ht="12.5">
      <c r="B24" s="195" t="str">
        <f t="shared" si="6"/>
        <v>IU</v>
      </c>
      <c r="C24" s="508">
        <f>IF(D11="","-",+C23+1)</f>
        <v>2016</v>
      </c>
      <c r="D24" s="516">
        <v>2546675.1672473866</v>
      </c>
      <c r="E24" s="521">
        <v>70994.476190476184</v>
      </c>
      <c r="F24" s="516">
        <v>2475680.6910569104</v>
      </c>
      <c r="G24" s="517">
        <v>393030.95863797772</v>
      </c>
      <c r="H24" s="511">
        <v>393030.95863797772</v>
      </c>
      <c r="I24" s="512">
        <f t="shared" si="0"/>
        <v>0</v>
      </c>
      <c r="J24" s="512"/>
      <c r="K24" s="519">
        <f>G24</f>
        <v>393030.95863797772</v>
      </c>
      <c r="L24" s="520">
        <f t="shared" si="7"/>
        <v>0</v>
      </c>
      <c r="M24" s="519">
        <f>H24</f>
        <v>393030.95863797772</v>
      </c>
      <c r="N24" s="515">
        <f t="shared" si="8"/>
        <v>0</v>
      </c>
      <c r="O24" s="515">
        <f>+N24-L24</f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2475680.6910569104</v>
      </c>
      <c r="E25" s="521">
        <v>69343.441860465115</v>
      </c>
      <c r="F25" s="516">
        <v>2406337.2491964451</v>
      </c>
      <c r="G25" s="517">
        <v>371766.22774985479</v>
      </c>
      <c r="H25" s="511">
        <v>371766.22774985479</v>
      </c>
      <c r="I25" s="512">
        <f t="shared" si="0"/>
        <v>0</v>
      </c>
      <c r="J25" s="512"/>
      <c r="K25" s="519">
        <f>G25</f>
        <v>371766.22774985479</v>
      </c>
      <c r="L25" s="520">
        <f t="shared" si="7"/>
        <v>0</v>
      </c>
      <c r="M25" s="519">
        <f>H25</f>
        <v>371766.22774985479</v>
      </c>
      <c r="N25" s="515">
        <f t="shared" si="8"/>
        <v>0</v>
      </c>
      <c r="O25" s="515">
        <f>+N25-L25</f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2406337.2491964451</v>
      </c>
      <c r="E26" s="521">
        <v>72726.048780487807</v>
      </c>
      <c r="F26" s="516">
        <v>2333611.2004159573</v>
      </c>
      <c r="G26" s="517">
        <v>373935.78736543196</v>
      </c>
      <c r="H26" s="511">
        <v>373935.78736543196</v>
      </c>
      <c r="I26" s="512">
        <f t="shared" si="0"/>
        <v>0</v>
      </c>
      <c r="J26" s="512"/>
      <c r="K26" s="519">
        <f>G26</f>
        <v>373935.78736543196</v>
      </c>
      <c r="L26" s="520">
        <f t="shared" si="7"/>
        <v>0</v>
      </c>
      <c r="M26" s="519">
        <f>H26</f>
        <v>373935.78736543196</v>
      </c>
      <c r="N26" s="515">
        <f t="shared" si="8"/>
        <v>0</v>
      </c>
      <c r="O26" s="515">
        <f>+N26-L26</f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2333611.2004159573</v>
      </c>
      <c r="E27" s="521">
        <v>69343.441860465115</v>
      </c>
      <c r="F27" s="516">
        <v>2264267.7585554919</v>
      </c>
      <c r="G27" s="517">
        <v>298215.90768337488</v>
      </c>
      <c r="H27" s="511">
        <v>298215.90768337488</v>
      </c>
      <c r="I27" s="512">
        <f t="shared" si="0"/>
        <v>0</v>
      </c>
      <c r="J27" s="512"/>
      <c r="K27" s="519">
        <f>G27</f>
        <v>298215.90768337488</v>
      </c>
      <c r="L27" s="520">
        <f t="shared" ref="L27" si="9">IF(K27&lt;&gt;0,+G27-K27,0)</f>
        <v>0</v>
      </c>
      <c r="M27" s="519">
        <f>H27</f>
        <v>298215.90768337488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2264267.7585554919</v>
      </c>
      <c r="E28" s="523">
        <f>IF(+I14&lt;F27,I14,D28)</f>
        <v>72726.048780487807</v>
      </c>
      <c r="F28" s="524">
        <f t="shared" ref="F28:F48" si="10">+D28-E28</f>
        <v>2191541.7097750041</v>
      </c>
      <c r="G28" s="525">
        <f t="shared" ref="G28:G72" si="11">+I$12*((D28+F28)/2)+E28</f>
        <v>355879.59346722323</v>
      </c>
      <c r="H28" s="492">
        <f t="shared" ref="H28:H72" si="12">+I$13*((D28+F28)/2)+E28</f>
        <v>355879.59346722323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2191541.7097750041</v>
      </c>
      <c r="E29" s="523">
        <f>IF(+I14&lt;F28,I14,D29)</f>
        <v>72726.048780487807</v>
      </c>
      <c r="F29" s="524">
        <f t="shared" si="10"/>
        <v>2118815.6609945162</v>
      </c>
      <c r="G29" s="525">
        <f t="shared" si="11"/>
        <v>346636.54182885448</v>
      </c>
      <c r="H29" s="492">
        <f t="shared" si="12"/>
        <v>346636.54182885448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2118815.6609945162</v>
      </c>
      <c r="E30" s="523">
        <f>IF(+I14&lt;F29,I14,D30)</f>
        <v>72726.048780487807</v>
      </c>
      <c r="F30" s="524">
        <f t="shared" si="10"/>
        <v>2046089.6122140284</v>
      </c>
      <c r="G30" s="525">
        <f t="shared" si="11"/>
        <v>337393.49019048573</v>
      </c>
      <c r="H30" s="492">
        <f t="shared" si="12"/>
        <v>337393.49019048573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2046089.6122140284</v>
      </c>
      <c r="E31" s="523">
        <f>IF(+I14&lt;F30,I14,D31)</f>
        <v>72726.048780487807</v>
      </c>
      <c r="F31" s="524">
        <f t="shared" si="10"/>
        <v>1973363.5634335405</v>
      </c>
      <c r="G31" s="525">
        <f t="shared" si="11"/>
        <v>328150.43855211703</v>
      </c>
      <c r="H31" s="492">
        <f t="shared" si="12"/>
        <v>328150.43855211703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1973363.5634335405</v>
      </c>
      <c r="E32" s="523">
        <f>IF(+I14&lt;F31,I14,D32)</f>
        <v>72726.048780487807</v>
      </c>
      <c r="F32" s="524">
        <f t="shared" si="10"/>
        <v>1900637.5146530527</v>
      </c>
      <c r="G32" s="525">
        <f t="shared" si="11"/>
        <v>318907.38691374828</v>
      </c>
      <c r="H32" s="492">
        <f t="shared" si="12"/>
        <v>318907.38691374828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1900637.5146530527</v>
      </c>
      <c r="E33" s="523">
        <f>IF(+I14&lt;F32,I14,D33)</f>
        <v>72726.048780487807</v>
      </c>
      <c r="F33" s="524">
        <f t="shared" si="10"/>
        <v>1827911.4658725648</v>
      </c>
      <c r="G33" s="525">
        <f t="shared" si="11"/>
        <v>309664.33527537953</v>
      </c>
      <c r="H33" s="492">
        <f t="shared" si="12"/>
        <v>309664.33527537953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1827911.4658725648</v>
      </c>
      <c r="E34" s="523">
        <f>IF(+I14&lt;F33,I14,D34)</f>
        <v>72726.048780487807</v>
      </c>
      <c r="F34" s="524">
        <f t="shared" si="10"/>
        <v>1755185.417092077</v>
      </c>
      <c r="G34" s="525">
        <f t="shared" si="11"/>
        <v>300421.28363701078</v>
      </c>
      <c r="H34" s="492">
        <f t="shared" si="12"/>
        <v>300421.28363701078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1755185.417092077</v>
      </c>
      <c r="E35" s="523">
        <f>IF(+I14&lt;F34,I14,D35)</f>
        <v>72726.048780487807</v>
      </c>
      <c r="F35" s="524">
        <f t="shared" si="10"/>
        <v>1682459.3683115891</v>
      </c>
      <c r="G35" s="525">
        <f t="shared" si="11"/>
        <v>291178.23199864203</v>
      </c>
      <c r="H35" s="492">
        <f t="shared" si="12"/>
        <v>291178.23199864203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1682459.3683115891</v>
      </c>
      <c r="E36" s="523">
        <f>IF(+I14&lt;F35,I14,D36)</f>
        <v>72726.048780487807</v>
      </c>
      <c r="F36" s="524">
        <f t="shared" si="10"/>
        <v>1609733.3195311013</v>
      </c>
      <c r="G36" s="525">
        <f t="shared" si="11"/>
        <v>281935.18036027334</v>
      </c>
      <c r="H36" s="492">
        <f t="shared" si="12"/>
        <v>281935.18036027334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1609733.3195311013</v>
      </c>
      <c r="E37" s="523">
        <f>IF(+I14&lt;F36,I14,D37)</f>
        <v>72726.048780487807</v>
      </c>
      <c r="F37" s="524">
        <f t="shared" si="10"/>
        <v>1537007.2707506134</v>
      </c>
      <c r="G37" s="525">
        <f t="shared" si="11"/>
        <v>272692.12872190459</v>
      </c>
      <c r="H37" s="492">
        <f t="shared" si="12"/>
        <v>272692.12872190459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1537007.2707506134</v>
      </c>
      <c r="E38" s="523">
        <f>IF(+I14&lt;F37,I14,D38)</f>
        <v>72726.048780487807</v>
      </c>
      <c r="F38" s="524">
        <f t="shared" si="10"/>
        <v>1464281.2219701256</v>
      </c>
      <c r="G38" s="525">
        <f t="shared" si="11"/>
        <v>263449.07708353584</v>
      </c>
      <c r="H38" s="492">
        <f t="shared" si="12"/>
        <v>263449.07708353584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1464281.2219701256</v>
      </c>
      <c r="E39" s="523">
        <f>IF(+I14&lt;F38,I14,D39)</f>
        <v>72726.048780487807</v>
      </c>
      <c r="F39" s="524">
        <f t="shared" si="10"/>
        <v>1391555.1731896377</v>
      </c>
      <c r="G39" s="525">
        <f t="shared" si="11"/>
        <v>254206.02544516709</v>
      </c>
      <c r="H39" s="492">
        <f t="shared" si="12"/>
        <v>254206.02544516709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1391555.1731896377</v>
      </c>
      <c r="E40" s="523">
        <f>IF(+I14&lt;F39,I14,D40)</f>
        <v>72726.048780487807</v>
      </c>
      <c r="F40" s="524">
        <f t="shared" si="10"/>
        <v>1318829.1244091499</v>
      </c>
      <c r="G40" s="525">
        <f t="shared" si="11"/>
        <v>244962.97380679834</v>
      </c>
      <c r="H40" s="492">
        <f t="shared" si="12"/>
        <v>244962.97380679834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1318829.1244091499</v>
      </c>
      <c r="E41" s="523">
        <f>IF(+I14&lt;F40,I14,D41)</f>
        <v>72726.048780487807</v>
      </c>
      <c r="F41" s="524">
        <f t="shared" si="10"/>
        <v>1246103.075628662</v>
      </c>
      <c r="G41" s="525">
        <f t="shared" si="11"/>
        <v>235719.92216842959</v>
      </c>
      <c r="H41" s="492">
        <f t="shared" si="12"/>
        <v>235719.92216842959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1246103.075628662</v>
      </c>
      <c r="E42" s="523">
        <f>IF(+I14&lt;F41,I14,D42)</f>
        <v>72726.048780487807</v>
      </c>
      <c r="F42" s="524">
        <f t="shared" si="10"/>
        <v>1173377.0268481742</v>
      </c>
      <c r="G42" s="525">
        <f t="shared" si="11"/>
        <v>226476.8705300609</v>
      </c>
      <c r="H42" s="492">
        <f t="shared" si="12"/>
        <v>226476.8705300609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1173377.0268481742</v>
      </c>
      <c r="E43" s="523">
        <f>IF(+I14&lt;F42,I14,D43)</f>
        <v>72726.048780487807</v>
      </c>
      <c r="F43" s="524">
        <f t="shared" si="10"/>
        <v>1100650.9780676863</v>
      </c>
      <c r="G43" s="525">
        <f t="shared" si="11"/>
        <v>217233.81889169215</v>
      </c>
      <c r="H43" s="492">
        <f t="shared" si="12"/>
        <v>217233.81889169215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1100650.9780676863</v>
      </c>
      <c r="E44" s="523">
        <f>IF(+I14&lt;F43,I14,D44)</f>
        <v>72726.048780487807</v>
      </c>
      <c r="F44" s="524">
        <f t="shared" si="10"/>
        <v>1027924.9292871985</v>
      </c>
      <c r="G44" s="525">
        <f t="shared" si="11"/>
        <v>207990.7672533234</v>
      </c>
      <c r="H44" s="492">
        <f t="shared" si="12"/>
        <v>207990.7672533234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1027924.9292871985</v>
      </c>
      <c r="E45" s="523">
        <f>IF(+I14&lt;F44,I14,D45)</f>
        <v>72726.048780487807</v>
      </c>
      <c r="F45" s="524">
        <f t="shared" si="10"/>
        <v>955198.88050671062</v>
      </c>
      <c r="G45" s="525">
        <f t="shared" si="11"/>
        <v>198747.71561495465</v>
      </c>
      <c r="H45" s="492">
        <f t="shared" si="12"/>
        <v>198747.71561495465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955198.88050671062</v>
      </c>
      <c r="E46" s="523">
        <f>IF(+I14&lt;F45,I14,D46)</f>
        <v>72726.048780487807</v>
      </c>
      <c r="F46" s="524">
        <f t="shared" si="10"/>
        <v>882472.83172622276</v>
      </c>
      <c r="G46" s="525">
        <f t="shared" si="11"/>
        <v>189504.6639765859</v>
      </c>
      <c r="H46" s="492">
        <f t="shared" si="12"/>
        <v>189504.6639765859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882472.83172622276</v>
      </c>
      <c r="E47" s="523">
        <f>IF(+I14&lt;F46,I14,D47)</f>
        <v>72726.048780487807</v>
      </c>
      <c r="F47" s="524">
        <f t="shared" si="10"/>
        <v>809746.78294573491</v>
      </c>
      <c r="G47" s="525">
        <f t="shared" si="11"/>
        <v>180261.61233821718</v>
      </c>
      <c r="H47" s="492">
        <f t="shared" si="12"/>
        <v>180261.61233821718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809746.78294573491</v>
      </c>
      <c r="E48" s="523">
        <f>IF(+I14&lt;F47,I14,D48)</f>
        <v>72726.048780487807</v>
      </c>
      <c r="F48" s="524">
        <f t="shared" si="10"/>
        <v>737020.73416524706</v>
      </c>
      <c r="G48" s="525">
        <f t="shared" si="11"/>
        <v>171018.56069984846</v>
      </c>
      <c r="H48" s="492">
        <f t="shared" si="12"/>
        <v>171018.56069984846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737020.73416524706</v>
      </c>
      <c r="E49" s="523">
        <f>IF(+I14&lt;F48,I14,D49)</f>
        <v>72726.048780487807</v>
      </c>
      <c r="F49" s="524">
        <f t="shared" ref="F49:F72" si="13">+D49-E49</f>
        <v>664294.68538475921</v>
      </c>
      <c r="G49" s="525">
        <f t="shared" si="11"/>
        <v>161775.50906147971</v>
      </c>
      <c r="H49" s="492">
        <f t="shared" si="12"/>
        <v>161775.50906147971</v>
      </c>
      <c r="I49" s="512">
        <f t="shared" ref="I49:I72" si="14">H49-G49</f>
        <v>0</v>
      </c>
      <c r="J49" s="512"/>
      <c r="K49" s="526"/>
      <c r="L49" s="515">
        <f t="shared" ref="L49:L72" si="15">IF(K49&lt;&gt;0,+G49-K49,0)</f>
        <v>0</v>
      </c>
      <c r="M49" s="526"/>
      <c r="N49" s="515">
        <f t="shared" ref="N49:N72" si="16">IF(M49&lt;&gt;0,+H49-M49,0)</f>
        <v>0</v>
      </c>
      <c r="O49" s="515">
        <f t="shared" ref="O49:O72" si="17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664294.68538475921</v>
      </c>
      <c r="E50" s="523">
        <f>IF(+I14&lt;F49,I14,D50)</f>
        <v>72726.048780487807</v>
      </c>
      <c r="F50" s="524">
        <f t="shared" si="13"/>
        <v>591568.63660427136</v>
      </c>
      <c r="G50" s="525">
        <f t="shared" si="11"/>
        <v>152532.45742311096</v>
      </c>
      <c r="H50" s="492">
        <f t="shared" si="12"/>
        <v>152532.45742311096</v>
      </c>
      <c r="I50" s="512">
        <f t="shared" si="14"/>
        <v>0</v>
      </c>
      <c r="J50" s="512"/>
      <c r="K50" s="526"/>
      <c r="L50" s="515">
        <f t="shared" si="15"/>
        <v>0</v>
      </c>
      <c r="M50" s="526"/>
      <c r="N50" s="515">
        <f t="shared" si="16"/>
        <v>0</v>
      </c>
      <c r="O50" s="515">
        <f t="shared" si="17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591568.63660427136</v>
      </c>
      <c r="E51" s="523">
        <f>IF(+I14&lt;F50,I14,D51)</f>
        <v>72726.048780487807</v>
      </c>
      <c r="F51" s="524">
        <f t="shared" si="13"/>
        <v>518842.58782378357</v>
      </c>
      <c r="G51" s="525">
        <f t="shared" si="11"/>
        <v>143289.40578474221</v>
      </c>
      <c r="H51" s="492">
        <f t="shared" si="12"/>
        <v>143289.40578474221</v>
      </c>
      <c r="I51" s="512">
        <f t="shared" si="14"/>
        <v>0</v>
      </c>
      <c r="J51" s="512"/>
      <c r="K51" s="526"/>
      <c r="L51" s="515">
        <f t="shared" si="15"/>
        <v>0</v>
      </c>
      <c r="M51" s="526"/>
      <c r="N51" s="515">
        <f t="shared" si="16"/>
        <v>0</v>
      </c>
      <c r="O51" s="515">
        <f t="shared" si="17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518842.58782378357</v>
      </c>
      <c r="E52" s="523">
        <f>IF(+I14&lt;F51,I14,D52)</f>
        <v>72726.048780487807</v>
      </c>
      <c r="F52" s="524">
        <f t="shared" si="13"/>
        <v>446116.53904329578</v>
      </c>
      <c r="G52" s="525">
        <f t="shared" si="11"/>
        <v>134046.35414637349</v>
      </c>
      <c r="H52" s="492">
        <f t="shared" si="12"/>
        <v>134046.35414637349</v>
      </c>
      <c r="I52" s="512">
        <f t="shared" si="14"/>
        <v>0</v>
      </c>
      <c r="J52" s="512"/>
      <c r="K52" s="526"/>
      <c r="L52" s="515">
        <f t="shared" si="15"/>
        <v>0</v>
      </c>
      <c r="M52" s="526"/>
      <c r="N52" s="515">
        <f t="shared" si="16"/>
        <v>0</v>
      </c>
      <c r="O52" s="515">
        <f t="shared" si="17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446116.53904329578</v>
      </c>
      <c r="E53" s="523">
        <f>IF(+I14&lt;F52,I14,D53)</f>
        <v>72726.048780487807</v>
      </c>
      <c r="F53" s="524">
        <f t="shared" si="13"/>
        <v>373390.49026280799</v>
      </c>
      <c r="G53" s="525">
        <f t="shared" si="11"/>
        <v>124803.30250800477</v>
      </c>
      <c r="H53" s="492">
        <f t="shared" si="12"/>
        <v>124803.30250800477</v>
      </c>
      <c r="I53" s="512">
        <f t="shared" si="14"/>
        <v>0</v>
      </c>
      <c r="J53" s="512"/>
      <c r="K53" s="526"/>
      <c r="L53" s="515">
        <f t="shared" si="15"/>
        <v>0</v>
      </c>
      <c r="M53" s="526"/>
      <c r="N53" s="515">
        <f t="shared" si="16"/>
        <v>0</v>
      </c>
      <c r="O53" s="515">
        <f t="shared" si="17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373390.49026280799</v>
      </c>
      <c r="E54" s="523">
        <f>IF(+I14&lt;F53,I14,D54)</f>
        <v>72726.048780487807</v>
      </c>
      <c r="F54" s="524">
        <f t="shared" si="13"/>
        <v>300664.4414823202</v>
      </c>
      <c r="G54" s="525">
        <f t="shared" si="11"/>
        <v>115560.25086963603</v>
      </c>
      <c r="H54" s="492">
        <f t="shared" si="12"/>
        <v>115560.25086963603</v>
      </c>
      <c r="I54" s="512">
        <f t="shared" si="14"/>
        <v>0</v>
      </c>
      <c r="J54" s="512"/>
      <c r="K54" s="526"/>
      <c r="L54" s="515">
        <f t="shared" si="15"/>
        <v>0</v>
      </c>
      <c r="M54" s="526"/>
      <c r="N54" s="515">
        <f t="shared" si="16"/>
        <v>0</v>
      </c>
      <c r="O54" s="515">
        <f t="shared" si="17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300664.4414823202</v>
      </c>
      <c r="E55" s="523">
        <f>IF(+I14&lt;F54,I14,D55)</f>
        <v>72726.048780487807</v>
      </c>
      <c r="F55" s="524">
        <f t="shared" si="13"/>
        <v>227938.3927018324</v>
      </c>
      <c r="G55" s="525">
        <f t="shared" si="11"/>
        <v>106317.1992312673</v>
      </c>
      <c r="H55" s="492">
        <f t="shared" si="12"/>
        <v>106317.1992312673</v>
      </c>
      <c r="I55" s="512">
        <f t="shared" si="14"/>
        <v>0</v>
      </c>
      <c r="J55" s="512"/>
      <c r="K55" s="526"/>
      <c r="L55" s="515">
        <f t="shared" si="15"/>
        <v>0</v>
      </c>
      <c r="M55" s="526"/>
      <c r="N55" s="515">
        <f t="shared" si="16"/>
        <v>0</v>
      </c>
      <c r="O55" s="515">
        <f t="shared" si="17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227938.3927018324</v>
      </c>
      <c r="E56" s="523">
        <f>IF(+I14&lt;F55,I14,D56)</f>
        <v>72726.048780487807</v>
      </c>
      <c r="F56" s="524">
        <f t="shared" si="13"/>
        <v>155212.34392134461</v>
      </c>
      <c r="G56" s="525">
        <f t="shared" si="11"/>
        <v>97074.14759289856</v>
      </c>
      <c r="H56" s="492">
        <f t="shared" si="12"/>
        <v>97074.14759289856</v>
      </c>
      <c r="I56" s="512">
        <f t="shared" si="14"/>
        <v>0</v>
      </c>
      <c r="J56" s="512"/>
      <c r="K56" s="526"/>
      <c r="L56" s="515">
        <f t="shared" si="15"/>
        <v>0</v>
      </c>
      <c r="M56" s="526"/>
      <c r="N56" s="515">
        <f t="shared" si="16"/>
        <v>0</v>
      </c>
      <c r="O56" s="515">
        <f t="shared" si="17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155212.34392134461</v>
      </c>
      <c r="E57" s="523">
        <f>IF(+I14&lt;F56,I14,D57)</f>
        <v>72726.048780487807</v>
      </c>
      <c r="F57" s="524">
        <f t="shared" si="13"/>
        <v>82486.295140856804</v>
      </c>
      <c r="G57" s="525">
        <f t="shared" si="11"/>
        <v>87831.095954529825</v>
      </c>
      <c r="H57" s="492">
        <f t="shared" si="12"/>
        <v>87831.095954529825</v>
      </c>
      <c r="I57" s="512">
        <f t="shared" si="14"/>
        <v>0</v>
      </c>
      <c r="J57" s="512"/>
      <c r="K57" s="526"/>
      <c r="L57" s="515">
        <f t="shared" si="15"/>
        <v>0</v>
      </c>
      <c r="M57" s="526"/>
      <c r="N57" s="515">
        <f t="shared" si="16"/>
        <v>0</v>
      </c>
      <c r="O57" s="515">
        <f t="shared" si="17"/>
        <v>0</v>
      </c>
      <c r="P57" s="272"/>
    </row>
    <row r="58" spans="2:17" ht="12.5">
      <c r="B58" s="195" t="str">
        <f t="shared" si="6"/>
        <v/>
      </c>
      <c r="C58" s="508">
        <f>IF(D11="","-",+C57+1)</f>
        <v>2050</v>
      </c>
      <c r="D58" s="524">
        <f>IF(F57+SUM(E$17:E57)=D$10,F57,D$10-SUM(E$17:E57))</f>
        <v>82486.295140856804</v>
      </c>
      <c r="E58" s="523">
        <f>IF(+I14&lt;F57,I14,D58)</f>
        <v>72726.048780487807</v>
      </c>
      <c r="F58" s="524">
        <f t="shared" si="13"/>
        <v>9760.2463603689976</v>
      </c>
      <c r="G58" s="525">
        <f t="shared" si="11"/>
        <v>78588.044316161089</v>
      </c>
      <c r="H58" s="492">
        <f t="shared" si="12"/>
        <v>78588.044316161089</v>
      </c>
      <c r="I58" s="512">
        <f t="shared" si="14"/>
        <v>0</v>
      </c>
      <c r="J58" s="512"/>
      <c r="K58" s="526"/>
      <c r="L58" s="515">
        <f t="shared" si="15"/>
        <v>0</v>
      </c>
      <c r="M58" s="526"/>
      <c r="N58" s="515">
        <f t="shared" si="16"/>
        <v>0</v>
      </c>
      <c r="O58" s="515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9760.2463603689976</v>
      </c>
      <c r="E59" s="523">
        <f>IF(+I14&lt;F58,I14,D59)</f>
        <v>9760.2463603689976</v>
      </c>
      <c r="F59" s="524">
        <f t="shared" si="13"/>
        <v>0</v>
      </c>
      <c r="G59" s="525">
        <f t="shared" si="11"/>
        <v>10380.481218613459</v>
      </c>
      <c r="H59" s="492">
        <f t="shared" si="12"/>
        <v>10380.481218613459</v>
      </c>
      <c r="I59" s="512">
        <f t="shared" si="14"/>
        <v>0</v>
      </c>
      <c r="J59" s="512"/>
      <c r="K59" s="526"/>
      <c r="L59" s="515">
        <f t="shared" si="15"/>
        <v>0</v>
      </c>
      <c r="M59" s="526"/>
      <c r="N59" s="515">
        <f t="shared" si="16"/>
        <v>0</v>
      </c>
      <c r="O59" s="515">
        <f t="shared" si="17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0</v>
      </c>
      <c r="E60" s="523">
        <f>IF(+I14&lt;F59,I14,D60)</f>
        <v>0</v>
      </c>
      <c r="F60" s="524">
        <f t="shared" si="13"/>
        <v>0</v>
      </c>
      <c r="G60" s="525">
        <f t="shared" si="11"/>
        <v>0</v>
      </c>
      <c r="H60" s="492">
        <f t="shared" si="12"/>
        <v>0</v>
      </c>
      <c r="I60" s="512">
        <f t="shared" si="14"/>
        <v>0</v>
      </c>
      <c r="J60" s="512"/>
      <c r="K60" s="526"/>
      <c r="L60" s="515">
        <f t="shared" si="15"/>
        <v>0</v>
      </c>
      <c r="M60" s="526"/>
      <c r="N60" s="515">
        <f t="shared" si="16"/>
        <v>0</v>
      </c>
      <c r="O60" s="515">
        <f t="shared" si="17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7">
        <f t="shared" si="11"/>
        <v>0</v>
      </c>
      <c r="H61" s="492">
        <f t="shared" si="12"/>
        <v>0</v>
      </c>
      <c r="I61" s="512">
        <f t="shared" si="14"/>
        <v>0</v>
      </c>
      <c r="J61" s="512"/>
      <c r="K61" s="526"/>
      <c r="L61" s="515">
        <f t="shared" si="15"/>
        <v>0</v>
      </c>
      <c r="M61" s="526"/>
      <c r="N61" s="515">
        <f t="shared" si="16"/>
        <v>0</v>
      </c>
      <c r="O61" s="515">
        <f t="shared" si="17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7">
        <f t="shared" si="11"/>
        <v>0</v>
      </c>
      <c r="H62" s="492">
        <f t="shared" si="12"/>
        <v>0</v>
      </c>
      <c r="I62" s="512">
        <f t="shared" si="14"/>
        <v>0</v>
      </c>
      <c r="J62" s="512"/>
      <c r="K62" s="526"/>
      <c r="L62" s="515">
        <f t="shared" si="15"/>
        <v>0</v>
      </c>
      <c r="M62" s="526"/>
      <c r="N62" s="515">
        <f t="shared" si="16"/>
        <v>0</v>
      </c>
      <c r="O62" s="515">
        <f t="shared" si="17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7">
        <f t="shared" si="11"/>
        <v>0</v>
      </c>
      <c r="H63" s="492">
        <f t="shared" si="12"/>
        <v>0</v>
      </c>
      <c r="I63" s="512">
        <f t="shared" si="14"/>
        <v>0</v>
      </c>
      <c r="J63" s="512"/>
      <c r="K63" s="526"/>
      <c r="L63" s="515">
        <f t="shared" si="15"/>
        <v>0</v>
      </c>
      <c r="M63" s="526"/>
      <c r="N63" s="515">
        <f t="shared" si="16"/>
        <v>0</v>
      </c>
      <c r="O63" s="515">
        <f t="shared" si="17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7">
        <f t="shared" si="11"/>
        <v>0</v>
      </c>
      <c r="H64" s="492">
        <f t="shared" si="12"/>
        <v>0</v>
      </c>
      <c r="I64" s="512">
        <f t="shared" si="14"/>
        <v>0</v>
      </c>
      <c r="J64" s="512"/>
      <c r="K64" s="526"/>
      <c r="L64" s="515">
        <f t="shared" si="15"/>
        <v>0</v>
      </c>
      <c r="M64" s="526"/>
      <c r="N64" s="515">
        <f t="shared" si="16"/>
        <v>0</v>
      </c>
      <c r="O64" s="515">
        <f t="shared" si="17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7">
        <f t="shared" si="11"/>
        <v>0</v>
      </c>
      <c r="H65" s="492">
        <f t="shared" si="12"/>
        <v>0</v>
      </c>
      <c r="I65" s="512">
        <f t="shared" si="14"/>
        <v>0</v>
      </c>
      <c r="J65" s="512"/>
      <c r="K65" s="526"/>
      <c r="L65" s="515">
        <f t="shared" si="15"/>
        <v>0</v>
      </c>
      <c r="M65" s="526"/>
      <c r="N65" s="515">
        <f t="shared" si="16"/>
        <v>0</v>
      </c>
      <c r="O65" s="515">
        <f t="shared" si="17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7">
        <f t="shared" si="11"/>
        <v>0</v>
      </c>
      <c r="H66" s="492">
        <f t="shared" si="12"/>
        <v>0</v>
      </c>
      <c r="I66" s="512">
        <f t="shared" si="14"/>
        <v>0</v>
      </c>
      <c r="J66" s="512"/>
      <c r="K66" s="526"/>
      <c r="L66" s="515">
        <f t="shared" si="15"/>
        <v>0</v>
      </c>
      <c r="M66" s="526"/>
      <c r="N66" s="515">
        <f t="shared" si="16"/>
        <v>0</v>
      </c>
      <c r="O66" s="515">
        <f t="shared" si="17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7">
        <f t="shared" si="11"/>
        <v>0</v>
      </c>
      <c r="H67" s="492">
        <f t="shared" si="12"/>
        <v>0</v>
      </c>
      <c r="I67" s="512">
        <f t="shared" si="14"/>
        <v>0</v>
      </c>
      <c r="J67" s="512"/>
      <c r="K67" s="526"/>
      <c r="L67" s="515">
        <f t="shared" si="15"/>
        <v>0</v>
      </c>
      <c r="M67" s="526"/>
      <c r="N67" s="515">
        <f t="shared" si="16"/>
        <v>0</v>
      </c>
      <c r="O67" s="515">
        <f t="shared" si="17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7">
        <f t="shared" si="11"/>
        <v>0</v>
      </c>
      <c r="H68" s="492">
        <f t="shared" si="12"/>
        <v>0</v>
      </c>
      <c r="I68" s="512">
        <f t="shared" si="14"/>
        <v>0</v>
      </c>
      <c r="J68" s="512"/>
      <c r="K68" s="526"/>
      <c r="L68" s="515">
        <f t="shared" si="15"/>
        <v>0</v>
      </c>
      <c r="M68" s="526"/>
      <c r="N68" s="515">
        <f t="shared" si="16"/>
        <v>0</v>
      </c>
      <c r="O68" s="515">
        <f t="shared" si="17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7">
        <f t="shared" si="11"/>
        <v>0</v>
      </c>
      <c r="H69" s="492">
        <f t="shared" si="12"/>
        <v>0</v>
      </c>
      <c r="I69" s="512">
        <f t="shared" si="14"/>
        <v>0</v>
      </c>
      <c r="J69" s="512"/>
      <c r="K69" s="526"/>
      <c r="L69" s="515">
        <f t="shared" si="15"/>
        <v>0</v>
      </c>
      <c r="M69" s="526"/>
      <c r="N69" s="515">
        <f t="shared" si="16"/>
        <v>0</v>
      </c>
      <c r="O69" s="515">
        <f t="shared" si="17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7">
        <f t="shared" si="11"/>
        <v>0</v>
      </c>
      <c r="H70" s="492">
        <f t="shared" si="12"/>
        <v>0</v>
      </c>
      <c r="I70" s="512">
        <f t="shared" si="14"/>
        <v>0</v>
      </c>
      <c r="J70" s="512"/>
      <c r="K70" s="526"/>
      <c r="L70" s="515">
        <f t="shared" si="15"/>
        <v>0</v>
      </c>
      <c r="M70" s="526"/>
      <c r="N70" s="515">
        <f t="shared" si="16"/>
        <v>0</v>
      </c>
      <c r="O70" s="515">
        <f t="shared" si="17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7">
        <f t="shared" si="11"/>
        <v>0</v>
      </c>
      <c r="H71" s="492">
        <f t="shared" si="12"/>
        <v>0</v>
      </c>
      <c r="I71" s="512">
        <f t="shared" si="14"/>
        <v>0</v>
      </c>
      <c r="J71" s="512"/>
      <c r="K71" s="526"/>
      <c r="L71" s="515">
        <f t="shared" si="15"/>
        <v>0</v>
      </c>
      <c r="M71" s="526"/>
      <c r="N71" s="515">
        <f t="shared" si="16"/>
        <v>0</v>
      </c>
      <c r="O71" s="515">
        <f t="shared" si="17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31">
        <f t="shared" si="11"/>
        <v>0</v>
      </c>
      <c r="H72" s="472">
        <f t="shared" si="12"/>
        <v>0</v>
      </c>
      <c r="I72" s="532">
        <f t="shared" si="14"/>
        <v>0</v>
      </c>
      <c r="J72" s="512"/>
      <c r="K72" s="533"/>
      <c r="L72" s="534">
        <f t="shared" si="15"/>
        <v>0</v>
      </c>
      <c r="M72" s="533"/>
      <c r="N72" s="534">
        <f t="shared" si="16"/>
        <v>0</v>
      </c>
      <c r="O72" s="534">
        <f t="shared" si="17"/>
        <v>0</v>
      </c>
      <c r="P72" s="272"/>
    </row>
    <row r="73" spans="1:16" ht="12.5">
      <c r="C73" s="374" t="s">
        <v>78</v>
      </c>
      <c r="D73" s="375"/>
      <c r="E73" s="375">
        <f>SUM(E17:E72)</f>
        <v>2981768</v>
      </c>
      <c r="F73" s="375"/>
      <c r="G73" s="375">
        <f>SUM(G17:G72)</f>
        <v>10978031.679697799</v>
      </c>
      <c r="H73" s="375">
        <f>SUM(H17:H72)</f>
        <v>10978031.679697799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298215.90768337488</v>
      </c>
      <c r="N87" s="547">
        <f>IF(J92&lt;D11,0,VLOOKUP(J92,C17:O72,11))</f>
        <v>298215.90768337488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316406.89315312036</v>
      </c>
      <c r="N88" s="551">
        <f>IF(J92&lt;D11,0,VLOOKUP(J92,C99:P154,7))</f>
        <v>316406.89315312036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18190.985469745472</v>
      </c>
      <c r="N89" s="556">
        <f>+N88-N87</f>
        <v>18190.985469745472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TP2007120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v>2981768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12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69343.441860465115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0</v>
      </c>
      <c r="F99" s="516">
        <v>2981232</v>
      </c>
      <c r="G99" s="575">
        <v>1490616</v>
      </c>
      <c r="H99" s="576">
        <v>215748</v>
      </c>
      <c r="I99" s="577">
        <v>215748</v>
      </c>
      <c r="J99" s="515">
        <f t="shared" ref="J99:J130" si="18">+I99-H99</f>
        <v>0</v>
      </c>
      <c r="K99" s="515"/>
      <c r="L99" s="513">
        <f t="shared" ref="L99:L104" si="19">H99</f>
        <v>215748</v>
      </c>
      <c r="M99" s="514">
        <f t="shared" ref="M99:M130" si="20">IF(L99&lt;&gt;0,+H99-L99,0)</f>
        <v>0</v>
      </c>
      <c r="N99" s="513">
        <f t="shared" ref="N99:N104" si="21">I99</f>
        <v>215748</v>
      </c>
      <c r="O99" s="514">
        <f t="shared" ref="O99:O130" si="22">IF(N99&lt;&gt;0,+I99-N99,0)</f>
        <v>0</v>
      </c>
      <c r="P99" s="514">
        <f t="shared" ref="P99:P130" si="23">+O99-M99</f>
        <v>0</v>
      </c>
      <c r="Q99" s="269"/>
    </row>
    <row r="100" spans="1:17" ht="12.5">
      <c r="B100" s="195" t="str">
        <f>IF(D100=F99,"","IU")</f>
        <v/>
      </c>
      <c r="C100" s="508">
        <f>IF(D93="","-",+C99+1)</f>
        <v>2010</v>
      </c>
      <c r="D100" s="509">
        <v>2981232</v>
      </c>
      <c r="E100" s="517">
        <v>72712.975609756104</v>
      </c>
      <c r="F100" s="516">
        <v>2908519.0243902439</v>
      </c>
      <c r="G100" s="516">
        <v>2944875.512195122</v>
      </c>
      <c r="H100" s="517">
        <v>558870.93622757494</v>
      </c>
      <c r="I100" s="511">
        <v>558870.93622757494</v>
      </c>
      <c r="J100" s="515">
        <f t="shared" si="18"/>
        <v>0</v>
      </c>
      <c r="K100" s="515"/>
      <c r="L100" s="519">
        <f t="shared" si="19"/>
        <v>558870.93622757494</v>
      </c>
      <c r="M100" s="520">
        <f t="shared" si="20"/>
        <v>0</v>
      </c>
      <c r="N100" s="519">
        <f t="shared" si="21"/>
        <v>558870.93622757494</v>
      </c>
      <c r="O100" s="515">
        <f t="shared" si="22"/>
        <v>0</v>
      </c>
      <c r="P100" s="515">
        <f t="shared" si="23"/>
        <v>0</v>
      </c>
      <c r="Q100" s="269"/>
    </row>
    <row r="101" spans="1:17" ht="12.5">
      <c r="B101" s="195" t="str">
        <f t="shared" ref="B101:B154" si="24">IF(D101=F100,"","IU")</f>
        <v/>
      </c>
      <c r="C101" s="508">
        <f>IF(D93="","-",+C100+1)</f>
        <v>2011</v>
      </c>
      <c r="D101" s="509">
        <v>2908519.0243902439</v>
      </c>
      <c r="E101" s="521">
        <v>70981.71428571429</v>
      </c>
      <c r="F101" s="516">
        <v>2837537.3101045298</v>
      </c>
      <c r="G101" s="516">
        <v>2873028.1672473866</v>
      </c>
      <c r="H101" s="517">
        <v>503027.40641582396</v>
      </c>
      <c r="I101" s="511">
        <v>503027.40641582396</v>
      </c>
      <c r="J101" s="515">
        <f t="shared" si="18"/>
        <v>0</v>
      </c>
      <c r="K101" s="515"/>
      <c r="L101" s="519">
        <f t="shared" si="19"/>
        <v>503027.40641582396</v>
      </c>
      <c r="M101" s="520">
        <f t="shared" si="20"/>
        <v>0</v>
      </c>
      <c r="N101" s="519">
        <f t="shared" si="21"/>
        <v>503027.40641582396</v>
      </c>
      <c r="O101" s="515">
        <f t="shared" si="22"/>
        <v>0</v>
      </c>
      <c r="P101" s="515">
        <f t="shared" si="23"/>
        <v>0</v>
      </c>
      <c r="Q101" s="269"/>
    </row>
    <row r="102" spans="1:17" ht="12.5">
      <c r="B102" s="195" t="str">
        <f t="shared" si="24"/>
        <v/>
      </c>
      <c r="C102" s="508">
        <f>IF(D93="","-",+C101+1)</f>
        <v>2012</v>
      </c>
      <c r="D102" s="509">
        <v>2837537.3101045298</v>
      </c>
      <c r="E102" s="517">
        <v>70981.71428571429</v>
      </c>
      <c r="F102" s="516">
        <v>2766555.5958188158</v>
      </c>
      <c r="G102" s="516">
        <v>2802046.452961673</v>
      </c>
      <c r="H102" s="517">
        <v>483313.86691448453</v>
      </c>
      <c r="I102" s="511">
        <v>483313.86691448453</v>
      </c>
      <c r="J102" s="515">
        <f t="shared" si="18"/>
        <v>0</v>
      </c>
      <c r="K102" s="515"/>
      <c r="L102" s="519">
        <f t="shared" si="19"/>
        <v>483313.86691448453</v>
      </c>
      <c r="M102" s="520">
        <f t="shared" si="20"/>
        <v>0</v>
      </c>
      <c r="N102" s="519">
        <f t="shared" si="21"/>
        <v>483313.86691448453</v>
      </c>
      <c r="O102" s="515">
        <f t="shared" si="22"/>
        <v>0</v>
      </c>
      <c r="P102" s="515">
        <f t="shared" si="23"/>
        <v>0</v>
      </c>
      <c r="Q102" s="269"/>
    </row>
    <row r="103" spans="1:17" ht="12.5">
      <c r="B103" s="195" t="str">
        <f t="shared" si="24"/>
        <v/>
      </c>
      <c r="C103" s="508">
        <f>IF(D93="","-",+C102+1)</f>
        <v>2013</v>
      </c>
      <c r="D103" s="509">
        <v>2766555.5958188158</v>
      </c>
      <c r="E103" s="517">
        <v>70981.71428571429</v>
      </c>
      <c r="F103" s="516">
        <v>2695573.8815331017</v>
      </c>
      <c r="G103" s="516">
        <v>2731064.7386759585</v>
      </c>
      <c r="H103" s="517">
        <v>440472.11189849139</v>
      </c>
      <c r="I103" s="511">
        <v>440472.11189849139</v>
      </c>
      <c r="J103" s="515">
        <v>0</v>
      </c>
      <c r="K103" s="515"/>
      <c r="L103" s="519">
        <f t="shared" si="19"/>
        <v>440472.11189849139</v>
      </c>
      <c r="M103" s="520">
        <f t="shared" ref="M103:M108" si="25">IF(L103&lt;&gt;0,+H103-L103,0)</f>
        <v>0</v>
      </c>
      <c r="N103" s="519">
        <f t="shared" si="21"/>
        <v>440472.11189849139</v>
      </c>
      <c r="O103" s="515">
        <f t="shared" ref="O103:O108" si="26"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4"/>
        <v/>
      </c>
      <c r="C104" s="508">
        <f>IF(D93="","-",+C103+1)</f>
        <v>2014</v>
      </c>
      <c r="D104" s="509">
        <v>2695573.8815331017</v>
      </c>
      <c r="E104" s="517">
        <v>70981.71428571429</v>
      </c>
      <c r="F104" s="516">
        <v>2624592.1672473876</v>
      </c>
      <c r="G104" s="516">
        <v>2660083.0243902449</v>
      </c>
      <c r="H104" s="517">
        <v>432549.40222158958</v>
      </c>
      <c r="I104" s="511">
        <v>432549.40222158958</v>
      </c>
      <c r="J104" s="515">
        <v>0</v>
      </c>
      <c r="K104" s="515"/>
      <c r="L104" s="519">
        <f t="shared" si="19"/>
        <v>432549.40222158958</v>
      </c>
      <c r="M104" s="520">
        <f t="shared" si="25"/>
        <v>0</v>
      </c>
      <c r="N104" s="519">
        <f t="shared" si="21"/>
        <v>432549.40222158958</v>
      </c>
      <c r="O104" s="515">
        <f t="shared" si="26"/>
        <v>0</v>
      </c>
      <c r="P104" s="515">
        <f>+O104-M104</f>
        <v>0</v>
      </c>
      <c r="Q104" s="269"/>
    </row>
    <row r="105" spans="1:17" ht="12.5">
      <c r="B105" s="195" t="str">
        <f t="shared" si="24"/>
        <v>IU</v>
      </c>
      <c r="C105" s="508">
        <f>IF(D93="","-",+C104+1)</f>
        <v>2015</v>
      </c>
      <c r="D105" s="509">
        <v>2625128.1672473866</v>
      </c>
      <c r="E105" s="517">
        <v>70994.476190476184</v>
      </c>
      <c r="F105" s="516">
        <v>2554133.6910569104</v>
      </c>
      <c r="G105" s="516">
        <v>2589630.9291521488</v>
      </c>
      <c r="H105" s="517">
        <v>412227.237835226</v>
      </c>
      <c r="I105" s="511">
        <v>412227.237835226</v>
      </c>
      <c r="J105" s="515">
        <f t="shared" si="18"/>
        <v>0</v>
      </c>
      <c r="K105" s="515"/>
      <c r="L105" s="519">
        <f>H105</f>
        <v>412227.237835226</v>
      </c>
      <c r="M105" s="520">
        <f t="shared" si="25"/>
        <v>0</v>
      </c>
      <c r="N105" s="519">
        <f>I105</f>
        <v>412227.237835226</v>
      </c>
      <c r="O105" s="515">
        <f t="shared" si="26"/>
        <v>0</v>
      </c>
      <c r="P105" s="515">
        <f>+O105-M105</f>
        <v>0</v>
      </c>
      <c r="Q105" s="269"/>
    </row>
    <row r="106" spans="1:17" ht="12.5">
      <c r="B106" s="195" t="str">
        <f t="shared" si="24"/>
        <v/>
      </c>
      <c r="C106" s="508">
        <f>IF(D93="","-",+C105+1)</f>
        <v>2016</v>
      </c>
      <c r="D106" s="509">
        <v>2554133.6910569104</v>
      </c>
      <c r="E106" s="517">
        <v>69343.441860465115</v>
      </c>
      <c r="F106" s="516">
        <v>2484790.2491964451</v>
      </c>
      <c r="G106" s="516">
        <v>2519461.9701266778</v>
      </c>
      <c r="H106" s="517">
        <v>389189.1094610201</v>
      </c>
      <c r="I106" s="511">
        <v>389189.1094610201</v>
      </c>
      <c r="J106" s="515">
        <f t="shared" si="18"/>
        <v>0</v>
      </c>
      <c r="K106" s="515"/>
      <c r="L106" s="519">
        <f>H106</f>
        <v>389189.1094610201</v>
      </c>
      <c r="M106" s="520">
        <f t="shared" si="25"/>
        <v>0</v>
      </c>
      <c r="N106" s="519">
        <f>I106</f>
        <v>389189.1094610201</v>
      </c>
      <c r="O106" s="515">
        <f t="shared" si="26"/>
        <v>0</v>
      </c>
      <c r="P106" s="515">
        <f>+O106-M106</f>
        <v>0</v>
      </c>
      <c r="Q106" s="269"/>
    </row>
    <row r="107" spans="1:17" ht="12.5">
      <c r="B107" s="195" t="str">
        <f t="shared" si="24"/>
        <v/>
      </c>
      <c r="C107" s="508">
        <f>IF(D93="","-",+C106+1)</f>
        <v>2017</v>
      </c>
      <c r="D107" s="509">
        <v>2484790.2491964451</v>
      </c>
      <c r="E107" s="517">
        <v>70994.476190476184</v>
      </c>
      <c r="F107" s="516">
        <v>2413795.7730059689</v>
      </c>
      <c r="G107" s="516">
        <v>2449293.0111012068</v>
      </c>
      <c r="H107" s="517">
        <v>368513.66854412947</v>
      </c>
      <c r="I107" s="511">
        <v>368513.66854412947</v>
      </c>
      <c r="J107" s="515">
        <f t="shared" si="18"/>
        <v>0</v>
      </c>
      <c r="K107" s="515"/>
      <c r="L107" s="519">
        <f>H107</f>
        <v>368513.66854412947</v>
      </c>
      <c r="M107" s="520">
        <f t="shared" si="25"/>
        <v>0</v>
      </c>
      <c r="N107" s="519">
        <f>I107</f>
        <v>368513.66854412947</v>
      </c>
      <c r="O107" s="515">
        <f t="shared" si="26"/>
        <v>0</v>
      </c>
      <c r="P107" s="515">
        <f>+O107-M107</f>
        <v>0</v>
      </c>
      <c r="Q107" s="269"/>
    </row>
    <row r="108" spans="1:17" ht="12.5">
      <c r="B108" s="195" t="str">
        <f t="shared" si="24"/>
        <v/>
      </c>
      <c r="C108" s="508">
        <f>IF(D93="","-",+C107+1)</f>
        <v>2018</v>
      </c>
      <c r="D108" s="509">
        <v>2413795.7730059689</v>
      </c>
      <c r="E108" s="517">
        <v>70994.476190476184</v>
      </c>
      <c r="F108" s="516">
        <v>2342801.2968154927</v>
      </c>
      <c r="G108" s="516">
        <v>2378298.534910731</v>
      </c>
      <c r="H108" s="517">
        <v>322153.70792553568</v>
      </c>
      <c r="I108" s="511">
        <v>322153.70792553568</v>
      </c>
      <c r="J108" s="515">
        <f t="shared" si="18"/>
        <v>0</v>
      </c>
      <c r="K108" s="515"/>
      <c r="L108" s="519">
        <f>H108</f>
        <v>322153.70792553568</v>
      </c>
      <c r="M108" s="520">
        <f t="shared" si="25"/>
        <v>0</v>
      </c>
      <c r="N108" s="519">
        <f>I108</f>
        <v>322153.70792553568</v>
      </c>
      <c r="O108" s="515">
        <f t="shared" si="26"/>
        <v>0</v>
      </c>
      <c r="P108" s="515">
        <f t="shared" si="23"/>
        <v>0</v>
      </c>
      <c r="Q108" s="269"/>
    </row>
    <row r="109" spans="1:17" ht="12.5">
      <c r="B109" s="195" t="str">
        <f t="shared" si="24"/>
        <v/>
      </c>
      <c r="C109" s="508">
        <f>IF(D93="","-",+C108+1)</f>
        <v>2019</v>
      </c>
      <c r="D109" s="374">
        <f>IF(F108+SUM(E$99:E108)=D$92,F108,D$92-SUM(E$99:E108))</f>
        <v>2342801.2968154927</v>
      </c>
      <c r="E109" s="523">
        <f>IF(+J96&lt;F108,J96,D109)</f>
        <v>69343.441860465115</v>
      </c>
      <c r="F109" s="524">
        <f t="shared" ref="F109:F130" si="27">+D109-E109</f>
        <v>2273457.8549550273</v>
      </c>
      <c r="G109" s="524">
        <f t="shared" ref="G109:G130" si="28">+(F109+D109)/2</f>
        <v>2308129.57588526</v>
      </c>
      <c r="H109" s="527">
        <f>+J$94*G109+E109</f>
        <v>316406.89315312036</v>
      </c>
      <c r="I109" s="578">
        <f>+J$95*G109+E109</f>
        <v>316406.89315312036</v>
      </c>
      <c r="J109" s="515">
        <f t="shared" si="18"/>
        <v>0</v>
      </c>
      <c r="K109" s="515"/>
      <c r="L109" s="526"/>
      <c r="M109" s="515">
        <f t="shared" si="20"/>
        <v>0</v>
      </c>
      <c r="N109" s="526"/>
      <c r="O109" s="515">
        <f t="shared" si="22"/>
        <v>0</v>
      </c>
      <c r="P109" s="515">
        <f t="shared" si="23"/>
        <v>0</v>
      </c>
      <c r="Q109" s="269"/>
    </row>
    <row r="110" spans="1:17" ht="12.5">
      <c r="B110" s="195" t="str">
        <f t="shared" si="24"/>
        <v/>
      </c>
      <c r="C110" s="508">
        <f>IF(D93="","-",+C109+1)</f>
        <v>2020</v>
      </c>
      <c r="D110" s="374">
        <f>IF(F109+SUM(E$99:E109)=D$92,F109,D$92-SUM(E$99:E109))</f>
        <v>2273457.8549550273</v>
      </c>
      <c r="E110" s="523">
        <f>IF(+J96&lt;F109,J96,D110)</f>
        <v>69343.441860465115</v>
      </c>
      <c r="F110" s="524">
        <f t="shared" si="27"/>
        <v>2204114.413094562</v>
      </c>
      <c r="G110" s="524">
        <f t="shared" si="28"/>
        <v>2238786.1340247947</v>
      </c>
      <c r="H110" s="527">
        <f>+J$94*G110+E110</f>
        <v>308984.3332372685</v>
      </c>
      <c r="I110" s="578">
        <f>+J$95*G110+E110</f>
        <v>308984.3332372685</v>
      </c>
      <c r="J110" s="515">
        <f t="shared" si="18"/>
        <v>0</v>
      </c>
      <c r="K110" s="515"/>
      <c r="L110" s="526"/>
      <c r="M110" s="515">
        <f t="shared" si="20"/>
        <v>0</v>
      </c>
      <c r="N110" s="526"/>
      <c r="O110" s="515">
        <f t="shared" si="22"/>
        <v>0</v>
      </c>
      <c r="P110" s="515">
        <f t="shared" si="23"/>
        <v>0</v>
      </c>
      <c r="Q110" s="269"/>
    </row>
    <row r="111" spans="1:17" ht="12.5">
      <c r="B111" s="195" t="str">
        <f t="shared" si="24"/>
        <v/>
      </c>
      <c r="C111" s="508">
        <f>IF(D93="","-",+C110+1)</f>
        <v>2021</v>
      </c>
      <c r="D111" s="374">
        <f>IF(F110+SUM(E$99:E110)=D$92,F110,D$92-SUM(E$99:E110))</f>
        <v>2204114.413094562</v>
      </c>
      <c r="E111" s="523">
        <f>IF(+J96&lt;F110,J96,D111)</f>
        <v>69343.441860465115</v>
      </c>
      <c r="F111" s="524">
        <f t="shared" si="27"/>
        <v>2134770.9712340967</v>
      </c>
      <c r="G111" s="524">
        <f t="shared" si="28"/>
        <v>2169442.6921643293</v>
      </c>
      <c r="H111" s="527">
        <f>+J$94*G111+E111</f>
        <v>301561.77332141658</v>
      </c>
      <c r="I111" s="578">
        <f>+J$95*G111+E111</f>
        <v>301561.77332141658</v>
      </c>
      <c r="J111" s="515">
        <f t="shared" si="18"/>
        <v>0</v>
      </c>
      <c r="K111" s="515"/>
      <c r="L111" s="526"/>
      <c r="M111" s="515">
        <f t="shared" si="20"/>
        <v>0</v>
      </c>
      <c r="N111" s="526"/>
      <c r="O111" s="515">
        <f t="shared" si="22"/>
        <v>0</v>
      </c>
      <c r="P111" s="515">
        <f t="shared" si="23"/>
        <v>0</v>
      </c>
      <c r="Q111" s="269"/>
    </row>
    <row r="112" spans="1:17" ht="12.5">
      <c r="B112" s="195" t="str">
        <f t="shared" si="24"/>
        <v/>
      </c>
      <c r="C112" s="508">
        <f>IF(D93="","-",+C111+1)</f>
        <v>2022</v>
      </c>
      <c r="D112" s="374">
        <f>IF(F111+SUM(E$99:E111)=D$92,F111,D$92-SUM(E$99:E111))</f>
        <v>2134770.9712340967</v>
      </c>
      <c r="E112" s="523">
        <f>IF(+J96&lt;F111,J96,D112)</f>
        <v>69343.441860465115</v>
      </c>
      <c r="F112" s="524">
        <f t="shared" si="27"/>
        <v>2065427.5293736316</v>
      </c>
      <c r="G112" s="524">
        <f t="shared" si="28"/>
        <v>2100099.250303864</v>
      </c>
      <c r="H112" s="527">
        <f>+J$94*G112+E112</f>
        <v>294139.21340556472</v>
      </c>
      <c r="I112" s="578">
        <f>+J$95*G112+E112</f>
        <v>294139.21340556472</v>
      </c>
      <c r="J112" s="515">
        <f t="shared" si="18"/>
        <v>0</v>
      </c>
      <c r="K112" s="515"/>
      <c r="L112" s="526"/>
      <c r="M112" s="515">
        <f t="shared" si="20"/>
        <v>0</v>
      </c>
      <c r="N112" s="526"/>
      <c r="O112" s="515">
        <f t="shared" si="22"/>
        <v>0</v>
      </c>
      <c r="P112" s="515">
        <f t="shared" si="23"/>
        <v>0</v>
      </c>
      <c r="Q112" s="269"/>
    </row>
    <row r="113" spans="2:17" ht="12.5">
      <c r="B113" s="195" t="str">
        <f t="shared" si="24"/>
        <v/>
      </c>
      <c r="C113" s="508">
        <f>IF(D93="","-",+C112+1)</f>
        <v>2023</v>
      </c>
      <c r="D113" s="374">
        <f>IF(F112+SUM(E$99:E112)=D$92,F112,D$92-SUM(E$99:E112))</f>
        <v>2065427.5293736316</v>
      </c>
      <c r="E113" s="523">
        <f>IF(+J96&lt;F112,J96,D113)</f>
        <v>69343.441860465115</v>
      </c>
      <c r="F113" s="524">
        <f t="shared" si="27"/>
        <v>1996084.0875131665</v>
      </c>
      <c r="G113" s="524">
        <f t="shared" si="28"/>
        <v>2030755.8084433991</v>
      </c>
      <c r="H113" s="527">
        <f t="shared" ref="H113:H154" si="29">+J$94*G113+E113</f>
        <v>286716.65348971286</v>
      </c>
      <c r="I113" s="578">
        <f t="shared" ref="I113:I154" si="30">+J$95*G113+E113</f>
        <v>286716.65348971286</v>
      </c>
      <c r="J113" s="515">
        <f t="shared" si="18"/>
        <v>0</v>
      </c>
      <c r="K113" s="515"/>
      <c r="L113" s="526"/>
      <c r="M113" s="515">
        <f t="shared" si="20"/>
        <v>0</v>
      </c>
      <c r="N113" s="526"/>
      <c r="O113" s="515">
        <f t="shared" si="22"/>
        <v>0</v>
      </c>
      <c r="P113" s="515">
        <f t="shared" si="23"/>
        <v>0</v>
      </c>
      <c r="Q113" s="269"/>
    </row>
    <row r="114" spans="2:17" ht="12.5">
      <c r="B114" s="195" t="str">
        <f t="shared" si="24"/>
        <v/>
      </c>
      <c r="C114" s="508">
        <f>IF(D93="","-",+C113+1)</f>
        <v>2024</v>
      </c>
      <c r="D114" s="374">
        <f>IF(F113+SUM(E$99:E113)=D$92,F113,D$92-SUM(E$99:E113))</f>
        <v>1996084.0875131665</v>
      </c>
      <c r="E114" s="523">
        <f>IF(+J96&lt;F113,J96,D114)</f>
        <v>69343.441860465115</v>
      </c>
      <c r="F114" s="524">
        <f t="shared" si="27"/>
        <v>1926740.6456527014</v>
      </c>
      <c r="G114" s="524">
        <f t="shared" si="28"/>
        <v>1961412.3665829338</v>
      </c>
      <c r="H114" s="527">
        <f t="shared" si="29"/>
        <v>279294.093573861</v>
      </c>
      <c r="I114" s="578">
        <f t="shared" si="30"/>
        <v>279294.093573861</v>
      </c>
      <c r="J114" s="515">
        <f t="shared" si="18"/>
        <v>0</v>
      </c>
      <c r="K114" s="515"/>
      <c r="L114" s="526"/>
      <c r="M114" s="515">
        <f t="shared" si="20"/>
        <v>0</v>
      </c>
      <c r="N114" s="526"/>
      <c r="O114" s="515">
        <f t="shared" si="22"/>
        <v>0</v>
      </c>
      <c r="P114" s="515">
        <f t="shared" si="23"/>
        <v>0</v>
      </c>
      <c r="Q114" s="269"/>
    </row>
    <row r="115" spans="2:17" ht="12.5">
      <c r="B115" s="195" t="str">
        <f t="shared" si="24"/>
        <v/>
      </c>
      <c r="C115" s="508">
        <f>IF(D93="","-",+C114+1)</f>
        <v>2025</v>
      </c>
      <c r="D115" s="374">
        <f>IF(F114+SUM(E$99:E114)=D$92,F114,D$92-SUM(E$99:E114))</f>
        <v>1926740.6456527014</v>
      </c>
      <c r="E115" s="523">
        <f>IF(+J96&lt;F114,J96,D115)</f>
        <v>69343.441860465115</v>
      </c>
      <c r="F115" s="524">
        <f t="shared" si="27"/>
        <v>1857397.2037922363</v>
      </c>
      <c r="G115" s="524">
        <f t="shared" si="28"/>
        <v>1892068.9247224689</v>
      </c>
      <c r="H115" s="527">
        <f t="shared" si="29"/>
        <v>271871.53365800914</v>
      </c>
      <c r="I115" s="578">
        <f t="shared" si="30"/>
        <v>271871.53365800914</v>
      </c>
      <c r="J115" s="515">
        <f t="shared" si="18"/>
        <v>0</v>
      </c>
      <c r="K115" s="515"/>
      <c r="L115" s="526"/>
      <c r="M115" s="515">
        <f t="shared" si="20"/>
        <v>0</v>
      </c>
      <c r="N115" s="526"/>
      <c r="O115" s="515">
        <f t="shared" si="22"/>
        <v>0</v>
      </c>
      <c r="P115" s="515">
        <f t="shared" si="23"/>
        <v>0</v>
      </c>
      <c r="Q115" s="269"/>
    </row>
    <row r="116" spans="2:17" ht="12.5">
      <c r="B116" s="195" t="str">
        <f t="shared" si="24"/>
        <v/>
      </c>
      <c r="C116" s="508">
        <f>IF(D93="","-",+C115+1)</f>
        <v>2026</v>
      </c>
      <c r="D116" s="374">
        <f>IF(F115+SUM(E$99:E115)=D$92,F115,D$92-SUM(E$99:E115))</f>
        <v>1857397.2037922363</v>
      </c>
      <c r="E116" s="523">
        <f>IF(+J96&lt;F115,J96,D116)</f>
        <v>69343.441860465115</v>
      </c>
      <c r="F116" s="524">
        <f t="shared" si="27"/>
        <v>1788053.7619317712</v>
      </c>
      <c r="G116" s="524">
        <f t="shared" si="28"/>
        <v>1822725.4828620036</v>
      </c>
      <c r="H116" s="527">
        <f t="shared" si="29"/>
        <v>264448.97374215722</v>
      </c>
      <c r="I116" s="578">
        <f t="shared" si="30"/>
        <v>264448.97374215722</v>
      </c>
      <c r="J116" s="515">
        <f t="shared" si="18"/>
        <v>0</v>
      </c>
      <c r="K116" s="515"/>
      <c r="L116" s="526"/>
      <c r="M116" s="515">
        <f t="shared" si="20"/>
        <v>0</v>
      </c>
      <c r="N116" s="526"/>
      <c r="O116" s="515">
        <f t="shared" si="22"/>
        <v>0</v>
      </c>
      <c r="P116" s="515">
        <f t="shared" si="23"/>
        <v>0</v>
      </c>
      <c r="Q116" s="269"/>
    </row>
    <row r="117" spans="2:17" ht="12.5">
      <c r="B117" s="195" t="str">
        <f t="shared" si="24"/>
        <v/>
      </c>
      <c r="C117" s="508">
        <f>IF(D93="","-",+C116+1)</f>
        <v>2027</v>
      </c>
      <c r="D117" s="374">
        <f>IF(F116+SUM(E$99:E116)=D$92,F116,D$92-SUM(E$99:E116))</f>
        <v>1788053.7619317712</v>
      </c>
      <c r="E117" s="523">
        <f>IF(+J96&lt;F116,J96,D117)</f>
        <v>69343.441860465115</v>
      </c>
      <c r="F117" s="524">
        <f t="shared" si="27"/>
        <v>1718710.3200713061</v>
      </c>
      <c r="G117" s="524">
        <f t="shared" si="28"/>
        <v>1753382.0410015387</v>
      </c>
      <c r="H117" s="527">
        <f t="shared" si="29"/>
        <v>257026.41382630542</v>
      </c>
      <c r="I117" s="578">
        <f t="shared" si="30"/>
        <v>257026.41382630542</v>
      </c>
      <c r="J117" s="515">
        <f t="shared" si="18"/>
        <v>0</v>
      </c>
      <c r="K117" s="515"/>
      <c r="L117" s="526"/>
      <c r="M117" s="515">
        <f t="shared" si="20"/>
        <v>0</v>
      </c>
      <c r="N117" s="526"/>
      <c r="O117" s="515">
        <f t="shared" si="22"/>
        <v>0</v>
      </c>
      <c r="P117" s="515">
        <f t="shared" si="23"/>
        <v>0</v>
      </c>
      <c r="Q117" s="269"/>
    </row>
    <row r="118" spans="2:17" ht="12.5">
      <c r="B118" s="195" t="str">
        <f t="shared" si="24"/>
        <v/>
      </c>
      <c r="C118" s="508">
        <f>IF(D93="","-",+C117+1)</f>
        <v>2028</v>
      </c>
      <c r="D118" s="374">
        <f>IF(F117+SUM(E$99:E117)=D$92,F117,D$92-SUM(E$99:E117))</f>
        <v>1718710.3200713061</v>
      </c>
      <c r="E118" s="523">
        <f>IF(+J96&lt;F117,J96,D118)</f>
        <v>69343.441860465115</v>
      </c>
      <c r="F118" s="524">
        <f t="shared" si="27"/>
        <v>1649366.878210841</v>
      </c>
      <c r="G118" s="524">
        <f t="shared" si="28"/>
        <v>1684038.5991410734</v>
      </c>
      <c r="H118" s="527">
        <f t="shared" si="29"/>
        <v>249603.8539104535</v>
      </c>
      <c r="I118" s="578">
        <f t="shared" si="30"/>
        <v>249603.8539104535</v>
      </c>
      <c r="J118" s="515">
        <f t="shared" si="18"/>
        <v>0</v>
      </c>
      <c r="K118" s="515"/>
      <c r="L118" s="526"/>
      <c r="M118" s="515">
        <f t="shared" si="20"/>
        <v>0</v>
      </c>
      <c r="N118" s="526"/>
      <c r="O118" s="515">
        <f t="shared" si="22"/>
        <v>0</v>
      </c>
      <c r="P118" s="515">
        <f t="shared" si="23"/>
        <v>0</v>
      </c>
      <c r="Q118" s="269"/>
    </row>
    <row r="119" spans="2:17" ht="12.5">
      <c r="B119" s="195" t="str">
        <f t="shared" si="24"/>
        <v/>
      </c>
      <c r="C119" s="508">
        <f>IF(D93="","-",+C118+1)</f>
        <v>2029</v>
      </c>
      <c r="D119" s="374">
        <f>IF(F118+SUM(E$99:E118)=D$92,F118,D$92-SUM(E$99:E118))</f>
        <v>1649366.878210841</v>
      </c>
      <c r="E119" s="523">
        <f>IF(+J96&lt;F118,J96,D119)</f>
        <v>69343.441860465115</v>
      </c>
      <c r="F119" s="524">
        <f t="shared" si="27"/>
        <v>1580023.4363503759</v>
      </c>
      <c r="G119" s="524">
        <f t="shared" si="28"/>
        <v>1614695.1572806085</v>
      </c>
      <c r="H119" s="527">
        <f t="shared" si="29"/>
        <v>242181.2939946017</v>
      </c>
      <c r="I119" s="578">
        <f t="shared" si="30"/>
        <v>242181.2939946017</v>
      </c>
      <c r="J119" s="515">
        <f t="shared" si="18"/>
        <v>0</v>
      </c>
      <c r="K119" s="515"/>
      <c r="L119" s="526"/>
      <c r="M119" s="515">
        <f t="shared" si="20"/>
        <v>0</v>
      </c>
      <c r="N119" s="526"/>
      <c r="O119" s="515">
        <f t="shared" si="22"/>
        <v>0</v>
      </c>
      <c r="P119" s="515">
        <f t="shared" si="23"/>
        <v>0</v>
      </c>
      <c r="Q119" s="269"/>
    </row>
    <row r="120" spans="2:17" ht="12.5">
      <c r="B120" s="195" t="str">
        <f t="shared" si="24"/>
        <v/>
      </c>
      <c r="C120" s="508">
        <f>IF(D93="","-",+C119+1)</f>
        <v>2030</v>
      </c>
      <c r="D120" s="374">
        <f>IF(F119+SUM(E$99:E119)=D$92,F119,D$92-SUM(E$99:E119))</f>
        <v>1580023.4363503759</v>
      </c>
      <c r="E120" s="523">
        <f>IF(+J96&lt;F119,J96,D120)</f>
        <v>69343.441860465115</v>
      </c>
      <c r="F120" s="524">
        <f t="shared" si="27"/>
        <v>1510679.9944899108</v>
      </c>
      <c r="G120" s="524">
        <f t="shared" si="28"/>
        <v>1545351.7154201432</v>
      </c>
      <c r="H120" s="527">
        <f t="shared" si="29"/>
        <v>234758.73407874978</v>
      </c>
      <c r="I120" s="578">
        <f t="shared" si="30"/>
        <v>234758.73407874978</v>
      </c>
      <c r="J120" s="515">
        <f t="shared" si="18"/>
        <v>0</v>
      </c>
      <c r="K120" s="515"/>
      <c r="L120" s="526"/>
      <c r="M120" s="515">
        <f t="shared" si="20"/>
        <v>0</v>
      </c>
      <c r="N120" s="526"/>
      <c r="O120" s="515">
        <f t="shared" si="22"/>
        <v>0</v>
      </c>
      <c r="P120" s="515">
        <f t="shared" si="23"/>
        <v>0</v>
      </c>
      <c r="Q120" s="269"/>
    </row>
    <row r="121" spans="2:17" ht="12.5">
      <c r="B121" s="195" t="str">
        <f t="shared" si="24"/>
        <v/>
      </c>
      <c r="C121" s="508">
        <f>IF(D93="","-",+C120+1)</f>
        <v>2031</v>
      </c>
      <c r="D121" s="374">
        <f>IF(F120+SUM(E$99:E120)=D$92,F120,D$92-SUM(E$99:E120))</f>
        <v>1510679.9944899108</v>
      </c>
      <c r="E121" s="523">
        <f>IF(+J96&lt;F120,J96,D121)</f>
        <v>69343.441860465115</v>
      </c>
      <c r="F121" s="524">
        <f t="shared" si="27"/>
        <v>1441336.5526294457</v>
      </c>
      <c r="G121" s="524">
        <f t="shared" si="28"/>
        <v>1476008.2735596783</v>
      </c>
      <c r="H121" s="527">
        <f t="shared" si="29"/>
        <v>227336.17416289798</v>
      </c>
      <c r="I121" s="578">
        <f t="shared" si="30"/>
        <v>227336.17416289798</v>
      </c>
      <c r="J121" s="515">
        <f t="shared" si="18"/>
        <v>0</v>
      </c>
      <c r="K121" s="515"/>
      <c r="L121" s="526"/>
      <c r="M121" s="515">
        <f t="shared" si="20"/>
        <v>0</v>
      </c>
      <c r="N121" s="526"/>
      <c r="O121" s="515">
        <f t="shared" si="22"/>
        <v>0</v>
      </c>
      <c r="P121" s="515">
        <f t="shared" si="23"/>
        <v>0</v>
      </c>
      <c r="Q121" s="269"/>
    </row>
    <row r="122" spans="2:17" ht="12.5">
      <c r="B122" s="195" t="str">
        <f t="shared" si="24"/>
        <v/>
      </c>
      <c r="C122" s="508">
        <f>IF(D93="","-",+C121+1)</f>
        <v>2032</v>
      </c>
      <c r="D122" s="374">
        <f>IF(F121+SUM(E$99:E121)=D$92,F121,D$92-SUM(E$99:E121))</f>
        <v>1441336.5526294457</v>
      </c>
      <c r="E122" s="523">
        <f>IF(+J96&lt;F121,J96,D122)</f>
        <v>69343.441860465115</v>
      </c>
      <c r="F122" s="524">
        <f t="shared" si="27"/>
        <v>1371993.1107689806</v>
      </c>
      <c r="G122" s="524">
        <f t="shared" si="28"/>
        <v>1406664.831699213</v>
      </c>
      <c r="H122" s="527">
        <f t="shared" si="29"/>
        <v>219913.61424704606</v>
      </c>
      <c r="I122" s="578">
        <f t="shared" si="30"/>
        <v>219913.61424704606</v>
      </c>
      <c r="J122" s="515">
        <f t="shared" si="18"/>
        <v>0</v>
      </c>
      <c r="K122" s="515"/>
      <c r="L122" s="526"/>
      <c r="M122" s="515">
        <f t="shared" si="20"/>
        <v>0</v>
      </c>
      <c r="N122" s="526"/>
      <c r="O122" s="515">
        <f t="shared" si="22"/>
        <v>0</v>
      </c>
      <c r="P122" s="515">
        <f t="shared" si="23"/>
        <v>0</v>
      </c>
      <c r="Q122" s="269"/>
    </row>
    <row r="123" spans="2:17" ht="12.5">
      <c r="B123" s="195" t="str">
        <f t="shared" si="24"/>
        <v/>
      </c>
      <c r="C123" s="508">
        <f>IF(D93="","-",+C122+1)</f>
        <v>2033</v>
      </c>
      <c r="D123" s="374">
        <f>IF(F122+SUM(E$99:E122)=D$92,F122,D$92-SUM(E$99:E122))</f>
        <v>1371993.1107689806</v>
      </c>
      <c r="E123" s="523">
        <f>IF(+J96&lt;F122,J96,D123)</f>
        <v>69343.441860465115</v>
      </c>
      <c r="F123" s="524">
        <f t="shared" si="27"/>
        <v>1302649.6689085155</v>
      </c>
      <c r="G123" s="524">
        <f t="shared" si="28"/>
        <v>1337321.3898387481</v>
      </c>
      <c r="H123" s="527">
        <f t="shared" si="29"/>
        <v>212491.05433119426</v>
      </c>
      <c r="I123" s="578">
        <f t="shared" si="30"/>
        <v>212491.05433119426</v>
      </c>
      <c r="J123" s="515">
        <f t="shared" si="18"/>
        <v>0</v>
      </c>
      <c r="K123" s="515"/>
      <c r="L123" s="526"/>
      <c r="M123" s="515">
        <f t="shared" si="20"/>
        <v>0</v>
      </c>
      <c r="N123" s="526"/>
      <c r="O123" s="515">
        <f t="shared" si="22"/>
        <v>0</v>
      </c>
      <c r="P123" s="515">
        <f t="shared" si="23"/>
        <v>0</v>
      </c>
      <c r="Q123" s="269"/>
    </row>
    <row r="124" spans="2:17" ht="12.5">
      <c r="B124" s="195" t="str">
        <f t="shared" si="24"/>
        <v/>
      </c>
      <c r="C124" s="508">
        <f>IF(D93="","-",+C123+1)</f>
        <v>2034</v>
      </c>
      <c r="D124" s="374">
        <f>IF(F123+SUM(E$99:E123)=D$92,F123,D$92-SUM(E$99:E123))</f>
        <v>1302649.6689085155</v>
      </c>
      <c r="E124" s="523">
        <f>IF(+J96&lt;F123,J96,D124)</f>
        <v>69343.441860465115</v>
      </c>
      <c r="F124" s="524">
        <f t="shared" si="27"/>
        <v>1233306.2270480504</v>
      </c>
      <c r="G124" s="524">
        <f t="shared" si="28"/>
        <v>1267977.9479782828</v>
      </c>
      <c r="H124" s="527">
        <f t="shared" si="29"/>
        <v>205068.49441534234</v>
      </c>
      <c r="I124" s="578">
        <f t="shared" si="30"/>
        <v>205068.49441534234</v>
      </c>
      <c r="J124" s="515">
        <f t="shared" si="18"/>
        <v>0</v>
      </c>
      <c r="K124" s="515"/>
      <c r="L124" s="526"/>
      <c r="M124" s="515">
        <f t="shared" si="20"/>
        <v>0</v>
      </c>
      <c r="N124" s="526"/>
      <c r="O124" s="515">
        <f t="shared" si="22"/>
        <v>0</v>
      </c>
      <c r="P124" s="515">
        <f t="shared" si="23"/>
        <v>0</v>
      </c>
      <c r="Q124" s="269"/>
    </row>
    <row r="125" spans="2:17" ht="12.5">
      <c r="B125" s="195" t="str">
        <f t="shared" si="24"/>
        <v/>
      </c>
      <c r="C125" s="508">
        <f>IF(D93="","-",+C124+1)</f>
        <v>2035</v>
      </c>
      <c r="D125" s="374">
        <f>IF(F124+SUM(E$99:E124)=D$92,F124,D$92-SUM(E$99:E124))</f>
        <v>1233306.2270480504</v>
      </c>
      <c r="E125" s="523">
        <f>IF(+J96&lt;F124,J96,D125)</f>
        <v>69343.441860465115</v>
      </c>
      <c r="F125" s="524">
        <f t="shared" si="27"/>
        <v>1163962.7851875853</v>
      </c>
      <c r="G125" s="524">
        <f t="shared" si="28"/>
        <v>1198634.5061178179</v>
      </c>
      <c r="H125" s="527">
        <f t="shared" si="29"/>
        <v>197645.93449949051</v>
      </c>
      <c r="I125" s="578">
        <f t="shared" si="30"/>
        <v>197645.93449949051</v>
      </c>
      <c r="J125" s="515">
        <f t="shared" si="18"/>
        <v>0</v>
      </c>
      <c r="K125" s="515"/>
      <c r="L125" s="526"/>
      <c r="M125" s="515">
        <f t="shared" si="20"/>
        <v>0</v>
      </c>
      <c r="N125" s="526"/>
      <c r="O125" s="515">
        <f t="shared" si="22"/>
        <v>0</v>
      </c>
      <c r="P125" s="515">
        <f t="shared" si="23"/>
        <v>0</v>
      </c>
      <c r="Q125" s="269"/>
    </row>
    <row r="126" spans="2:17" ht="12.5">
      <c r="B126" s="195" t="str">
        <f t="shared" si="24"/>
        <v/>
      </c>
      <c r="C126" s="508">
        <f>IF(D93="","-",+C125+1)</f>
        <v>2036</v>
      </c>
      <c r="D126" s="374">
        <f>IF(F125+SUM(E$99:E125)=D$92,F125,D$92-SUM(E$99:E125))</f>
        <v>1163962.7851875853</v>
      </c>
      <c r="E126" s="523">
        <f>IF(+J96&lt;F125,J96,D126)</f>
        <v>69343.441860465115</v>
      </c>
      <c r="F126" s="524">
        <f t="shared" si="27"/>
        <v>1094619.3433271202</v>
      </c>
      <c r="G126" s="524">
        <f t="shared" si="28"/>
        <v>1129291.0642573526</v>
      </c>
      <c r="H126" s="527">
        <f t="shared" si="29"/>
        <v>190223.37458363862</v>
      </c>
      <c r="I126" s="578">
        <f t="shared" si="30"/>
        <v>190223.37458363862</v>
      </c>
      <c r="J126" s="515">
        <f t="shared" si="18"/>
        <v>0</v>
      </c>
      <c r="K126" s="515"/>
      <c r="L126" s="526"/>
      <c r="M126" s="515">
        <f t="shared" si="20"/>
        <v>0</v>
      </c>
      <c r="N126" s="526"/>
      <c r="O126" s="515">
        <f t="shared" si="22"/>
        <v>0</v>
      </c>
      <c r="P126" s="515">
        <f t="shared" si="23"/>
        <v>0</v>
      </c>
      <c r="Q126" s="269"/>
    </row>
    <row r="127" spans="2:17" ht="12.5">
      <c r="B127" s="195" t="str">
        <f t="shared" si="24"/>
        <v/>
      </c>
      <c r="C127" s="508">
        <f>IF(D93="","-",+C126+1)</f>
        <v>2037</v>
      </c>
      <c r="D127" s="374">
        <f>IF(F126+SUM(E$99:E126)=D$92,F126,D$92-SUM(E$99:E126))</f>
        <v>1094619.3433271202</v>
      </c>
      <c r="E127" s="523">
        <f>IF(+J96&lt;F126,J96,D127)</f>
        <v>69343.441860465115</v>
      </c>
      <c r="F127" s="524">
        <f t="shared" si="27"/>
        <v>1025275.9014666551</v>
      </c>
      <c r="G127" s="524">
        <f t="shared" si="28"/>
        <v>1059947.6223968877</v>
      </c>
      <c r="H127" s="527">
        <f t="shared" si="29"/>
        <v>182800.81466778679</v>
      </c>
      <c r="I127" s="578">
        <f t="shared" si="30"/>
        <v>182800.81466778679</v>
      </c>
      <c r="J127" s="515">
        <f t="shared" si="18"/>
        <v>0</v>
      </c>
      <c r="K127" s="515"/>
      <c r="L127" s="526"/>
      <c r="M127" s="515">
        <f t="shared" si="20"/>
        <v>0</v>
      </c>
      <c r="N127" s="526"/>
      <c r="O127" s="515">
        <f t="shared" si="22"/>
        <v>0</v>
      </c>
      <c r="P127" s="515">
        <f t="shared" si="23"/>
        <v>0</v>
      </c>
      <c r="Q127" s="269"/>
    </row>
    <row r="128" spans="2:17" ht="12.5">
      <c r="B128" s="195" t="str">
        <f t="shared" si="24"/>
        <v/>
      </c>
      <c r="C128" s="508">
        <f>IF(D93="","-",+C127+1)</f>
        <v>2038</v>
      </c>
      <c r="D128" s="374">
        <f>IF(F127+SUM(E$99:E127)=D$92,F127,D$92-SUM(E$99:E127))</f>
        <v>1025275.9014666551</v>
      </c>
      <c r="E128" s="523">
        <f>IF(+J96&lt;F127,J96,D128)</f>
        <v>69343.441860465115</v>
      </c>
      <c r="F128" s="524">
        <f t="shared" si="27"/>
        <v>955932.45960618998</v>
      </c>
      <c r="G128" s="524">
        <f t="shared" si="28"/>
        <v>990604.18053642253</v>
      </c>
      <c r="H128" s="527">
        <f t="shared" si="29"/>
        <v>175378.2547519349</v>
      </c>
      <c r="I128" s="578">
        <f t="shared" si="30"/>
        <v>175378.2547519349</v>
      </c>
      <c r="J128" s="515">
        <f t="shared" si="18"/>
        <v>0</v>
      </c>
      <c r="K128" s="515"/>
      <c r="L128" s="526"/>
      <c r="M128" s="515">
        <f t="shared" si="20"/>
        <v>0</v>
      </c>
      <c r="N128" s="526"/>
      <c r="O128" s="515">
        <f t="shared" si="22"/>
        <v>0</v>
      </c>
      <c r="P128" s="515">
        <f t="shared" si="23"/>
        <v>0</v>
      </c>
      <c r="Q128" s="269"/>
    </row>
    <row r="129" spans="2:17" ht="12.5">
      <c r="B129" s="195" t="str">
        <f t="shared" si="24"/>
        <v/>
      </c>
      <c r="C129" s="508">
        <f>IF(D93="","-",+C128+1)</f>
        <v>2039</v>
      </c>
      <c r="D129" s="374">
        <f>IF(F128+SUM(E$99:E128)=D$92,F128,D$92-SUM(E$99:E128))</f>
        <v>955932.45960618998</v>
      </c>
      <c r="E129" s="523">
        <f>IF(+J96&lt;F128,J96,D129)</f>
        <v>69343.441860465115</v>
      </c>
      <c r="F129" s="524">
        <f t="shared" si="27"/>
        <v>886589.01774572488</v>
      </c>
      <c r="G129" s="524">
        <f t="shared" si="28"/>
        <v>921260.73867595743</v>
      </c>
      <c r="H129" s="527">
        <f t="shared" si="29"/>
        <v>167955.69483608304</v>
      </c>
      <c r="I129" s="578">
        <f t="shared" si="30"/>
        <v>167955.69483608304</v>
      </c>
      <c r="J129" s="515">
        <f t="shared" si="18"/>
        <v>0</v>
      </c>
      <c r="K129" s="515"/>
      <c r="L129" s="526"/>
      <c r="M129" s="515">
        <f t="shared" si="20"/>
        <v>0</v>
      </c>
      <c r="N129" s="526"/>
      <c r="O129" s="515">
        <f t="shared" si="22"/>
        <v>0</v>
      </c>
      <c r="P129" s="515">
        <f t="shared" si="23"/>
        <v>0</v>
      </c>
      <c r="Q129" s="269"/>
    </row>
    <row r="130" spans="2:17" ht="12.5">
      <c r="B130" s="195" t="str">
        <f t="shared" si="24"/>
        <v/>
      </c>
      <c r="C130" s="508">
        <f>IF(D93="","-",+C129+1)</f>
        <v>2040</v>
      </c>
      <c r="D130" s="374">
        <f>IF(F129+SUM(E$99:E129)=D$92,F129,D$92-SUM(E$99:E129))</f>
        <v>886589.01774572488</v>
      </c>
      <c r="E130" s="523">
        <f>IF(+J96&lt;F129,J96,D130)</f>
        <v>69343.441860465115</v>
      </c>
      <c r="F130" s="524">
        <f t="shared" si="27"/>
        <v>817245.57588525978</v>
      </c>
      <c r="G130" s="524">
        <f t="shared" si="28"/>
        <v>851917.29681549233</v>
      </c>
      <c r="H130" s="527">
        <f t="shared" si="29"/>
        <v>160533.13492023118</v>
      </c>
      <c r="I130" s="578">
        <f t="shared" si="30"/>
        <v>160533.13492023118</v>
      </c>
      <c r="J130" s="515">
        <f t="shared" si="18"/>
        <v>0</v>
      </c>
      <c r="K130" s="515"/>
      <c r="L130" s="526"/>
      <c r="M130" s="515">
        <f t="shared" si="20"/>
        <v>0</v>
      </c>
      <c r="N130" s="526"/>
      <c r="O130" s="515">
        <f t="shared" si="22"/>
        <v>0</v>
      </c>
      <c r="P130" s="515">
        <f t="shared" si="23"/>
        <v>0</v>
      </c>
      <c r="Q130" s="269"/>
    </row>
    <row r="131" spans="2:17" ht="12.5">
      <c r="B131" s="195" t="str">
        <f t="shared" si="24"/>
        <v/>
      </c>
      <c r="C131" s="508">
        <f>IF(D93="","-",+C130+1)</f>
        <v>2041</v>
      </c>
      <c r="D131" s="374">
        <f>IF(F130+SUM(E$99:E130)=D$92,F130,D$92-SUM(E$99:E130))</f>
        <v>817245.57588525978</v>
      </c>
      <c r="E131" s="523">
        <f>IF(+J96&lt;F130,J96,D131)</f>
        <v>69343.441860465115</v>
      </c>
      <c r="F131" s="524">
        <f t="shared" ref="F131:F154" si="31">+D131-E131</f>
        <v>747902.13402479468</v>
      </c>
      <c r="G131" s="524">
        <f t="shared" ref="G131:G154" si="32">+(F131+D131)/2</f>
        <v>782573.85495502723</v>
      </c>
      <c r="H131" s="527">
        <f t="shared" si="29"/>
        <v>153110.57500437932</v>
      </c>
      <c r="I131" s="578">
        <f t="shared" si="30"/>
        <v>153110.57500437932</v>
      </c>
      <c r="J131" s="515">
        <f t="shared" ref="J131:J154" si="33">+I131-H131</f>
        <v>0</v>
      </c>
      <c r="K131" s="515"/>
      <c r="L131" s="526"/>
      <c r="M131" s="515">
        <f t="shared" ref="M131:M154" si="34">IF(L131&lt;&gt;0,+H131-L131,0)</f>
        <v>0</v>
      </c>
      <c r="N131" s="526"/>
      <c r="O131" s="515">
        <f t="shared" ref="O131:O154" si="35">IF(N131&lt;&gt;0,+I131-N131,0)</f>
        <v>0</v>
      </c>
      <c r="P131" s="515">
        <f t="shared" ref="P131:P154" si="36">+O131-M131</f>
        <v>0</v>
      </c>
      <c r="Q131" s="269"/>
    </row>
    <row r="132" spans="2:17" ht="12.5">
      <c r="B132" s="195" t="str">
        <f t="shared" si="24"/>
        <v/>
      </c>
      <c r="C132" s="508">
        <f>IF(D93="","-",+C131+1)</f>
        <v>2042</v>
      </c>
      <c r="D132" s="374">
        <f>IF(F131+SUM(E$99:E131)=D$92,F131,D$92-SUM(E$99:E131))</f>
        <v>747902.13402479468</v>
      </c>
      <c r="E132" s="523">
        <f>IF(+J96&lt;F131,J96,D132)</f>
        <v>69343.441860465115</v>
      </c>
      <c r="F132" s="524">
        <f t="shared" si="31"/>
        <v>678558.69216432958</v>
      </c>
      <c r="G132" s="524">
        <f t="shared" si="32"/>
        <v>713230.41309456213</v>
      </c>
      <c r="H132" s="527">
        <f t="shared" si="29"/>
        <v>145688.01508852746</v>
      </c>
      <c r="I132" s="578">
        <f t="shared" si="30"/>
        <v>145688.01508852746</v>
      </c>
      <c r="J132" s="515">
        <f t="shared" si="33"/>
        <v>0</v>
      </c>
      <c r="K132" s="515"/>
      <c r="L132" s="526"/>
      <c r="M132" s="515">
        <f t="shared" si="34"/>
        <v>0</v>
      </c>
      <c r="N132" s="526"/>
      <c r="O132" s="515">
        <f t="shared" si="35"/>
        <v>0</v>
      </c>
      <c r="P132" s="515">
        <f t="shared" si="36"/>
        <v>0</v>
      </c>
      <c r="Q132" s="269"/>
    </row>
    <row r="133" spans="2:17" ht="12.5">
      <c r="B133" s="195" t="str">
        <f t="shared" si="24"/>
        <v/>
      </c>
      <c r="C133" s="508">
        <f>IF(D93="","-",+C132+1)</f>
        <v>2043</v>
      </c>
      <c r="D133" s="374">
        <f>IF(F132+SUM(E$99:E132)=D$92,F132,D$92-SUM(E$99:E132))</f>
        <v>678558.69216432958</v>
      </c>
      <c r="E133" s="523">
        <f>IF(+J96&lt;F132,J96,D133)</f>
        <v>69343.441860465115</v>
      </c>
      <c r="F133" s="524">
        <f t="shared" si="31"/>
        <v>609215.25030386448</v>
      </c>
      <c r="G133" s="524">
        <f t="shared" si="32"/>
        <v>643886.97123409703</v>
      </c>
      <c r="H133" s="527">
        <f t="shared" si="29"/>
        <v>138265.4551726756</v>
      </c>
      <c r="I133" s="578">
        <f t="shared" si="30"/>
        <v>138265.4551726756</v>
      </c>
      <c r="J133" s="515">
        <f t="shared" si="33"/>
        <v>0</v>
      </c>
      <c r="K133" s="515"/>
      <c r="L133" s="526"/>
      <c r="M133" s="515">
        <f t="shared" si="34"/>
        <v>0</v>
      </c>
      <c r="N133" s="526"/>
      <c r="O133" s="515">
        <f t="shared" si="35"/>
        <v>0</v>
      </c>
      <c r="P133" s="515">
        <f t="shared" si="36"/>
        <v>0</v>
      </c>
      <c r="Q133" s="269"/>
    </row>
    <row r="134" spans="2:17" ht="12.5">
      <c r="B134" s="195" t="str">
        <f t="shared" si="24"/>
        <v/>
      </c>
      <c r="C134" s="508">
        <f>IF(D93="","-",+C133+1)</f>
        <v>2044</v>
      </c>
      <c r="D134" s="374">
        <f>IF(F133+SUM(E$99:E133)=D$92,F133,D$92-SUM(E$99:E133))</f>
        <v>609215.25030386448</v>
      </c>
      <c r="E134" s="523">
        <f>IF(+J96&lt;F133,J96,D134)</f>
        <v>69343.441860465115</v>
      </c>
      <c r="F134" s="524">
        <f t="shared" si="31"/>
        <v>539871.80844339938</v>
      </c>
      <c r="G134" s="524">
        <f t="shared" si="32"/>
        <v>574543.52937363193</v>
      </c>
      <c r="H134" s="527">
        <f t="shared" si="29"/>
        <v>130842.89525682374</v>
      </c>
      <c r="I134" s="578">
        <f t="shared" si="30"/>
        <v>130842.89525682374</v>
      </c>
      <c r="J134" s="515">
        <f t="shared" si="33"/>
        <v>0</v>
      </c>
      <c r="K134" s="515"/>
      <c r="L134" s="526"/>
      <c r="M134" s="515">
        <f t="shared" si="34"/>
        <v>0</v>
      </c>
      <c r="N134" s="526"/>
      <c r="O134" s="515">
        <f t="shared" si="35"/>
        <v>0</v>
      </c>
      <c r="P134" s="515">
        <f t="shared" si="36"/>
        <v>0</v>
      </c>
      <c r="Q134" s="269"/>
    </row>
    <row r="135" spans="2:17" ht="12.5">
      <c r="B135" s="195" t="str">
        <f t="shared" si="24"/>
        <v/>
      </c>
      <c r="C135" s="508">
        <f>IF(D93="","-",+C134+1)</f>
        <v>2045</v>
      </c>
      <c r="D135" s="374">
        <f>IF(F134+SUM(E$99:E134)=D$92,F134,D$92-SUM(E$99:E134))</f>
        <v>539871.80844339938</v>
      </c>
      <c r="E135" s="523">
        <f>IF(+J96&lt;F134,J96,D135)</f>
        <v>69343.441860465115</v>
      </c>
      <c r="F135" s="524">
        <f t="shared" si="31"/>
        <v>470528.36658293428</v>
      </c>
      <c r="G135" s="524">
        <f t="shared" si="32"/>
        <v>505200.08751316683</v>
      </c>
      <c r="H135" s="527">
        <f t="shared" si="29"/>
        <v>123420.33534097188</v>
      </c>
      <c r="I135" s="578">
        <f t="shared" si="30"/>
        <v>123420.33534097188</v>
      </c>
      <c r="J135" s="515">
        <f t="shared" si="33"/>
        <v>0</v>
      </c>
      <c r="K135" s="515"/>
      <c r="L135" s="526"/>
      <c r="M135" s="515">
        <f t="shared" si="34"/>
        <v>0</v>
      </c>
      <c r="N135" s="526"/>
      <c r="O135" s="515">
        <f t="shared" si="35"/>
        <v>0</v>
      </c>
      <c r="P135" s="515">
        <f t="shared" si="36"/>
        <v>0</v>
      </c>
      <c r="Q135" s="269"/>
    </row>
    <row r="136" spans="2:17" ht="12.5">
      <c r="B136" s="195" t="str">
        <f t="shared" si="24"/>
        <v/>
      </c>
      <c r="C136" s="508">
        <f>IF(D93="","-",+C135+1)</f>
        <v>2046</v>
      </c>
      <c r="D136" s="374">
        <f>IF(F135+SUM(E$99:E135)=D$92,F135,D$92-SUM(E$99:E135))</f>
        <v>470528.36658293428</v>
      </c>
      <c r="E136" s="523">
        <f>IF(+J96&lt;F135,J96,D136)</f>
        <v>69343.441860465115</v>
      </c>
      <c r="F136" s="524">
        <f t="shared" si="31"/>
        <v>401184.92472246918</v>
      </c>
      <c r="G136" s="524">
        <f t="shared" si="32"/>
        <v>435856.64565270173</v>
      </c>
      <c r="H136" s="527">
        <f t="shared" si="29"/>
        <v>115997.77542512002</v>
      </c>
      <c r="I136" s="578">
        <f t="shared" si="30"/>
        <v>115997.77542512002</v>
      </c>
      <c r="J136" s="515">
        <f t="shared" si="33"/>
        <v>0</v>
      </c>
      <c r="K136" s="515"/>
      <c r="L136" s="526"/>
      <c r="M136" s="515">
        <f t="shared" si="34"/>
        <v>0</v>
      </c>
      <c r="N136" s="526"/>
      <c r="O136" s="515">
        <f t="shared" si="35"/>
        <v>0</v>
      </c>
      <c r="P136" s="515">
        <f t="shared" si="36"/>
        <v>0</v>
      </c>
      <c r="Q136" s="269"/>
    </row>
    <row r="137" spans="2:17" ht="12.5">
      <c r="B137" s="195" t="str">
        <f t="shared" si="24"/>
        <v/>
      </c>
      <c r="C137" s="508">
        <f>IF(D93="","-",+C136+1)</f>
        <v>2047</v>
      </c>
      <c r="D137" s="374">
        <f>IF(F136+SUM(E$99:E136)=D$92,F136,D$92-SUM(E$99:E136))</f>
        <v>401184.92472246918</v>
      </c>
      <c r="E137" s="523">
        <f>IF(+J96&lt;F136,J96,D137)</f>
        <v>69343.441860465115</v>
      </c>
      <c r="F137" s="524">
        <f t="shared" si="31"/>
        <v>331841.48286200408</v>
      </c>
      <c r="G137" s="524">
        <f t="shared" si="32"/>
        <v>366513.20379223663</v>
      </c>
      <c r="H137" s="527">
        <f t="shared" si="29"/>
        <v>108575.21550926816</v>
      </c>
      <c r="I137" s="578">
        <f t="shared" si="30"/>
        <v>108575.21550926816</v>
      </c>
      <c r="J137" s="515">
        <f t="shared" si="33"/>
        <v>0</v>
      </c>
      <c r="K137" s="515"/>
      <c r="L137" s="526"/>
      <c r="M137" s="515">
        <f t="shared" si="34"/>
        <v>0</v>
      </c>
      <c r="N137" s="526"/>
      <c r="O137" s="515">
        <f t="shared" si="35"/>
        <v>0</v>
      </c>
      <c r="P137" s="515">
        <f t="shared" si="36"/>
        <v>0</v>
      </c>
      <c r="Q137" s="269"/>
    </row>
    <row r="138" spans="2:17" ht="12.5">
      <c r="B138" s="195" t="str">
        <f t="shared" si="24"/>
        <v/>
      </c>
      <c r="C138" s="508">
        <f>IF(D93="","-",+C137+1)</f>
        <v>2048</v>
      </c>
      <c r="D138" s="374">
        <f>IF(F137+SUM(E$99:E137)=D$92,F137,D$92-SUM(E$99:E137))</f>
        <v>331841.48286200408</v>
      </c>
      <c r="E138" s="523">
        <f>IF(+J96&lt;F137,J96,D138)</f>
        <v>69343.441860465115</v>
      </c>
      <c r="F138" s="524">
        <f t="shared" si="31"/>
        <v>262498.04100153898</v>
      </c>
      <c r="G138" s="524">
        <f t="shared" si="32"/>
        <v>297169.76193177153</v>
      </c>
      <c r="H138" s="527">
        <f t="shared" si="29"/>
        <v>101152.65559341629</v>
      </c>
      <c r="I138" s="578">
        <f t="shared" si="30"/>
        <v>101152.65559341629</v>
      </c>
      <c r="J138" s="515">
        <f t="shared" si="33"/>
        <v>0</v>
      </c>
      <c r="K138" s="515"/>
      <c r="L138" s="526"/>
      <c r="M138" s="515">
        <f t="shared" si="34"/>
        <v>0</v>
      </c>
      <c r="N138" s="526"/>
      <c r="O138" s="515">
        <f t="shared" si="35"/>
        <v>0</v>
      </c>
      <c r="P138" s="515">
        <f t="shared" si="36"/>
        <v>0</v>
      </c>
      <c r="Q138" s="269"/>
    </row>
    <row r="139" spans="2:17" ht="12.5">
      <c r="B139" s="195" t="str">
        <f t="shared" si="24"/>
        <v/>
      </c>
      <c r="C139" s="508">
        <f>IF(D93="","-",+C138+1)</f>
        <v>2049</v>
      </c>
      <c r="D139" s="374">
        <f>IF(F138+SUM(E$99:E138)=D$92,F138,D$92-SUM(E$99:E138))</f>
        <v>262498.04100153898</v>
      </c>
      <c r="E139" s="523">
        <f>IF(+J96&lt;F138,J96,D139)</f>
        <v>69343.441860465115</v>
      </c>
      <c r="F139" s="524">
        <f t="shared" si="31"/>
        <v>193154.59914107388</v>
      </c>
      <c r="G139" s="524">
        <f t="shared" si="32"/>
        <v>227826.32007130643</v>
      </c>
      <c r="H139" s="527">
        <f t="shared" si="29"/>
        <v>93730.09567756443</v>
      </c>
      <c r="I139" s="578">
        <f t="shared" si="30"/>
        <v>93730.09567756443</v>
      </c>
      <c r="J139" s="515">
        <f t="shared" si="33"/>
        <v>0</v>
      </c>
      <c r="K139" s="515"/>
      <c r="L139" s="526"/>
      <c r="M139" s="515">
        <f t="shared" si="34"/>
        <v>0</v>
      </c>
      <c r="N139" s="526"/>
      <c r="O139" s="515">
        <f t="shared" si="35"/>
        <v>0</v>
      </c>
      <c r="P139" s="515">
        <f t="shared" si="36"/>
        <v>0</v>
      </c>
      <c r="Q139" s="269"/>
    </row>
    <row r="140" spans="2:17" ht="12.5">
      <c r="B140" s="195" t="str">
        <f t="shared" si="24"/>
        <v/>
      </c>
      <c r="C140" s="508">
        <f>IF(D93="","-",+C139+1)</f>
        <v>2050</v>
      </c>
      <c r="D140" s="374">
        <f>IF(F139+SUM(E$99:E139)=D$92,F139,D$92-SUM(E$99:E139))</f>
        <v>193154.59914107388</v>
      </c>
      <c r="E140" s="523">
        <f>IF(+J96&lt;F139,J96,D140)</f>
        <v>69343.441860465115</v>
      </c>
      <c r="F140" s="524">
        <f t="shared" si="31"/>
        <v>123811.15728060876</v>
      </c>
      <c r="G140" s="524">
        <f t="shared" si="32"/>
        <v>158482.87821084133</v>
      </c>
      <c r="H140" s="527">
        <f t="shared" si="29"/>
        <v>86307.53576171257</v>
      </c>
      <c r="I140" s="578">
        <f t="shared" si="30"/>
        <v>86307.53576171257</v>
      </c>
      <c r="J140" s="515">
        <f t="shared" si="33"/>
        <v>0</v>
      </c>
      <c r="K140" s="515"/>
      <c r="L140" s="526"/>
      <c r="M140" s="515">
        <f t="shared" si="34"/>
        <v>0</v>
      </c>
      <c r="N140" s="526"/>
      <c r="O140" s="515">
        <f t="shared" si="35"/>
        <v>0</v>
      </c>
      <c r="P140" s="515">
        <f t="shared" si="36"/>
        <v>0</v>
      </c>
      <c r="Q140" s="269"/>
    </row>
    <row r="141" spans="2:17" ht="12.5">
      <c r="B141" s="195" t="str">
        <f t="shared" si="24"/>
        <v/>
      </c>
      <c r="C141" s="508">
        <f>IF(D93="","-",+C140+1)</f>
        <v>2051</v>
      </c>
      <c r="D141" s="374">
        <f>IF(F140+SUM(E$99:E140)=D$92,F140,D$92-SUM(E$99:E140))</f>
        <v>123811.15728060876</v>
      </c>
      <c r="E141" s="523">
        <f>IF(+J96&lt;F140,J96,D141)</f>
        <v>69343.441860465115</v>
      </c>
      <c r="F141" s="524">
        <f t="shared" si="31"/>
        <v>54467.71542014365</v>
      </c>
      <c r="G141" s="524">
        <f t="shared" si="32"/>
        <v>89139.4363503762</v>
      </c>
      <c r="H141" s="527">
        <f t="shared" si="29"/>
        <v>78884.975845860696</v>
      </c>
      <c r="I141" s="578">
        <f t="shared" si="30"/>
        <v>78884.975845860696</v>
      </c>
      <c r="J141" s="515">
        <f t="shared" si="33"/>
        <v>0</v>
      </c>
      <c r="K141" s="515"/>
      <c r="L141" s="526"/>
      <c r="M141" s="515">
        <f t="shared" si="34"/>
        <v>0</v>
      </c>
      <c r="N141" s="526"/>
      <c r="O141" s="515">
        <f t="shared" si="35"/>
        <v>0</v>
      </c>
      <c r="P141" s="515">
        <f t="shared" si="36"/>
        <v>0</v>
      </c>
      <c r="Q141" s="269"/>
    </row>
    <row r="142" spans="2:17" ht="12.5">
      <c r="B142" s="195" t="str">
        <f t="shared" si="24"/>
        <v/>
      </c>
      <c r="C142" s="508">
        <f>IF(D93="","-",+C141+1)</f>
        <v>2052</v>
      </c>
      <c r="D142" s="374">
        <f>IF(F141+SUM(E$99:E141)=D$92,F141,D$92-SUM(E$99:E141))</f>
        <v>54467.71542014365</v>
      </c>
      <c r="E142" s="523">
        <f>IF(+J96&lt;F141,J96,D142)</f>
        <v>54467.71542014365</v>
      </c>
      <c r="F142" s="524">
        <f t="shared" si="31"/>
        <v>0</v>
      </c>
      <c r="G142" s="524">
        <f t="shared" si="32"/>
        <v>27233.857710071825</v>
      </c>
      <c r="H142" s="527">
        <f t="shared" si="29"/>
        <v>57382.842433878475</v>
      </c>
      <c r="I142" s="578">
        <f t="shared" si="30"/>
        <v>57382.842433878475</v>
      </c>
      <c r="J142" s="515">
        <f t="shared" si="33"/>
        <v>0</v>
      </c>
      <c r="K142" s="515"/>
      <c r="L142" s="526"/>
      <c r="M142" s="515">
        <f t="shared" si="34"/>
        <v>0</v>
      </c>
      <c r="N142" s="526"/>
      <c r="O142" s="515">
        <f t="shared" si="35"/>
        <v>0</v>
      </c>
      <c r="P142" s="515">
        <f t="shared" si="36"/>
        <v>0</v>
      </c>
      <c r="Q142" s="269"/>
    </row>
    <row r="143" spans="2:17" ht="12.5">
      <c r="B143" s="195" t="str">
        <f t="shared" si="24"/>
        <v/>
      </c>
      <c r="C143" s="508">
        <f>IF(D93="","-",+C142+1)</f>
        <v>2053</v>
      </c>
      <c r="D143" s="374">
        <f>IF(F142+SUM(E$99:E142)=D$92,F142,D$92-SUM(E$99:E142))</f>
        <v>0</v>
      </c>
      <c r="E143" s="523">
        <f>IF(+J96&lt;F142,J96,D143)</f>
        <v>0</v>
      </c>
      <c r="F143" s="524">
        <f t="shared" si="31"/>
        <v>0</v>
      </c>
      <c r="G143" s="524">
        <f t="shared" si="32"/>
        <v>0</v>
      </c>
      <c r="H143" s="527">
        <f t="shared" si="29"/>
        <v>0</v>
      </c>
      <c r="I143" s="578">
        <f t="shared" si="30"/>
        <v>0</v>
      </c>
      <c r="J143" s="515">
        <f t="shared" si="33"/>
        <v>0</v>
      </c>
      <c r="K143" s="515"/>
      <c r="L143" s="526"/>
      <c r="M143" s="515">
        <f t="shared" si="34"/>
        <v>0</v>
      </c>
      <c r="N143" s="526"/>
      <c r="O143" s="515">
        <f t="shared" si="35"/>
        <v>0</v>
      </c>
      <c r="P143" s="515">
        <f t="shared" si="36"/>
        <v>0</v>
      </c>
      <c r="Q143" s="269"/>
    </row>
    <row r="144" spans="2:17" ht="12.5">
      <c r="B144" s="195" t="str">
        <f t="shared" si="24"/>
        <v/>
      </c>
      <c r="C144" s="508">
        <f>IF(D93="","-",+C143+1)</f>
        <v>2054</v>
      </c>
      <c r="D144" s="374">
        <f>IF(F143+SUM(E$99:E143)=D$92,F143,D$92-SUM(E$99:E143))</f>
        <v>0</v>
      </c>
      <c r="E144" s="523">
        <f>IF(+J96&lt;F143,J96,D144)</f>
        <v>0</v>
      </c>
      <c r="F144" s="524">
        <f t="shared" si="31"/>
        <v>0</v>
      </c>
      <c r="G144" s="524">
        <f t="shared" si="32"/>
        <v>0</v>
      </c>
      <c r="H144" s="527">
        <f t="shared" si="29"/>
        <v>0</v>
      </c>
      <c r="I144" s="578">
        <f t="shared" si="30"/>
        <v>0</v>
      </c>
      <c r="J144" s="515">
        <f t="shared" si="33"/>
        <v>0</v>
      </c>
      <c r="K144" s="515"/>
      <c r="L144" s="526"/>
      <c r="M144" s="515">
        <f t="shared" si="34"/>
        <v>0</v>
      </c>
      <c r="N144" s="526"/>
      <c r="O144" s="515">
        <f t="shared" si="35"/>
        <v>0</v>
      </c>
      <c r="P144" s="515">
        <f t="shared" si="36"/>
        <v>0</v>
      </c>
      <c r="Q144" s="269"/>
    </row>
    <row r="145" spans="2:17" ht="12.5">
      <c r="B145" s="195" t="str">
        <f t="shared" si="24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1"/>
        <v>0</v>
      </c>
      <c r="G145" s="524">
        <f t="shared" si="32"/>
        <v>0</v>
      </c>
      <c r="H145" s="527">
        <f t="shared" si="29"/>
        <v>0</v>
      </c>
      <c r="I145" s="578">
        <f t="shared" si="30"/>
        <v>0</v>
      </c>
      <c r="J145" s="515">
        <f t="shared" si="33"/>
        <v>0</v>
      </c>
      <c r="K145" s="515"/>
      <c r="L145" s="526"/>
      <c r="M145" s="515">
        <f t="shared" si="34"/>
        <v>0</v>
      </c>
      <c r="N145" s="526"/>
      <c r="O145" s="515">
        <f t="shared" si="35"/>
        <v>0</v>
      </c>
      <c r="P145" s="515">
        <f t="shared" si="36"/>
        <v>0</v>
      </c>
      <c r="Q145" s="269"/>
    </row>
    <row r="146" spans="2:17" ht="12.5">
      <c r="B146" s="195" t="str">
        <f t="shared" si="24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1"/>
        <v>0</v>
      </c>
      <c r="G146" s="524">
        <f t="shared" si="32"/>
        <v>0</v>
      </c>
      <c r="H146" s="527">
        <f t="shared" si="29"/>
        <v>0</v>
      </c>
      <c r="I146" s="578">
        <f t="shared" si="30"/>
        <v>0</v>
      </c>
      <c r="J146" s="515">
        <f t="shared" si="33"/>
        <v>0</v>
      </c>
      <c r="K146" s="515"/>
      <c r="L146" s="526"/>
      <c r="M146" s="515">
        <f t="shared" si="34"/>
        <v>0</v>
      </c>
      <c r="N146" s="526"/>
      <c r="O146" s="515">
        <f t="shared" si="35"/>
        <v>0</v>
      </c>
      <c r="P146" s="515">
        <f t="shared" si="36"/>
        <v>0</v>
      </c>
      <c r="Q146" s="269"/>
    </row>
    <row r="147" spans="2:17" ht="12.5">
      <c r="B147" s="195" t="str">
        <f t="shared" si="24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1"/>
        <v>0</v>
      </c>
      <c r="G147" s="524">
        <f t="shared" si="32"/>
        <v>0</v>
      </c>
      <c r="H147" s="527">
        <f t="shared" si="29"/>
        <v>0</v>
      </c>
      <c r="I147" s="578">
        <f t="shared" si="30"/>
        <v>0</v>
      </c>
      <c r="J147" s="515">
        <f t="shared" si="33"/>
        <v>0</v>
      </c>
      <c r="K147" s="515"/>
      <c r="L147" s="526"/>
      <c r="M147" s="515">
        <f t="shared" si="34"/>
        <v>0</v>
      </c>
      <c r="N147" s="526"/>
      <c r="O147" s="515">
        <f t="shared" si="35"/>
        <v>0</v>
      </c>
      <c r="P147" s="515">
        <f t="shared" si="36"/>
        <v>0</v>
      </c>
      <c r="Q147" s="269"/>
    </row>
    <row r="148" spans="2:17" ht="12.5">
      <c r="B148" s="195" t="str">
        <f t="shared" si="24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1"/>
        <v>0</v>
      </c>
      <c r="G148" s="524">
        <f t="shared" si="32"/>
        <v>0</v>
      </c>
      <c r="H148" s="527">
        <f t="shared" si="29"/>
        <v>0</v>
      </c>
      <c r="I148" s="578">
        <f t="shared" si="30"/>
        <v>0</v>
      </c>
      <c r="J148" s="515">
        <f t="shared" si="33"/>
        <v>0</v>
      </c>
      <c r="K148" s="515"/>
      <c r="L148" s="526"/>
      <c r="M148" s="515">
        <f t="shared" si="34"/>
        <v>0</v>
      </c>
      <c r="N148" s="526"/>
      <c r="O148" s="515">
        <f t="shared" si="35"/>
        <v>0</v>
      </c>
      <c r="P148" s="515">
        <f t="shared" si="36"/>
        <v>0</v>
      </c>
      <c r="Q148" s="269"/>
    </row>
    <row r="149" spans="2:17" ht="12.5">
      <c r="B149" s="195" t="str">
        <f t="shared" si="24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1"/>
        <v>0</v>
      </c>
      <c r="G149" s="524">
        <f t="shared" si="32"/>
        <v>0</v>
      </c>
      <c r="H149" s="527">
        <f t="shared" si="29"/>
        <v>0</v>
      </c>
      <c r="I149" s="578">
        <f t="shared" si="30"/>
        <v>0</v>
      </c>
      <c r="J149" s="515">
        <f t="shared" si="33"/>
        <v>0</v>
      </c>
      <c r="K149" s="515"/>
      <c r="L149" s="526"/>
      <c r="M149" s="515">
        <f t="shared" si="34"/>
        <v>0</v>
      </c>
      <c r="N149" s="526"/>
      <c r="O149" s="515">
        <f t="shared" si="35"/>
        <v>0</v>
      </c>
      <c r="P149" s="515">
        <f t="shared" si="36"/>
        <v>0</v>
      </c>
      <c r="Q149" s="269"/>
    </row>
    <row r="150" spans="2:17" ht="12.5">
      <c r="B150" s="195" t="str">
        <f t="shared" si="24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1"/>
        <v>0</v>
      </c>
      <c r="G150" s="524">
        <f t="shared" si="32"/>
        <v>0</v>
      </c>
      <c r="H150" s="527">
        <f t="shared" si="29"/>
        <v>0</v>
      </c>
      <c r="I150" s="578">
        <f t="shared" si="30"/>
        <v>0</v>
      </c>
      <c r="J150" s="515">
        <f t="shared" si="33"/>
        <v>0</v>
      </c>
      <c r="K150" s="515"/>
      <c r="L150" s="526"/>
      <c r="M150" s="515">
        <f t="shared" si="34"/>
        <v>0</v>
      </c>
      <c r="N150" s="526"/>
      <c r="O150" s="515">
        <f t="shared" si="35"/>
        <v>0</v>
      </c>
      <c r="P150" s="515">
        <f t="shared" si="36"/>
        <v>0</v>
      </c>
      <c r="Q150" s="269"/>
    </row>
    <row r="151" spans="2:17" ht="12.5">
      <c r="B151" s="195" t="str">
        <f t="shared" si="24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1"/>
        <v>0</v>
      </c>
      <c r="G151" s="524">
        <f t="shared" si="32"/>
        <v>0</v>
      </c>
      <c r="H151" s="527">
        <f t="shared" si="29"/>
        <v>0</v>
      </c>
      <c r="I151" s="578">
        <f t="shared" si="30"/>
        <v>0</v>
      </c>
      <c r="J151" s="515">
        <f t="shared" si="33"/>
        <v>0</v>
      </c>
      <c r="K151" s="515"/>
      <c r="L151" s="526"/>
      <c r="M151" s="515">
        <f t="shared" si="34"/>
        <v>0</v>
      </c>
      <c r="N151" s="526"/>
      <c r="O151" s="515">
        <f t="shared" si="35"/>
        <v>0</v>
      </c>
      <c r="P151" s="515">
        <f t="shared" si="36"/>
        <v>0</v>
      </c>
      <c r="Q151" s="269"/>
    </row>
    <row r="152" spans="2:17" ht="12.5">
      <c r="B152" s="195" t="str">
        <f t="shared" si="24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1"/>
        <v>0</v>
      </c>
      <c r="G152" s="524">
        <f t="shared" si="32"/>
        <v>0</v>
      </c>
      <c r="H152" s="527">
        <f t="shared" si="29"/>
        <v>0</v>
      </c>
      <c r="I152" s="578">
        <f t="shared" si="30"/>
        <v>0</v>
      </c>
      <c r="J152" s="515">
        <f t="shared" si="33"/>
        <v>0</v>
      </c>
      <c r="K152" s="515"/>
      <c r="L152" s="526"/>
      <c r="M152" s="515">
        <f t="shared" si="34"/>
        <v>0</v>
      </c>
      <c r="N152" s="526"/>
      <c r="O152" s="515">
        <f t="shared" si="35"/>
        <v>0</v>
      </c>
      <c r="P152" s="515">
        <f t="shared" si="36"/>
        <v>0</v>
      </c>
      <c r="Q152" s="269"/>
    </row>
    <row r="153" spans="2:17" ht="12.5">
      <c r="B153" s="195" t="str">
        <f t="shared" si="24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1"/>
        <v>0</v>
      </c>
      <c r="G153" s="524">
        <f t="shared" si="32"/>
        <v>0</v>
      </c>
      <c r="H153" s="527">
        <f t="shared" si="29"/>
        <v>0</v>
      </c>
      <c r="I153" s="578">
        <f t="shared" si="30"/>
        <v>0</v>
      </c>
      <c r="J153" s="515">
        <f t="shared" si="33"/>
        <v>0</v>
      </c>
      <c r="K153" s="515"/>
      <c r="L153" s="526"/>
      <c r="M153" s="515">
        <f t="shared" si="34"/>
        <v>0</v>
      </c>
      <c r="N153" s="526"/>
      <c r="O153" s="515">
        <f t="shared" si="35"/>
        <v>0</v>
      </c>
      <c r="P153" s="515">
        <f t="shared" si="36"/>
        <v>0</v>
      </c>
      <c r="Q153" s="269"/>
    </row>
    <row r="154" spans="2:17" ht="13" thickBot="1">
      <c r="B154" s="195" t="str">
        <f t="shared" si="24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1"/>
        <v>0</v>
      </c>
      <c r="G154" s="529">
        <f t="shared" si="32"/>
        <v>0</v>
      </c>
      <c r="H154" s="531">
        <f t="shared" si="29"/>
        <v>0</v>
      </c>
      <c r="I154" s="580">
        <f t="shared" si="30"/>
        <v>0</v>
      </c>
      <c r="J154" s="534">
        <f t="shared" si="33"/>
        <v>0</v>
      </c>
      <c r="K154" s="515"/>
      <c r="L154" s="533"/>
      <c r="M154" s="534">
        <f t="shared" si="34"/>
        <v>0</v>
      </c>
      <c r="N154" s="533"/>
      <c r="O154" s="534">
        <f t="shared" si="35"/>
        <v>0</v>
      </c>
      <c r="P154" s="534">
        <f t="shared" si="36"/>
        <v>0</v>
      </c>
      <c r="Q154" s="269"/>
    </row>
    <row r="155" spans="2:17" ht="12.5">
      <c r="C155" s="374" t="s">
        <v>78</v>
      </c>
      <c r="D155" s="375"/>
      <c r="E155" s="375">
        <f>SUM(E99:E154)</f>
        <v>2981768.0000000019</v>
      </c>
      <c r="F155" s="375"/>
      <c r="G155" s="375"/>
      <c r="H155" s="375">
        <f>SUM(H99:H154)</f>
        <v>10705764.128360942</v>
      </c>
      <c r="I155" s="375">
        <f>SUM(I99:I154)</f>
        <v>10705764.128360942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7" t="s">
        <v>133</v>
      </c>
      <c r="B1" s="588"/>
      <c r="C1" s="589"/>
      <c r="D1" s="590"/>
      <c r="E1" s="588"/>
      <c r="F1" s="591"/>
      <c r="G1" s="588"/>
      <c r="H1" s="592"/>
      <c r="I1" s="593"/>
      <c r="J1" s="594"/>
      <c r="K1" s="452"/>
      <c r="L1" s="452"/>
      <c r="M1" s="452"/>
      <c r="P1" s="453" t="str">
        <f ca="1">"SWEPCO Project "&amp;RIGHT(MID(CELL("filename",$A$1),FIND("]",CELL("filename",$A$1))+1,256),1)&amp;" of "&amp;COUNT('S.001:S.xyz - blank'!$P$3)-1</f>
        <v>SWEPCO Project 6 of 74</v>
      </c>
      <c r="Q1" s="454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5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6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7" t="s">
        <v>46</v>
      </c>
      <c r="D5" s="270"/>
      <c r="E5" s="269"/>
      <c r="F5" s="269"/>
      <c r="G5" s="458"/>
      <c r="H5" s="269" t="s">
        <v>47</v>
      </c>
      <c r="I5" s="269"/>
      <c r="J5" s="272"/>
      <c r="K5" s="459" t="s">
        <v>157</v>
      </c>
      <c r="L5" s="460"/>
      <c r="M5" s="461"/>
      <c r="N5" s="462">
        <f>VLOOKUP(I10,C17:I72,5)</f>
        <v>3799504.1337335454</v>
      </c>
      <c r="P5" s="269"/>
    </row>
    <row r="6" spans="1:17" ht="15.5">
      <c r="C6" s="274"/>
      <c r="D6" s="270"/>
      <c r="E6" s="269"/>
      <c r="F6" s="269"/>
      <c r="G6" s="269"/>
      <c r="H6" s="463"/>
      <c r="I6" s="463"/>
      <c r="J6" s="464"/>
      <c r="K6" s="465" t="s">
        <v>158</v>
      </c>
      <c r="L6" s="466"/>
      <c r="M6" s="272"/>
      <c r="N6" s="467">
        <f>VLOOKUP(I10,C17:I72,6)</f>
        <v>3799504.1337335454</v>
      </c>
      <c r="O6" s="269"/>
      <c r="P6" s="269"/>
    </row>
    <row r="7" spans="1:17" ht="13.5" thickBot="1">
      <c r="C7" s="468" t="s">
        <v>48</v>
      </c>
      <c r="D7" s="469" t="s">
        <v>239</v>
      </c>
      <c r="E7" s="269"/>
      <c r="F7" s="269"/>
      <c r="G7" s="269"/>
      <c r="H7" s="271"/>
      <c r="I7" s="271"/>
      <c r="J7" s="375"/>
      <c r="K7" s="470" t="s">
        <v>49</v>
      </c>
      <c r="L7" s="471"/>
      <c r="M7" s="471"/>
      <c r="N7" s="472">
        <f>+N6-N5</f>
        <v>0</v>
      </c>
      <c r="O7" s="269"/>
      <c r="P7" s="269"/>
    </row>
    <row r="8" spans="1:17" ht="13.5" thickBot="1">
      <c r="C8" s="473"/>
      <c r="D8" s="474" t="str">
        <f>IF(D10&lt;100000,"DOES NOT MEET SPP $100,000 MINIMUM INVESTMENT FOR REGIONAL BPU SHARING.","")</f>
        <v/>
      </c>
      <c r="E8" s="475"/>
      <c r="F8" s="475"/>
      <c r="G8" s="475"/>
      <c r="H8" s="475"/>
      <c r="I8" s="475"/>
      <c r="J8" s="476"/>
      <c r="K8" s="475"/>
      <c r="L8" s="475"/>
      <c r="M8" s="475"/>
      <c r="N8" s="475"/>
      <c r="O8" s="476"/>
      <c r="P8" s="340"/>
    </row>
    <row r="9" spans="1:17" ht="13.5" thickBot="1">
      <c r="A9" s="191"/>
      <c r="C9" s="477" t="s">
        <v>50</v>
      </c>
      <c r="D9" s="478" t="s">
        <v>145</v>
      </c>
      <c r="E9" s="479"/>
      <c r="F9" s="479"/>
      <c r="G9" s="479"/>
      <c r="H9" s="479"/>
      <c r="I9" s="480"/>
      <c r="J9" s="481"/>
      <c r="O9" s="482"/>
      <c r="P9" s="272"/>
    </row>
    <row r="10" spans="1:17" ht="13">
      <c r="C10" s="483" t="s">
        <v>51</v>
      </c>
      <c r="D10" s="484">
        <v>37028625</v>
      </c>
      <c r="E10" s="353" t="s">
        <v>52</v>
      </c>
      <c r="F10" s="482"/>
      <c r="G10" s="485"/>
      <c r="H10" s="485"/>
      <c r="I10" s="486">
        <f>+SWE.WS.F.BPU.ATRR.Projected!L19</f>
        <v>2019</v>
      </c>
      <c r="J10" s="481"/>
      <c r="K10" s="375" t="s">
        <v>53</v>
      </c>
      <c r="O10" s="272"/>
      <c r="P10" s="272"/>
    </row>
    <row r="11" spans="1:17" ht="12.5">
      <c r="C11" s="487" t="s">
        <v>54</v>
      </c>
      <c r="D11" s="488">
        <v>2009</v>
      </c>
      <c r="E11" s="487" t="s">
        <v>55</v>
      </c>
      <c r="F11" s="485"/>
      <c r="G11" s="233"/>
      <c r="H11" s="233"/>
      <c r="I11" s="489">
        <v>0</v>
      </c>
      <c r="J11" s="490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7" t="s">
        <v>56</v>
      </c>
      <c r="D12" s="484">
        <v>6</v>
      </c>
      <c r="E12" s="487" t="s">
        <v>57</v>
      </c>
      <c r="F12" s="485"/>
      <c r="G12" s="233"/>
      <c r="H12" s="233"/>
      <c r="I12" s="491">
        <f>SWE.WS.F.BPU.ATRR.Projected!$F$81</f>
        <v>0.12709409892825937</v>
      </c>
      <c r="J12" s="426"/>
      <c r="K12" s="183" t="s">
        <v>58</v>
      </c>
      <c r="O12" s="272"/>
      <c r="P12" s="272"/>
    </row>
    <row r="13" spans="1:17" ht="12.5">
      <c r="C13" s="487" t="s">
        <v>59</v>
      </c>
      <c r="D13" s="489">
        <f>+SWE.WS.F.BPU.ATRR.Projected!F$93</f>
        <v>41</v>
      </c>
      <c r="E13" s="487" t="s">
        <v>60</v>
      </c>
      <c r="F13" s="485"/>
      <c r="G13" s="233"/>
      <c r="H13" s="233"/>
      <c r="I13" s="491">
        <f>IF(G5="",I12,SWE.WS.F.BPU.ATRR.Projected!$F$80)</f>
        <v>0.12709409892825937</v>
      </c>
      <c r="J13" s="426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7" t="s">
        <v>62</v>
      </c>
      <c r="D14" s="488" t="s">
        <v>63</v>
      </c>
      <c r="E14" s="272" t="s">
        <v>64</v>
      </c>
      <c r="F14" s="485"/>
      <c r="G14" s="233"/>
      <c r="H14" s="233"/>
      <c r="I14" s="492">
        <f>IF(D10=0,0,D10/D13)</f>
        <v>903137.19512195117</v>
      </c>
      <c r="J14" s="375"/>
      <c r="K14" s="375"/>
      <c r="L14" s="375"/>
      <c r="M14" s="375"/>
      <c r="N14" s="375"/>
      <c r="O14" s="272"/>
      <c r="P14" s="272"/>
    </row>
    <row r="15" spans="1:17" ht="39">
      <c r="C15" s="493" t="s">
        <v>51</v>
      </c>
      <c r="D15" s="494" t="s">
        <v>65</v>
      </c>
      <c r="E15" s="494" t="s">
        <v>66</v>
      </c>
      <c r="F15" s="494" t="s">
        <v>67</v>
      </c>
      <c r="G15" s="495" t="s">
        <v>392</v>
      </c>
      <c r="H15" s="496" t="s">
        <v>393</v>
      </c>
      <c r="I15" s="497" t="s">
        <v>260</v>
      </c>
      <c r="J15" s="498"/>
      <c r="K15" s="499" t="s">
        <v>227</v>
      </c>
      <c r="L15" s="500" t="s">
        <v>69</v>
      </c>
      <c r="M15" s="499" t="s">
        <v>227</v>
      </c>
      <c r="N15" s="500" t="s">
        <v>69</v>
      </c>
      <c r="O15" s="500" t="s">
        <v>70</v>
      </c>
      <c r="P15" s="272"/>
    </row>
    <row r="16" spans="1:17" ht="13.5" thickBot="1">
      <c r="C16" s="501" t="s">
        <v>71</v>
      </c>
      <c r="D16" s="501" t="s">
        <v>72</v>
      </c>
      <c r="E16" s="501" t="s">
        <v>73</v>
      </c>
      <c r="F16" s="501" t="s">
        <v>72</v>
      </c>
      <c r="G16" s="502" t="s">
        <v>74</v>
      </c>
      <c r="H16" s="503" t="s">
        <v>75</v>
      </c>
      <c r="I16" s="504" t="s">
        <v>94</v>
      </c>
      <c r="J16" s="505" t="s">
        <v>76</v>
      </c>
      <c r="K16" s="506" t="s">
        <v>77</v>
      </c>
      <c r="L16" s="506" t="s">
        <v>77</v>
      </c>
      <c r="M16" s="506" t="s">
        <v>95</v>
      </c>
      <c r="N16" s="507" t="s">
        <v>95</v>
      </c>
      <c r="O16" s="506" t="s">
        <v>95</v>
      </c>
      <c r="P16" s="272"/>
    </row>
    <row r="17" spans="2:16" ht="12.5">
      <c r="C17" s="508">
        <f>IF(D11= "","-",D11)</f>
        <v>2009</v>
      </c>
      <c r="D17" s="509">
        <v>17101764</v>
      </c>
      <c r="E17" s="510">
        <v>231105</v>
      </c>
      <c r="F17" s="509">
        <v>16870659</v>
      </c>
      <c r="G17" s="510">
        <v>1739394</v>
      </c>
      <c r="H17" s="511">
        <v>1739394</v>
      </c>
      <c r="I17" s="512">
        <f t="shared" ref="I17:I48" si="0">H17-G17</f>
        <v>0</v>
      </c>
      <c r="J17" s="512"/>
      <c r="K17" s="513">
        <v>1739394</v>
      </c>
      <c r="L17" s="514">
        <f t="shared" ref="L17:L48" si="1">IF(K17&lt;&gt;0,+G17-K17,0)</f>
        <v>0</v>
      </c>
      <c r="M17" s="513">
        <v>1739394</v>
      </c>
      <c r="N17" s="514">
        <f t="shared" ref="N17:N48" si="2">IF(M17&lt;&gt;0,+H17-M17,0)</f>
        <v>0</v>
      </c>
      <c r="O17" s="515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8">
        <f>IF(D11="","-",+C17+1)</f>
        <v>2010</v>
      </c>
      <c r="D18" s="516">
        <v>6292908</v>
      </c>
      <c r="E18" s="517">
        <v>171684</v>
      </c>
      <c r="F18" s="516">
        <v>6121224</v>
      </c>
      <c r="G18" s="517">
        <v>1051702</v>
      </c>
      <c r="H18" s="511">
        <v>1051702</v>
      </c>
      <c r="I18" s="512">
        <f t="shared" si="0"/>
        <v>0</v>
      </c>
      <c r="J18" s="512"/>
      <c r="K18" s="519">
        <f t="shared" ref="K18:K23" si="4">G18</f>
        <v>1051702</v>
      </c>
      <c r="L18" s="520">
        <f t="shared" si="1"/>
        <v>0</v>
      </c>
      <c r="M18" s="519">
        <f t="shared" ref="M18:M23" si="5">H18</f>
        <v>1051702</v>
      </c>
      <c r="N18" s="515">
        <f t="shared" si="2"/>
        <v>0</v>
      </c>
      <c r="O18" s="515">
        <f t="shared" si="3"/>
        <v>0</v>
      </c>
      <c r="P18" s="272"/>
    </row>
    <row r="19" spans="2:16" ht="12.5">
      <c r="B19" s="195" t="str">
        <f>IF(D19=F18,"","IU")</f>
        <v>IU</v>
      </c>
      <c r="C19" s="508">
        <f>IF(D11="","-",+C18+1)</f>
        <v>2011</v>
      </c>
      <c r="D19" s="516">
        <v>26971020</v>
      </c>
      <c r="E19" s="517">
        <v>667653.87804878049</v>
      </c>
      <c r="F19" s="516">
        <v>26303366.121951219</v>
      </c>
      <c r="G19" s="517">
        <v>4776034.0895202104</v>
      </c>
      <c r="H19" s="511">
        <v>4776034.0895202104</v>
      </c>
      <c r="I19" s="512">
        <f t="shared" si="0"/>
        <v>0</v>
      </c>
      <c r="J19" s="512"/>
      <c r="K19" s="519">
        <f t="shared" si="4"/>
        <v>4776034.0895202104</v>
      </c>
      <c r="L19" s="520">
        <f t="shared" si="1"/>
        <v>0</v>
      </c>
      <c r="M19" s="519">
        <f t="shared" si="5"/>
        <v>4776034.0895202104</v>
      </c>
      <c r="N19" s="515">
        <f t="shared" si="2"/>
        <v>0</v>
      </c>
      <c r="O19" s="515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8">
        <f>IF(D11="","-",+C19+1)</f>
        <v>2012</v>
      </c>
      <c r="D20" s="516">
        <v>31392829.121951219</v>
      </c>
      <c r="E20" s="517">
        <v>772935.04761904757</v>
      </c>
      <c r="F20" s="516">
        <v>30619894.07433217</v>
      </c>
      <c r="G20" s="517">
        <v>5326729.983202124</v>
      </c>
      <c r="H20" s="511">
        <v>5326729.983202124</v>
      </c>
      <c r="I20" s="512">
        <f t="shared" si="0"/>
        <v>0</v>
      </c>
      <c r="J20" s="512"/>
      <c r="K20" s="519">
        <f t="shared" si="4"/>
        <v>5326729.983202124</v>
      </c>
      <c r="L20" s="520">
        <f t="shared" si="1"/>
        <v>0</v>
      </c>
      <c r="M20" s="519">
        <f t="shared" si="5"/>
        <v>5326729.983202124</v>
      </c>
      <c r="N20" s="515">
        <f t="shared" si="2"/>
        <v>0</v>
      </c>
      <c r="O20" s="515">
        <f t="shared" si="3"/>
        <v>0</v>
      </c>
      <c r="P20" s="272"/>
    </row>
    <row r="21" spans="2:16" ht="12.5">
      <c r="B21" s="195" t="str">
        <f t="shared" si="6"/>
        <v>IU</v>
      </c>
      <c r="C21" s="508">
        <f>IF(D12="","-",+C20+1)</f>
        <v>2013</v>
      </c>
      <c r="D21" s="516">
        <v>33143499.07433217</v>
      </c>
      <c r="E21" s="517">
        <v>833020.88095238095</v>
      </c>
      <c r="F21" s="516">
        <v>32310478.19337979</v>
      </c>
      <c r="G21" s="517">
        <v>5356070.4437174536</v>
      </c>
      <c r="H21" s="511">
        <v>5356070.4437174536</v>
      </c>
      <c r="I21" s="512">
        <v>0</v>
      </c>
      <c r="J21" s="512"/>
      <c r="K21" s="519">
        <f t="shared" si="4"/>
        <v>5356070.4437174536</v>
      </c>
      <c r="L21" s="520">
        <f t="shared" ref="L21:L26" si="7">IF(K21&lt;&gt;0,+G21-K21,0)</f>
        <v>0</v>
      </c>
      <c r="M21" s="519">
        <f t="shared" si="5"/>
        <v>5356070.4437174536</v>
      </c>
      <c r="N21" s="515">
        <f t="shared" ref="N21:N26" si="8">IF(M21&lt;&gt;0,+H21-M21,0)</f>
        <v>0</v>
      </c>
      <c r="O21" s="515">
        <f>+N21-L21</f>
        <v>0</v>
      </c>
      <c r="P21" s="272"/>
    </row>
    <row r="22" spans="2:16" ht="12.5">
      <c r="B22" s="195" t="str">
        <f t="shared" si="6"/>
        <v>IU</v>
      </c>
      <c r="C22" s="508">
        <f>IF(D11="","-",+C21+1)</f>
        <v>2014</v>
      </c>
      <c r="D22" s="516">
        <v>34252059.19337979</v>
      </c>
      <c r="E22" s="517">
        <v>879249</v>
      </c>
      <c r="F22" s="516">
        <v>33372810.19337979</v>
      </c>
      <c r="G22" s="517">
        <v>5381591.7849194687</v>
      </c>
      <c r="H22" s="511">
        <v>5381591.7849194687</v>
      </c>
      <c r="I22" s="512">
        <v>0</v>
      </c>
      <c r="J22" s="512"/>
      <c r="K22" s="519">
        <f t="shared" si="4"/>
        <v>5381591.7849194687</v>
      </c>
      <c r="L22" s="520">
        <f t="shared" si="7"/>
        <v>0</v>
      </c>
      <c r="M22" s="519">
        <f t="shared" si="5"/>
        <v>5381591.7849194687</v>
      </c>
      <c r="N22" s="515">
        <f t="shared" si="8"/>
        <v>0</v>
      </c>
      <c r="O22" s="515">
        <f t="shared" si="3"/>
        <v>0</v>
      </c>
      <c r="P22" s="272"/>
    </row>
    <row r="23" spans="2:16" ht="12.5">
      <c r="B23" s="195" t="str">
        <f t="shared" si="6"/>
        <v>IU</v>
      </c>
      <c r="C23" s="508">
        <f>IF(D11="","-",+C22+1)</f>
        <v>2015</v>
      </c>
      <c r="D23" s="516">
        <v>33472977.19337979</v>
      </c>
      <c r="E23" s="517">
        <v>881633.92857142852</v>
      </c>
      <c r="F23" s="516">
        <v>32591343.26480836</v>
      </c>
      <c r="G23" s="517">
        <v>5174070.3067745473</v>
      </c>
      <c r="H23" s="511">
        <v>5174070.3067745473</v>
      </c>
      <c r="I23" s="512">
        <v>0</v>
      </c>
      <c r="J23" s="512"/>
      <c r="K23" s="519">
        <f t="shared" si="4"/>
        <v>5174070.3067745473</v>
      </c>
      <c r="L23" s="520">
        <f t="shared" si="7"/>
        <v>0</v>
      </c>
      <c r="M23" s="519">
        <f t="shared" si="5"/>
        <v>5174070.3067745473</v>
      </c>
      <c r="N23" s="515">
        <f t="shared" si="8"/>
        <v>0</v>
      </c>
      <c r="O23" s="515">
        <f>+N23-L23</f>
        <v>0</v>
      </c>
      <c r="P23" s="272"/>
    </row>
    <row r="24" spans="2:16" ht="12.5">
      <c r="B24" s="195" t="str">
        <f t="shared" si="6"/>
        <v/>
      </c>
      <c r="C24" s="508">
        <f>IF(D11="","-",+C23+1)</f>
        <v>2016</v>
      </c>
      <c r="D24" s="516">
        <v>32591343.26480836</v>
      </c>
      <c r="E24" s="517">
        <v>881633.92857142852</v>
      </c>
      <c r="F24" s="516">
        <v>31709709.336236931</v>
      </c>
      <c r="G24" s="517">
        <v>5006432.1268862924</v>
      </c>
      <c r="H24" s="511">
        <v>5006432.1268862924</v>
      </c>
      <c r="I24" s="512">
        <f t="shared" si="0"/>
        <v>0</v>
      </c>
      <c r="J24" s="512"/>
      <c r="K24" s="519">
        <f>G24</f>
        <v>5006432.1268862924</v>
      </c>
      <c r="L24" s="520">
        <f t="shared" si="7"/>
        <v>0</v>
      </c>
      <c r="M24" s="519">
        <f>H24</f>
        <v>5006432.1268862924</v>
      </c>
      <c r="N24" s="515">
        <f t="shared" si="8"/>
        <v>0</v>
      </c>
      <c r="O24" s="515">
        <f>+N24-L24</f>
        <v>0</v>
      </c>
      <c r="P24" s="272"/>
    </row>
    <row r="25" spans="2:16" ht="12.5">
      <c r="B25" s="195" t="str">
        <f t="shared" si="6"/>
        <v/>
      </c>
      <c r="C25" s="508">
        <f>IF(D11="","-",+C24+1)</f>
        <v>2017</v>
      </c>
      <c r="D25" s="516">
        <v>31709709.336236931</v>
      </c>
      <c r="E25" s="517">
        <v>861130.81395348837</v>
      </c>
      <c r="F25" s="516">
        <v>30848578.522283442</v>
      </c>
      <c r="G25" s="517">
        <v>4736383.2047020355</v>
      </c>
      <c r="H25" s="511">
        <v>4736383.2047020355</v>
      </c>
      <c r="I25" s="512">
        <f t="shared" si="0"/>
        <v>0</v>
      </c>
      <c r="J25" s="512"/>
      <c r="K25" s="519">
        <f>G25</f>
        <v>4736383.2047020355</v>
      </c>
      <c r="L25" s="520">
        <f t="shared" si="7"/>
        <v>0</v>
      </c>
      <c r="M25" s="519">
        <f>H25</f>
        <v>4736383.2047020355</v>
      </c>
      <c r="N25" s="515">
        <f t="shared" si="8"/>
        <v>0</v>
      </c>
      <c r="O25" s="515">
        <f>+N25-L25</f>
        <v>0</v>
      </c>
      <c r="P25" s="272"/>
    </row>
    <row r="26" spans="2:16" ht="12.5">
      <c r="B26" s="195" t="str">
        <f t="shared" si="6"/>
        <v/>
      </c>
      <c r="C26" s="508">
        <f>IF(D11="","-",+C25+1)</f>
        <v>2018</v>
      </c>
      <c r="D26" s="516">
        <v>30848578.522283442</v>
      </c>
      <c r="E26" s="517">
        <v>903137.19512195117</v>
      </c>
      <c r="F26" s="516">
        <v>29945441.327161491</v>
      </c>
      <c r="G26" s="517">
        <v>4766417.7816179106</v>
      </c>
      <c r="H26" s="511">
        <v>4766417.7816179106</v>
      </c>
      <c r="I26" s="512">
        <f t="shared" si="0"/>
        <v>0</v>
      </c>
      <c r="J26" s="512"/>
      <c r="K26" s="519">
        <f>G26</f>
        <v>4766417.7816179106</v>
      </c>
      <c r="L26" s="520">
        <f t="shared" si="7"/>
        <v>0</v>
      </c>
      <c r="M26" s="519">
        <f>H26</f>
        <v>4766417.7816179106</v>
      </c>
      <c r="N26" s="515">
        <f t="shared" si="8"/>
        <v>0</v>
      </c>
      <c r="O26" s="515">
        <f>+N26-L26</f>
        <v>0</v>
      </c>
      <c r="P26" s="272"/>
    </row>
    <row r="27" spans="2:16" ht="12.5">
      <c r="B27" s="195" t="str">
        <f t="shared" si="6"/>
        <v/>
      </c>
      <c r="C27" s="508">
        <f>IF(D11="","-",+C26+1)</f>
        <v>2019</v>
      </c>
      <c r="D27" s="516">
        <v>29945441.327161491</v>
      </c>
      <c r="E27" s="517">
        <v>861130.81395348837</v>
      </c>
      <c r="F27" s="516">
        <v>29084310.513208002</v>
      </c>
      <c r="G27" s="517">
        <v>3799504.1337335454</v>
      </c>
      <c r="H27" s="511">
        <v>3799504.1337335454</v>
      </c>
      <c r="I27" s="512">
        <f t="shared" si="0"/>
        <v>0</v>
      </c>
      <c r="J27" s="512"/>
      <c r="K27" s="519">
        <f>G27</f>
        <v>3799504.1337335454</v>
      </c>
      <c r="L27" s="520">
        <f t="shared" ref="L27" si="9">IF(K27&lt;&gt;0,+G27-K27,0)</f>
        <v>0</v>
      </c>
      <c r="M27" s="519">
        <f>H27</f>
        <v>3799504.1337335454</v>
      </c>
      <c r="N27" s="515">
        <f t="shared" si="2"/>
        <v>0</v>
      </c>
      <c r="O27" s="515">
        <f t="shared" si="3"/>
        <v>0</v>
      </c>
      <c r="P27" s="272"/>
    </row>
    <row r="28" spans="2:16" ht="12.5">
      <c r="B28" s="195" t="str">
        <f t="shared" si="6"/>
        <v/>
      </c>
      <c r="C28" s="508">
        <f>IF(D11="","-",+C27+1)</f>
        <v>2020</v>
      </c>
      <c r="D28" s="524">
        <f>IF(F27+SUM(E$17:E27)=D$10,F27,D$10-SUM(E$17:E27))</f>
        <v>29084310.513208002</v>
      </c>
      <c r="E28" s="523">
        <f>IF(+I14&lt;F27,I14,D28)</f>
        <v>903137.19512195117</v>
      </c>
      <c r="F28" s="524">
        <f t="shared" ref="F28:F48" si="10">+D28-E28</f>
        <v>28181173.31808605</v>
      </c>
      <c r="G28" s="525">
        <f t="shared" ref="G28:G72" si="11">+I$12*((D28+F28)/2)+E28</f>
        <v>4542189.7287365133</v>
      </c>
      <c r="H28" s="492">
        <f t="shared" ref="H28:H72" si="12">+I$13*((D28+F28)/2)+E28</f>
        <v>4542189.7287365133</v>
      </c>
      <c r="I28" s="512">
        <f t="shared" si="0"/>
        <v>0</v>
      </c>
      <c r="J28" s="512"/>
      <c r="K28" s="526"/>
      <c r="L28" s="515">
        <f t="shared" si="1"/>
        <v>0</v>
      </c>
      <c r="M28" s="526"/>
      <c r="N28" s="515">
        <f t="shared" si="2"/>
        <v>0</v>
      </c>
      <c r="O28" s="515">
        <f t="shared" si="3"/>
        <v>0</v>
      </c>
      <c r="P28" s="272"/>
    </row>
    <row r="29" spans="2:16" ht="12.5">
      <c r="B29" s="195" t="str">
        <f t="shared" si="6"/>
        <v/>
      </c>
      <c r="C29" s="508">
        <f>IF(D11="","-",+C28+1)</f>
        <v>2021</v>
      </c>
      <c r="D29" s="524">
        <f>IF(F28+SUM(E$17:E28)=D$10,F28,D$10-SUM(E$17:E28))</f>
        <v>28181173.31808605</v>
      </c>
      <c r="E29" s="523">
        <f>IF(+I14&lt;F28,I14,D29)</f>
        <v>903137.19512195117</v>
      </c>
      <c r="F29" s="524">
        <f t="shared" si="10"/>
        <v>27278036.122964099</v>
      </c>
      <c r="G29" s="525">
        <f t="shared" si="11"/>
        <v>4427406.3207138935</v>
      </c>
      <c r="H29" s="492">
        <f t="shared" si="12"/>
        <v>4427406.3207138935</v>
      </c>
      <c r="I29" s="512">
        <f t="shared" si="0"/>
        <v>0</v>
      </c>
      <c r="J29" s="512"/>
      <c r="K29" s="526"/>
      <c r="L29" s="515">
        <f t="shared" si="1"/>
        <v>0</v>
      </c>
      <c r="M29" s="526"/>
      <c r="N29" s="515">
        <f t="shared" si="2"/>
        <v>0</v>
      </c>
      <c r="O29" s="515">
        <f t="shared" si="3"/>
        <v>0</v>
      </c>
      <c r="P29" s="272"/>
    </row>
    <row r="30" spans="2:16" ht="12.5">
      <c r="B30" s="195" t="str">
        <f t="shared" si="6"/>
        <v/>
      </c>
      <c r="C30" s="508">
        <f>IF(D11="","-",+C29+1)</f>
        <v>2022</v>
      </c>
      <c r="D30" s="524">
        <f>IF(F29+SUM(E$17:E29)=D$10,F29,D$10-SUM(E$17:E29))</f>
        <v>27278036.122964099</v>
      </c>
      <c r="E30" s="523">
        <f>IF(+I14&lt;F29,I14,D30)</f>
        <v>903137.19512195117</v>
      </c>
      <c r="F30" s="524">
        <f t="shared" si="10"/>
        <v>26374898.927842148</v>
      </c>
      <c r="G30" s="525">
        <f t="shared" si="11"/>
        <v>4312622.9126912728</v>
      </c>
      <c r="H30" s="492">
        <f t="shared" si="12"/>
        <v>4312622.9126912728</v>
      </c>
      <c r="I30" s="512">
        <f t="shared" si="0"/>
        <v>0</v>
      </c>
      <c r="J30" s="512"/>
      <c r="K30" s="526"/>
      <c r="L30" s="515">
        <f t="shared" si="1"/>
        <v>0</v>
      </c>
      <c r="M30" s="526"/>
      <c r="N30" s="515">
        <f t="shared" si="2"/>
        <v>0</v>
      </c>
      <c r="O30" s="515">
        <f t="shared" si="3"/>
        <v>0</v>
      </c>
      <c r="P30" s="272"/>
    </row>
    <row r="31" spans="2:16" ht="12.5">
      <c r="B31" s="195" t="str">
        <f t="shared" si="6"/>
        <v/>
      </c>
      <c r="C31" s="508">
        <f>IF(D11="","-",+C30+1)</f>
        <v>2023</v>
      </c>
      <c r="D31" s="524">
        <f>IF(F30+SUM(E$17:E30)=D$10,F30,D$10-SUM(E$17:E30))</f>
        <v>26374898.927842148</v>
      </c>
      <c r="E31" s="523">
        <f>IF(+I14&lt;F30,I14,D31)</f>
        <v>903137.19512195117</v>
      </c>
      <c r="F31" s="524">
        <f t="shared" si="10"/>
        <v>25471761.732720196</v>
      </c>
      <c r="G31" s="525">
        <f t="shared" si="11"/>
        <v>4197839.504668653</v>
      </c>
      <c r="H31" s="492">
        <f t="shared" si="12"/>
        <v>4197839.504668653</v>
      </c>
      <c r="I31" s="512">
        <f t="shared" si="0"/>
        <v>0</v>
      </c>
      <c r="J31" s="512"/>
      <c r="K31" s="526"/>
      <c r="L31" s="515">
        <f t="shared" si="1"/>
        <v>0</v>
      </c>
      <c r="M31" s="526"/>
      <c r="N31" s="515">
        <f t="shared" si="2"/>
        <v>0</v>
      </c>
      <c r="O31" s="515">
        <f t="shared" si="3"/>
        <v>0</v>
      </c>
      <c r="P31" s="272"/>
    </row>
    <row r="32" spans="2:16" ht="12.5">
      <c r="B32" s="195" t="str">
        <f t="shared" si="6"/>
        <v/>
      </c>
      <c r="C32" s="508">
        <f>IF(D11="","-",+C31+1)</f>
        <v>2024</v>
      </c>
      <c r="D32" s="524">
        <f>IF(F31+SUM(E$17:E31)=D$10,F31,D$10-SUM(E$17:E31))</f>
        <v>25471761.732720196</v>
      </c>
      <c r="E32" s="523">
        <f>IF(+I14&lt;F31,I14,D32)</f>
        <v>903137.19512195117</v>
      </c>
      <c r="F32" s="524">
        <f t="shared" si="10"/>
        <v>24568624.537598245</v>
      </c>
      <c r="G32" s="525">
        <f t="shared" si="11"/>
        <v>4083056.0966460332</v>
      </c>
      <c r="H32" s="492">
        <f t="shared" si="12"/>
        <v>4083056.0966460332</v>
      </c>
      <c r="I32" s="512">
        <f t="shared" si="0"/>
        <v>0</v>
      </c>
      <c r="J32" s="512"/>
      <c r="K32" s="526"/>
      <c r="L32" s="515">
        <f t="shared" si="1"/>
        <v>0</v>
      </c>
      <c r="M32" s="526"/>
      <c r="N32" s="515">
        <f t="shared" si="2"/>
        <v>0</v>
      </c>
      <c r="O32" s="515">
        <f t="shared" si="3"/>
        <v>0</v>
      </c>
      <c r="P32" s="272"/>
    </row>
    <row r="33" spans="2:16" ht="12.5">
      <c r="B33" s="195" t="str">
        <f t="shared" si="6"/>
        <v/>
      </c>
      <c r="C33" s="508">
        <f>IF(D11="","-",+C32+1)</f>
        <v>2025</v>
      </c>
      <c r="D33" s="524">
        <f>IF(F32+SUM(E$17:E32)=D$10,F32,D$10-SUM(E$17:E32))</f>
        <v>24568624.537598245</v>
      </c>
      <c r="E33" s="523">
        <f>IF(+I14&lt;F32,I14,D33)</f>
        <v>903137.19512195117</v>
      </c>
      <c r="F33" s="524">
        <f t="shared" si="10"/>
        <v>23665487.342476293</v>
      </c>
      <c r="G33" s="525">
        <f t="shared" si="11"/>
        <v>3968272.6886234134</v>
      </c>
      <c r="H33" s="492">
        <f t="shared" si="12"/>
        <v>3968272.6886234134</v>
      </c>
      <c r="I33" s="512">
        <f t="shared" si="0"/>
        <v>0</v>
      </c>
      <c r="J33" s="512"/>
      <c r="K33" s="526"/>
      <c r="L33" s="515">
        <f t="shared" si="1"/>
        <v>0</v>
      </c>
      <c r="M33" s="526"/>
      <c r="N33" s="515">
        <f t="shared" si="2"/>
        <v>0</v>
      </c>
      <c r="O33" s="515">
        <f t="shared" si="3"/>
        <v>0</v>
      </c>
      <c r="P33" s="272"/>
    </row>
    <row r="34" spans="2:16" ht="12.5">
      <c r="B34" s="195" t="str">
        <f t="shared" si="6"/>
        <v/>
      </c>
      <c r="C34" s="508">
        <f>IF(D11="","-",+C33+1)</f>
        <v>2026</v>
      </c>
      <c r="D34" s="524">
        <f>IF(F33+SUM(E$17:E33)=D$10,F33,D$10-SUM(E$17:E33))</f>
        <v>23665487.342476293</v>
      </c>
      <c r="E34" s="523">
        <f>IF(+I14&lt;F33,I14,D34)</f>
        <v>903137.19512195117</v>
      </c>
      <c r="F34" s="524">
        <f t="shared" si="10"/>
        <v>22762350.147354342</v>
      </c>
      <c r="G34" s="525">
        <f t="shared" si="11"/>
        <v>3853489.2806007937</v>
      </c>
      <c r="H34" s="492">
        <f t="shared" si="12"/>
        <v>3853489.2806007937</v>
      </c>
      <c r="I34" s="512">
        <f t="shared" si="0"/>
        <v>0</v>
      </c>
      <c r="J34" s="512"/>
      <c r="K34" s="526"/>
      <c r="L34" s="515">
        <f t="shared" si="1"/>
        <v>0</v>
      </c>
      <c r="M34" s="526"/>
      <c r="N34" s="515">
        <f t="shared" si="2"/>
        <v>0</v>
      </c>
      <c r="O34" s="515">
        <f t="shared" si="3"/>
        <v>0</v>
      </c>
      <c r="P34" s="272"/>
    </row>
    <row r="35" spans="2:16" ht="12.5">
      <c r="B35" s="195" t="str">
        <f t="shared" si="6"/>
        <v/>
      </c>
      <c r="C35" s="508">
        <f>IF(D11="","-",+C34+1)</f>
        <v>2027</v>
      </c>
      <c r="D35" s="524">
        <f>IF(F34+SUM(E$17:E34)=D$10,F34,D$10-SUM(E$17:E34))</f>
        <v>22762350.147354342</v>
      </c>
      <c r="E35" s="523">
        <f>IF(+I14&lt;F34,I14,D35)</f>
        <v>903137.19512195117</v>
      </c>
      <c r="F35" s="524">
        <f t="shared" si="10"/>
        <v>21859212.952232391</v>
      </c>
      <c r="G35" s="525">
        <f t="shared" si="11"/>
        <v>3738705.8725781729</v>
      </c>
      <c r="H35" s="492">
        <f t="shared" si="12"/>
        <v>3738705.8725781729</v>
      </c>
      <c r="I35" s="512">
        <f t="shared" si="0"/>
        <v>0</v>
      </c>
      <c r="J35" s="512"/>
      <c r="K35" s="526"/>
      <c r="L35" s="515">
        <f t="shared" si="1"/>
        <v>0</v>
      </c>
      <c r="M35" s="526"/>
      <c r="N35" s="515">
        <f t="shared" si="2"/>
        <v>0</v>
      </c>
      <c r="O35" s="515">
        <f t="shared" si="3"/>
        <v>0</v>
      </c>
      <c r="P35" s="272"/>
    </row>
    <row r="36" spans="2:16" ht="12.5">
      <c r="B36" s="195" t="str">
        <f t="shared" si="6"/>
        <v/>
      </c>
      <c r="C36" s="508">
        <f>IF(D11="","-",+C35+1)</f>
        <v>2028</v>
      </c>
      <c r="D36" s="524">
        <f>IF(F35+SUM(E$17:E35)=D$10,F35,D$10-SUM(E$17:E35))</f>
        <v>21859212.952232391</v>
      </c>
      <c r="E36" s="523">
        <f>IF(+I14&lt;F35,I14,D36)</f>
        <v>903137.19512195117</v>
      </c>
      <c r="F36" s="524">
        <f t="shared" si="10"/>
        <v>20956075.757110439</v>
      </c>
      <c r="G36" s="525">
        <f t="shared" si="11"/>
        <v>3623922.4645555532</v>
      </c>
      <c r="H36" s="492">
        <f t="shared" si="12"/>
        <v>3623922.4645555532</v>
      </c>
      <c r="I36" s="512">
        <f t="shared" si="0"/>
        <v>0</v>
      </c>
      <c r="J36" s="512"/>
      <c r="K36" s="526"/>
      <c r="L36" s="515">
        <f t="shared" si="1"/>
        <v>0</v>
      </c>
      <c r="M36" s="526"/>
      <c r="N36" s="515">
        <f t="shared" si="2"/>
        <v>0</v>
      </c>
      <c r="O36" s="515">
        <f t="shared" si="3"/>
        <v>0</v>
      </c>
      <c r="P36" s="272"/>
    </row>
    <row r="37" spans="2:16" ht="12.5">
      <c r="B37" s="195" t="str">
        <f t="shared" si="6"/>
        <v/>
      </c>
      <c r="C37" s="508">
        <f>IF(D11="","-",+C36+1)</f>
        <v>2029</v>
      </c>
      <c r="D37" s="524">
        <f>IF(F36+SUM(E$17:E36)=D$10,F36,D$10-SUM(E$17:E36))</f>
        <v>20956075.757110439</v>
      </c>
      <c r="E37" s="523">
        <f>IF(+I14&lt;F36,I14,D37)</f>
        <v>903137.19512195117</v>
      </c>
      <c r="F37" s="524">
        <f t="shared" si="10"/>
        <v>20052938.561988488</v>
      </c>
      <c r="G37" s="525">
        <f t="shared" si="11"/>
        <v>3509139.0565329334</v>
      </c>
      <c r="H37" s="492">
        <f t="shared" si="12"/>
        <v>3509139.0565329334</v>
      </c>
      <c r="I37" s="512">
        <f t="shared" si="0"/>
        <v>0</v>
      </c>
      <c r="J37" s="512"/>
      <c r="K37" s="526"/>
      <c r="L37" s="515">
        <f t="shared" si="1"/>
        <v>0</v>
      </c>
      <c r="M37" s="526"/>
      <c r="N37" s="515">
        <f t="shared" si="2"/>
        <v>0</v>
      </c>
      <c r="O37" s="515">
        <f t="shared" si="3"/>
        <v>0</v>
      </c>
      <c r="P37" s="272"/>
    </row>
    <row r="38" spans="2:16" ht="12.5">
      <c r="B38" s="195" t="str">
        <f t="shared" si="6"/>
        <v/>
      </c>
      <c r="C38" s="508">
        <f>IF(D11="","-",+C37+1)</f>
        <v>2030</v>
      </c>
      <c r="D38" s="524">
        <f>IF(F37+SUM(E$17:E37)=D$10,F37,D$10-SUM(E$17:E37))</f>
        <v>20052938.561988488</v>
      </c>
      <c r="E38" s="523">
        <f>IF(+I14&lt;F37,I14,D38)</f>
        <v>903137.19512195117</v>
      </c>
      <c r="F38" s="524">
        <f t="shared" si="10"/>
        <v>19149801.366866536</v>
      </c>
      <c r="G38" s="525">
        <f t="shared" si="11"/>
        <v>3394355.6485103136</v>
      </c>
      <c r="H38" s="492">
        <f t="shared" si="12"/>
        <v>3394355.6485103136</v>
      </c>
      <c r="I38" s="512">
        <f t="shared" si="0"/>
        <v>0</v>
      </c>
      <c r="J38" s="512"/>
      <c r="K38" s="526"/>
      <c r="L38" s="515">
        <f t="shared" si="1"/>
        <v>0</v>
      </c>
      <c r="M38" s="526"/>
      <c r="N38" s="515">
        <f t="shared" si="2"/>
        <v>0</v>
      </c>
      <c r="O38" s="515">
        <f t="shared" si="3"/>
        <v>0</v>
      </c>
      <c r="P38" s="272"/>
    </row>
    <row r="39" spans="2:16" ht="12.5">
      <c r="B39" s="195" t="str">
        <f t="shared" si="6"/>
        <v/>
      </c>
      <c r="C39" s="508">
        <f>IF(D11="","-",+C38+1)</f>
        <v>2031</v>
      </c>
      <c r="D39" s="524">
        <f>IF(F38+SUM(E$17:E38)=D$10,F38,D$10-SUM(E$17:E38))</f>
        <v>19149801.366866536</v>
      </c>
      <c r="E39" s="523">
        <f>IF(+I14&lt;F38,I14,D39)</f>
        <v>903137.19512195117</v>
      </c>
      <c r="F39" s="524">
        <f t="shared" si="10"/>
        <v>18246664.171744585</v>
      </c>
      <c r="G39" s="525">
        <f t="shared" si="11"/>
        <v>3279572.2404876938</v>
      </c>
      <c r="H39" s="492">
        <f t="shared" si="12"/>
        <v>3279572.2404876938</v>
      </c>
      <c r="I39" s="512">
        <f t="shared" si="0"/>
        <v>0</v>
      </c>
      <c r="J39" s="512"/>
      <c r="K39" s="526"/>
      <c r="L39" s="515">
        <f t="shared" si="1"/>
        <v>0</v>
      </c>
      <c r="M39" s="526"/>
      <c r="N39" s="515">
        <f t="shared" si="2"/>
        <v>0</v>
      </c>
      <c r="O39" s="515">
        <f t="shared" si="3"/>
        <v>0</v>
      </c>
      <c r="P39" s="272"/>
    </row>
    <row r="40" spans="2:16" ht="12.5">
      <c r="B40" s="195" t="str">
        <f t="shared" si="6"/>
        <v/>
      </c>
      <c r="C40" s="508">
        <f>IF(D11="","-",+C39+1)</f>
        <v>2032</v>
      </c>
      <c r="D40" s="524">
        <f>IF(F39+SUM(E$17:E39)=D$10,F39,D$10-SUM(E$17:E39))</f>
        <v>18246664.171744585</v>
      </c>
      <c r="E40" s="523">
        <f>IF(+I14&lt;F39,I14,D40)</f>
        <v>903137.19512195117</v>
      </c>
      <c r="F40" s="524">
        <f t="shared" si="10"/>
        <v>17343526.976622634</v>
      </c>
      <c r="G40" s="525">
        <f t="shared" si="11"/>
        <v>3164788.8324650731</v>
      </c>
      <c r="H40" s="492">
        <f t="shared" si="12"/>
        <v>3164788.8324650731</v>
      </c>
      <c r="I40" s="512">
        <f t="shared" si="0"/>
        <v>0</v>
      </c>
      <c r="J40" s="512"/>
      <c r="K40" s="526"/>
      <c r="L40" s="515">
        <f t="shared" si="1"/>
        <v>0</v>
      </c>
      <c r="M40" s="526"/>
      <c r="N40" s="515">
        <f t="shared" si="2"/>
        <v>0</v>
      </c>
      <c r="O40" s="515">
        <f t="shared" si="3"/>
        <v>0</v>
      </c>
      <c r="P40" s="272"/>
    </row>
    <row r="41" spans="2:16" ht="12.5">
      <c r="B41" s="195" t="str">
        <f t="shared" si="6"/>
        <v/>
      </c>
      <c r="C41" s="508">
        <f>IF(D11="","-",+C40+1)</f>
        <v>2033</v>
      </c>
      <c r="D41" s="524">
        <f>IF(F40+SUM(E$17:E40)=D$10,F40,D$10-SUM(E$17:E40))</f>
        <v>17343526.976622634</v>
      </c>
      <c r="E41" s="523">
        <f>IF(+I14&lt;F40,I14,D41)</f>
        <v>903137.19512195117</v>
      </c>
      <c r="F41" s="524">
        <f t="shared" si="10"/>
        <v>16440389.781500682</v>
      </c>
      <c r="G41" s="525">
        <f t="shared" si="11"/>
        <v>3050005.4244424533</v>
      </c>
      <c r="H41" s="492">
        <f t="shared" si="12"/>
        <v>3050005.4244424533</v>
      </c>
      <c r="I41" s="512">
        <f t="shared" si="0"/>
        <v>0</v>
      </c>
      <c r="J41" s="512"/>
      <c r="K41" s="526"/>
      <c r="L41" s="515">
        <f t="shared" si="1"/>
        <v>0</v>
      </c>
      <c r="M41" s="526"/>
      <c r="N41" s="515">
        <f t="shared" si="2"/>
        <v>0</v>
      </c>
      <c r="O41" s="515">
        <f t="shared" si="3"/>
        <v>0</v>
      </c>
      <c r="P41" s="272"/>
    </row>
    <row r="42" spans="2:16" ht="12.5">
      <c r="B42" s="195" t="str">
        <f t="shared" si="6"/>
        <v/>
      </c>
      <c r="C42" s="508">
        <f>IF(D11="","-",+C41+1)</f>
        <v>2034</v>
      </c>
      <c r="D42" s="524">
        <f>IF(F41+SUM(E$17:E41)=D$10,F41,D$10-SUM(E$17:E41))</f>
        <v>16440389.781500682</v>
      </c>
      <c r="E42" s="523">
        <f>IF(+I14&lt;F41,I14,D42)</f>
        <v>903137.19512195117</v>
      </c>
      <c r="F42" s="524">
        <f t="shared" si="10"/>
        <v>15537252.586378731</v>
      </c>
      <c r="G42" s="525">
        <f t="shared" si="11"/>
        <v>2935222.0164198335</v>
      </c>
      <c r="H42" s="492">
        <f t="shared" si="12"/>
        <v>2935222.0164198335</v>
      </c>
      <c r="I42" s="512">
        <f t="shared" si="0"/>
        <v>0</v>
      </c>
      <c r="J42" s="512"/>
      <c r="K42" s="526"/>
      <c r="L42" s="515">
        <f t="shared" si="1"/>
        <v>0</v>
      </c>
      <c r="M42" s="526"/>
      <c r="N42" s="515">
        <f t="shared" si="2"/>
        <v>0</v>
      </c>
      <c r="O42" s="515">
        <f t="shared" si="3"/>
        <v>0</v>
      </c>
      <c r="P42" s="272"/>
    </row>
    <row r="43" spans="2:16" ht="12.5">
      <c r="B43" s="195" t="str">
        <f t="shared" si="6"/>
        <v/>
      </c>
      <c r="C43" s="508">
        <f>IF(D11="","-",+C42+1)</f>
        <v>2035</v>
      </c>
      <c r="D43" s="524">
        <f>IF(F42+SUM(E$17:E42)=D$10,F42,D$10-SUM(E$17:E42))</f>
        <v>15537252.586378731</v>
      </c>
      <c r="E43" s="523">
        <f>IF(+I14&lt;F42,I14,D43)</f>
        <v>903137.19512195117</v>
      </c>
      <c r="F43" s="524">
        <f t="shared" si="10"/>
        <v>14634115.391256779</v>
      </c>
      <c r="G43" s="525">
        <f t="shared" si="11"/>
        <v>2820438.6083972137</v>
      </c>
      <c r="H43" s="492">
        <f t="shared" si="12"/>
        <v>2820438.6083972137</v>
      </c>
      <c r="I43" s="512">
        <f t="shared" si="0"/>
        <v>0</v>
      </c>
      <c r="J43" s="512"/>
      <c r="K43" s="526"/>
      <c r="L43" s="515">
        <f t="shared" si="1"/>
        <v>0</v>
      </c>
      <c r="M43" s="526"/>
      <c r="N43" s="515">
        <f t="shared" si="2"/>
        <v>0</v>
      </c>
      <c r="O43" s="515">
        <f t="shared" si="3"/>
        <v>0</v>
      </c>
      <c r="P43" s="272"/>
    </row>
    <row r="44" spans="2:16" ht="12.5">
      <c r="B44" s="195" t="str">
        <f t="shared" si="6"/>
        <v/>
      </c>
      <c r="C44" s="508">
        <f>IF(D11="","-",+C43+1)</f>
        <v>2036</v>
      </c>
      <c r="D44" s="524">
        <f>IF(F43+SUM(E$17:E43)=D$10,F43,D$10-SUM(E$17:E43))</f>
        <v>14634115.391256779</v>
      </c>
      <c r="E44" s="523">
        <f>IF(+I14&lt;F43,I14,D44)</f>
        <v>903137.19512195117</v>
      </c>
      <c r="F44" s="524">
        <f t="shared" si="10"/>
        <v>13730978.196134828</v>
      </c>
      <c r="G44" s="525">
        <f t="shared" si="11"/>
        <v>2705655.2003745935</v>
      </c>
      <c r="H44" s="492">
        <f t="shared" si="12"/>
        <v>2705655.2003745935</v>
      </c>
      <c r="I44" s="512">
        <f t="shared" si="0"/>
        <v>0</v>
      </c>
      <c r="J44" s="512"/>
      <c r="K44" s="526"/>
      <c r="L44" s="515">
        <f t="shared" si="1"/>
        <v>0</v>
      </c>
      <c r="M44" s="526"/>
      <c r="N44" s="515">
        <f t="shared" si="2"/>
        <v>0</v>
      </c>
      <c r="O44" s="515">
        <f t="shared" si="3"/>
        <v>0</v>
      </c>
      <c r="P44" s="272"/>
    </row>
    <row r="45" spans="2:16" ht="12.5">
      <c r="B45" s="195" t="str">
        <f t="shared" si="6"/>
        <v/>
      </c>
      <c r="C45" s="508">
        <f>IF(D11="","-",+C44+1)</f>
        <v>2037</v>
      </c>
      <c r="D45" s="524">
        <f>IF(F44+SUM(E$17:E44)=D$10,F44,D$10-SUM(E$17:E44))</f>
        <v>13730978.196134828</v>
      </c>
      <c r="E45" s="523">
        <f>IF(+I14&lt;F44,I14,D45)</f>
        <v>903137.19512195117</v>
      </c>
      <c r="F45" s="524">
        <f t="shared" si="10"/>
        <v>12827841.001012877</v>
      </c>
      <c r="G45" s="525">
        <f t="shared" si="11"/>
        <v>2590871.7923519732</v>
      </c>
      <c r="H45" s="492">
        <f t="shared" si="12"/>
        <v>2590871.7923519732</v>
      </c>
      <c r="I45" s="512">
        <f t="shared" si="0"/>
        <v>0</v>
      </c>
      <c r="J45" s="512"/>
      <c r="K45" s="526"/>
      <c r="L45" s="515">
        <f t="shared" si="1"/>
        <v>0</v>
      </c>
      <c r="M45" s="526"/>
      <c r="N45" s="515">
        <f t="shared" si="2"/>
        <v>0</v>
      </c>
      <c r="O45" s="515">
        <f t="shared" si="3"/>
        <v>0</v>
      </c>
      <c r="P45" s="272"/>
    </row>
    <row r="46" spans="2:16" ht="12.5">
      <c r="B46" s="195" t="str">
        <f t="shared" si="6"/>
        <v/>
      </c>
      <c r="C46" s="508">
        <f>IF(D11="","-",+C45+1)</f>
        <v>2038</v>
      </c>
      <c r="D46" s="524">
        <f>IF(F45+SUM(E$17:E45)=D$10,F45,D$10-SUM(E$17:E45))</f>
        <v>12827841.001012877</v>
      </c>
      <c r="E46" s="523">
        <f>IF(+I14&lt;F45,I14,D46)</f>
        <v>903137.19512195117</v>
      </c>
      <c r="F46" s="524">
        <f t="shared" si="10"/>
        <v>11924703.805890925</v>
      </c>
      <c r="G46" s="525">
        <f t="shared" si="11"/>
        <v>2476088.3843293535</v>
      </c>
      <c r="H46" s="492">
        <f t="shared" si="12"/>
        <v>2476088.3843293535</v>
      </c>
      <c r="I46" s="512">
        <f t="shared" si="0"/>
        <v>0</v>
      </c>
      <c r="J46" s="512"/>
      <c r="K46" s="526"/>
      <c r="L46" s="515">
        <f t="shared" si="1"/>
        <v>0</v>
      </c>
      <c r="M46" s="526"/>
      <c r="N46" s="515">
        <f t="shared" si="2"/>
        <v>0</v>
      </c>
      <c r="O46" s="515">
        <f t="shared" si="3"/>
        <v>0</v>
      </c>
      <c r="P46" s="272"/>
    </row>
    <row r="47" spans="2:16" ht="12.5">
      <c r="B47" s="195" t="str">
        <f t="shared" si="6"/>
        <v/>
      </c>
      <c r="C47" s="508">
        <f>IF(D11="","-",+C46+1)</f>
        <v>2039</v>
      </c>
      <c r="D47" s="524">
        <f>IF(F46+SUM(E$17:E46)=D$10,F46,D$10-SUM(E$17:E46))</f>
        <v>11924703.805890925</v>
      </c>
      <c r="E47" s="523">
        <f>IF(+I14&lt;F46,I14,D47)</f>
        <v>903137.19512195117</v>
      </c>
      <c r="F47" s="524">
        <f t="shared" si="10"/>
        <v>11021566.610768974</v>
      </c>
      <c r="G47" s="525">
        <f t="shared" si="11"/>
        <v>2361304.9763067337</v>
      </c>
      <c r="H47" s="492">
        <f t="shared" si="12"/>
        <v>2361304.9763067337</v>
      </c>
      <c r="I47" s="512">
        <f t="shared" si="0"/>
        <v>0</v>
      </c>
      <c r="J47" s="512"/>
      <c r="K47" s="526"/>
      <c r="L47" s="515">
        <f t="shared" si="1"/>
        <v>0</v>
      </c>
      <c r="M47" s="526"/>
      <c r="N47" s="515">
        <f t="shared" si="2"/>
        <v>0</v>
      </c>
      <c r="O47" s="515">
        <f t="shared" si="3"/>
        <v>0</v>
      </c>
      <c r="P47" s="272"/>
    </row>
    <row r="48" spans="2:16" ht="12.5">
      <c r="B48" s="195" t="str">
        <f t="shared" si="6"/>
        <v/>
      </c>
      <c r="C48" s="508">
        <f>IF(D11="","-",+C47+1)</f>
        <v>2040</v>
      </c>
      <c r="D48" s="524">
        <f>IF(F47+SUM(E$17:E47)=D$10,F47,D$10-SUM(E$17:E47))</f>
        <v>11021566.610768974</v>
      </c>
      <c r="E48" s="523">
        <f>IF(+I14&lt;F47,I14,D48)</f>
        <v>903137.19512195117</v>
      </c>
      <c r="F48" s="524">
        <f t="shared" si="10"/>
        <v>10118429.415647022</v>
      </c>
      <c r="G48" s="525">
        <f t="shared" si="11"/>
        <v>2246521.5682841134</v>
      </c>
      <c r="H48" s="492">
        <f t="shared" si="12"/>
        <v>2246521.5682841134</v>
      </c>
      <c r="I48" s="512">
        <f t="shared" si="0"/>
        <v>0</v>
      </c>
      <c r="J48" s="512"/>
      <c r="K48" s="526"/>
      <c r="L48" s="515">
        <f t="shared" si="1"/>
        <v>0</v>
      </c>
      <c r="M48" s="526"/>
      <c r="N48" s="515">
        <f t="shared" si="2"/>
        <v>0</v>
      </c>
      <c r="O48" s="515">
        <f t="shared" si="3"/>
        <v>0</v>
      </c>
      <c r="P48" s="272"/>
    </row>
    <row r="49" spans="2:17" ht="12.5">
      <c r="B49" s="195" t="str">
        <f t="shared" si="6"/>
        <v/>
      </c>
      <c r="C49" s="508">
        <f>IF(D11="","-",+C48+1)</f>
        <v>2041</v>
      </c>
      <c r="D49" s="524">
        <f>IF(F48+SUM(E$17:E48)=D$10,F48,D$10-SUM(E$17:E48))</f>
        <v>10118429.415647022</v>
      </c>
      <c r="E49" s="523">
        <f>IF(+I14&lt;F48,I14,D49)</f>
        <v>903137.19512195117</v>
      </c>
      <c r="F49" s="524">
        <f t="shared" ref="F49:F72" si="13">+D49-E49</f>
        <v>9215292.220525071</v>
      </c>
      <c r="G49" s="525">
        <f t="shared" si="11"/>
        <v>2131738.1602614936</v>
      </c>
      <c r="H49" s="492">
        <f t="shared" si="12"/>
        <v>2131738.1602614936</v>
      </c>
      <c r="I49" s="512">
        <f t="shared" ref="I49:I72" si="14">H49-G49</f>
        <v>0</v>
      </c>
      <c r="J49" s="512"/>
      <c r="K49" s="526"/>
      <c r="L49" s="515">
        <f t="shared" ref="L49:L72" si="15">IF(K49&lt;&gt;0,+G49-K49,0)</f>
        <v>0</v>
      </c>
      <c r="M49" s="526"/>
      <c r="N49" s="515">
        <f t="shared" ref="N49:N72" si="16">IF(M49&lt;&gt;0,+H49-M49,0)</f>
        <v>0</v>
      </c>
      <c r="O49" s="515">
        <f t="shared" ref="O49:O72" si="17">+N49-L49</f>
        <v>0</v>
      </c>
      <c r="P49" s="272"/>
    </row>
    <row r="50" spans="2:17" ht="12.5">
      <c r="B50" s="195" t="str">
        <f t="shared" si="6"/>
        <v/>
      </c>
      <c r="C50" s="508">
        <f>IF(D11="","-",+C49+1)</f>
        <v>2042</v>
      </c>
      <c r="D50" s="524">
        <f>IF(F49+SUM(E$17:E49)=D$10,F49,D$10-SUM(E$17:E49))</f>
        <v>9215292.220525071</v>
      </c>
      <c r="E50" s="523">
        <f>IF(+I14&lt;F49,I14,D50)</f>
        <v>903137.19512195117</v>
      </c>
      <c r="F50" s="524">
        <f t="shared" si="13"/>
        <v>8312155.0254031196</v>
      </c>
      <c r="G50" s="525">
        <f t="shared" si="11"/>
        <v>2016954.7522388736</v>
      </c>
      <c r="H50" s="492">
        <f t="shared" si="12"/>
        <v>2016954.7522388736</v>
      </c>
      <c r="I50" s="512">
        <f t="shared" si="14"/>
        <v>0</v>
      </c>
      <c r="J50" s="512"/>
      <c r="K50" s="526"/>
      <c r="L50" s="515">
        <f t="shared" si="15"/>
        <v>0</v>
      </c>
      <c r="M50" s="526"/>
      <c r="N50" s="515">
        <f t="shared" si="16"/>
        <v>0</v>
      </c>
      <c r="O50" s="515">
        <f t="shared" si="17"/>
        <v>0</v>
      </c>
      <c r="P50" s="272"/>
    </row>
    <row r="51" spans="2:17" ht="12.5">
      <c r="B51" s="195" t="str">
        <f t="shared" si="6"/>
        <v/>
      </c>
      <c r="C51" s="508">
        <f>IF(D11="","-",+C50+1)</f>
        <v>2043</v>
      </c>
      <c r="D51" s="524">
        <f>IF(F50+SUM(E$17:E50)=D$10,F50,D$10-SUM(E$17:E50))</f>
        <v>8312155.0254031196</v>
      </c>
      <c r="E51" s="523">
        <f>IF(+I14&lt;F50,I14,D51)</f>
        <v>903137.19512195117</v>
      </c>
      <c r="F51" s="524">
        <f t="shared" si="13"/>
        <v>7409017.8302811682</v>
      </c>
      <c r="G51" s="525">
        <f t="shared" si="11"/>
        <v>1902171.3442162536</v>
      </c>
      <c r="H51" s="492">
        <f t="shared" si="12"/>
        <v>1902171.3442162536</v>
      </c>
      <c r="I51" s="512">
        <f t="shared" si="14"/>
        <v>0</v>
      </c>
      <c r="J51" s="512"/>
      <c r="K51" s="526"/>
      <c r="L51" s="515">
        <f t="shared" si="15"/>
        <v>0</v>
      </c>
      <c r="M51" s="526"/>
      <c r="N51" s="515">
        <f t="shared" si="16"/>
        <v>0</v>
      </c>
      <c r="O51" s="515">
        <f t="shared" si="17"/>
        <v>0</v>
      </c>
      <c r="P51" s="272"/>
    </row>
    <row r="52" spans="2:17" ht="12.5">
      <c r="B52" s="195" t="str">
        <f t="shared" si="6"/>
        <v/>
      </c>
      <c r="C52" s="508">
        <f>IF(D11="","-",+C51+1)</f>
        <v>2044</v>
      </c>
      <c r="D52" s="524">
        <f>IF(F51+SUM(E$17:E51)=D$10,F51,D$10-SUM(E$17:E51))</f>
        <v>7409017.8302811682</v>
      </c>
      <c r="E52" s="523">
        <f>IF(+I14&lt;F51,I14,D52)</f>
        <v>903137.19512195117</v>
      </c>
      <c r="F52" s="524">
        <f t="shared" si="13"/>
        <v>6505880.6351592168</v>
      </c>
      <c r="G52" s="525">
        <f t="shared" si="11"/>
        <v>1787387.9361936336</v>
      </c>
      <c r="H52" s="492">
        <f t="shared" si="12"/>
        <v>1787387.9361936336</v>
      </c>
      <c r="I52" s="512">
        <f t="shared" si="14"/>
        <v>0</v>
      </c>
      <c r="J52" s="512"/>
      <c r="K52" s="526"/>
      <c r="L52" s="515">
        <f t="shared" si="15"/>
        <v>0</v>
      </c>
      <c r="M52" s="526"/>
      <c r="N52" s="515">
        <f t="shared" si="16"/>
        <v>0</v>
      </c>
      <c r="O52" s="515">
        <f t="shared" si="17"/>
        <v>0</v>
      </c>
      <c r="P52" s="272"/>
    </row>
    <row r="53" spans="2:17" ht="12.5">
      <c r="B53" s="195" t="str">
        <f t="shared" si="6"/>
        <v/>
      </c>
      <c r="C53" s="508">
        <f>IF(D11="","-",+C52+1)</f>
        <v>2045</v>
      </c>
      <c r="D53" s="524">
        <f>IF(F52+SUM(E$17:E52)=D$10,F52,D$10-SUM(E$17:E52))</f>
        <v>6505880.6351592168</v>
      </c>
      <c r="E53" s="523">
        <f>IF(+I14&lt;F52,I14,D53)</f>
        <v>903137.19512195117</v>
      </c>
      <c r="F53" s="524">
        <f t="shared" si="13"/>
        <v>5602743.4400372654</v>
      </c>
      <c r="G53" s="525">
        <f t="shared" si="11"/>
        <v>1672604.5281710136</v>
      </c>
      <c r="H53" s="492">
        <f t="shared" si="12"/>
        <v>1672604.5281710136</v>
      </c>
      <c r="I53" s="512">
        <f t="shared" si="14"/>
        <v>0</v>
      </c>
      <c r="J53" s="512"/>
      <c r="K53" s="526"/>
      <c r="L53" s="515">
        <f t="shared" si="15"/>
        <v>0</v>
      </c>
      <c r="M53" s="526"/>
      <c r="N53" s="515">
        <f t="shared" si="16"/>
        <v>0</v>
      </c>
      <c r="O53" s="515">
        <f t="shared" si="17"/>
        <v>0</v>
      </c>
      <c r="P53" s="272"/>
    </row>
    <row r="54" spans="2:17" ht="12.5">
      <c r="B54" s="195" t="str">
        <f t="shared" si="6"/>
        <v/>
      </c>
      <c r="C54" s="508">
        <f>IF(D11="","-",+C53+1)</f>
        <v>2046</v>
      </c>
      <c r="D54" s="524">
        <f>IF(F53+SUM(E$17:E53)=D$10,F53,D$10-SUM(E$17:E53))</f>
        <v>5602743.4400372654</v>
      </c>
      <c r="E54" s="523">
        <f>IF(+I14&lt;F53,I14,D54)</f>
        <v>903137.19512195117</v>
      </c>
      <c r="F54" s="524">
        <f t="shared" si="13"/>
        <v>4699606.244915314</v>
      </c>
      <c r="G54" s="525">
        <f t="shared" si="11"/>
        <v>1557821.1201483938</v>
      </c>
      <c r="H54" s="492">
        <f t="shared" si="12"/>
        <v>1557821.1201483938</v>
      </c>
      <c r="I54" s="512">
        <f t="shared" si="14"/>
        <v>0</v>
      </c>
      <c r="J54" s="512"/>
      <c r="K54" s="526"/>
      <c r="L54" s="515">
        <f t="shared" si="15"/>
        <v>0</v>
      </c>
      <c r="M54" s="526"/>
      <c r="N54" s="515">
        <f t="shared" si="16"/>
        <v>0</v>
      </c>
      <c r="O54" s="515">
        <f t="shared" si="17"/>
        <v>0</v>
      </c>
      <c r="P54" s="272"/>
    </row>
    <row r="55" spans="2:17" ht="12.5">
      <c r="B55" s="195" t="str">
        <f t="shared" si="6"/>
        <v/>
      </c>
      <c r="C55" s="508">
        <f>IF(D11="","-",+C54+1)</f>
        <v>2047</v>
      </c>
      <c r="D55" s="524">
        <f>IF(F54+SUM(E$17:E54)=D$10,F54,D$10-SUM(E$17:E54))</f>
        <v>4699606.244915314</v>
      </c>
      <c r="E55" s="523">
        <f>IF(+I14&lt;F54,I14,D55)</f>
        <v>903137.19512195117</v>
      </c>
      <c r="F55" s="524">
        <f t="shared" si="13"/>
        <v>3796469.0497933626</v>
      </c>
      <c r="G55" s="525">
        <f t="shared" si="11"/>
        <v>1443037.7121257735</v>
      </c>
      <c r="H55" s="492">
        <f t="shared" si="12"/>
        <v>1443037.7121257735</v>
      </c>
      <c r="I55" s="512">
        <f t="shared" si="14"/>
        <v>0</v>
      </c>
      <c r="J55" s="512"/>
      <c r="K55" s="526"/>
      <c r="L55" s="515">
        <f t="shared" si="15"/>
        <v>0</v>
      </c>
      <c r="M55" s="526"/>
      <c r="N55" s="515">
        <f t="shared" si="16"/>
        <v>0</v>
      </c>
      <c r="O55" s="515">
        <f t="shared" si="17"/>
        <v>0</v>
      </c>
      <c r="P55" s="272"/>
    </row>
    <row r="56" spans="2:17" ht="12.5">
      <c r="B56" s="195" t="str">
        <f t="shared" si="6"/>
        <v/>
      </c>
      <c r="C56" s="508">
        <f>IF(D11="","-",+C55+1)</f>
        <v>2048</v>
      </c>
      <c r="D56" s="524">
        <f>IF(F55+SUM(E$17:E55)=D$10,F55,D$10-SUM(E$17:E55))</f>
        <v>3796469.0497933626</v>
      </c>
      <c r="E56" s="523">
        <f>IF(+I14&lt;F55,I14,D56)</f>
        <v>903137.19512195117</v>
      </c>
      <c r="F56" s="524">
        <f t="shared" si="13"/>
        <v>2893331.8546714112</v>
      </c>
      <c r="G56" s="525">
        <f t="shared" si="11"/>
        <v>1328254.3041031538</v>
      </c>
      <c r="H56" s="492">
        <f t="shared" si="12"/>
        <v>1328254.3041031538</v>
      </c>
      <c r="I56" s="512">
        <f t="shared" si="14"/>
        <v>0</v>
      </c>
      <c r="J56" s="512"/>
      <c r="K56" s="526"/>
      <c r="L56" s="515">
        <f t="shared" si="15"/>
        <v>0</v>
      </c>
      <c r="M56" s="526"/>
      <c r="N56" s="515">
        <f t="shared" si="16"/>
        <v>0</v>
      </c>
      <c r="O56" s="515">
        <f t="shared" si="17"/>
        <v>0</v>
      </c>
      <c r="P56" s="272"/>
    </row>
    <row r="57" spans="2:17" ht="12.5">
      <c r="B57" s="195" t="str">
        <f t="shared" si="6"/>
        <v/>
      </c>
      <c r="C57" s="508">
        <f>IF(D11="","-",+C56+1)</f>
        <v>2049</v>
      </c>
      <c r="D57" s="524">
        <f>IF(F56+SUM(E$17:E56)=D$10,F56,D$10-SUM(E$17:E56))</f>
        <v>2893331.8546714112</v>
      </c>
      <c r="E57" s="523">
        <f>IF(+I14&lt;F56,I14,D57)</f>
        <v>903137.19512195117</v>
      </c>
      <c r="F57" s="524">
        <f t="shared" si="13"/>
        <v>1990194.65954946</v>
      </c>
      <c r="G57" s="525">
        <f t="shared" si="11"/>
        <v>1213470.8960805337</v>
      </c>
      <c r="H57" s="492">
        <f t="shared" si="12"/>
        <v>1213470.8960805337</v>
      </c>
      <c r="I57" s="512">
        <f t="shared" si="14"/>
        <v>0</v>
      </c>
      <c r="J57" s="512"/>
      <c r="K57" s="526"/>
      <c r="L57" s="515">
        <f t="shared" si="15"/>
        <v>0</v>
      </c>
      <c r="M57" s="526"/>
      <c r="N57" s="515">
        <f t="shared" si="16"/>
        <v>0</v>
      </c>
      <c r="O57" s="515">
        <f t="shared" si="17"/>
        <v>0</v>
      </c>
      <c r="P57" s="272"/>
    </row>
    <row r="58" spans="2:17" ht="12.5">
      <c r="B58" s="195" t="str">
        <f t="shared" si="6"/>
        <v/>
      </c>
      <c r="C58" s="508">
        <f>IF(D11="","-",+C57+1)</f>
        <v>2050</v>
      </c>
      <c r="D58" s="524">
        <f>IF(F57+SUM(E$17:E57)=D$10,F57,D$10-SUM(E$17:E57))</f>
        <v>1990194.65954946</v>
      </c>
      <c r="E58" s="523">
        <f>IF(+I14&lt;F57,I14,D58)</f>
        <v>903137.19512195117</v>
      </c>
      <c r="F58" s="524">
        <f t="shared" si="13"/>
        <v>1087057.4644275089</v>
      </c>
      <c r="G58" s="525">
        <f t="shared" si="11"/>
        <v>1098687.4880579137</v>
      </c>
      <c r="H58" s="492">
        <f t="shared" si="12"/>
        <v>1098687.4880579137</v>
      </c>
      <c r="I58" s="512">
        <f t="shared" si="14"/>
        <v>0</v>
      </c>
      <c r="J58" s="512"/>
      <c r="K58" s="526"/>
      <c r="L58" s="515">
        <f t="shared" si="15"/>
        <v>0</v>
      </c>
      <c r="M58" s="526"/>
      <c r="N58" s="515">
        <f t="shared" si="16"/>
        <v>0</v>
      </c>
      <c r="O58" s="515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8">
        <f>IF(D11="","-",+C58+1)</f>
        <v>2051</v>
      </c>
      <c r="D59" s="524">
        <f>IF(F58+SUM(E$17:E58)=D$10,F58,D$10-SUM(E$17:E58))</f>
        <v>1087057.4644275089</v>
      </c>
      <c r="E59" s="523">
        <f>IF(+I14&lt;F58,I14,D59)</f>
        <v>903137.19512195117</v>
      </c>
      <c r="F59" s="524">
        <f t="shared" si="13"/>
        <v>183920.26930555771</v>
      </c>
      <c r="G59" s="525">
        <f t="shared" si="11"/>
        <v>983904.08003529382</v>
      </c>
      <c r="H59" s="492">
        <f t="shared" si="12"/>
        <v>983904.08003529382</v>
      </c>
      <c r="I59" s="512">
        <f t="shared" si="14"/>
        <v>0</v>
      </c>
      <c r="J59" s="512"/>
      <c r="K59" s="526"/>
      <c r="L59" s="515">
        <f t="shared" si="15"/>
        <v>0</v>
      </c>
      <c r="M59" s="526"/>
      <c r="N59" s="515">
        <f t="shared" si="16"/>
        <v>0</v>
      </c>
      <c r="O59" s="515">
        <f t="shared" si="17"/>
        <v>0</v>
      </c>
      <c r="P59" s="272"/>
    </row>
    <row r="60" spans="2:17" ht="12.5">
      <c r="B60" s="195" t="str">
        <f t="shared" si="6"/>
        <v/>
      </c>
      <c r="C60" s="508">
        <f>IF(D11="","-",+C59+1)</f>
        <v>2052</v>
      </c>
      <c r="D60" s="524">
        <f>IF(F59+SUM(E$17:E59)=D$10,F59,D$10-SUM(E$17:E59))</f>
        <v>183920.26930555771</v>
      </c>
      <c r="E60" s="523">
        <f>IF(+I14&lt;F59,I14,D60)</f>
        <v>183920.26930555771</v>
      </c>
      <c r="F60" s="524">
        <f t="shared" si="13"/>
        <v>0</v>
      </c>
      <c r="G60" s="525">
        <f t="shared" si="11"/>
        <v>195607.85975657403</v>
      </c>
      <c r="H60" s="492">
        <f t="shared" si="12"/>
        <v>195607.85975657403</v>
      </c>
      <c r="I60" s="512">
        <f t="shared" si="14"/>
        <v>0</v>
      </c>
      <c r="J60" s="512"/>
      <c r="K60" s="526"/>
      <c r="L60" s="515">
        <f t="shared" si="15"/>
        <v>0</v>
      </c>
      <c r="M60" s="526"/>
      <c r="N60" s="515">
        <f t="shared" si="16"/>
        <v>0</v>
      </c>
      <c r="O60" s="515">
        <f t="shared" si="17"/>
        <v>0</v>
      </c>
      <c r="P60" s="272"/>
    </row>
    <row r="61" spans="2:17" ht="12.5">
      <c r="B61" s="195" t="str">
        <f t="shared" si="6"/>
        <v/>
      </c>
      <c r="C61" s="508">
        <f>IF(D11="","-",+C60+1)</f>
        <v>2053</v>
      </c>
      <c r="D61" s="524">
        <f>IF(F60+SUM(E$17:E60)=D$10,F60,D$10-SUM(E$17:E60))</f>
        <v>0</v>
      </c>
      <c r="E61" s="523">
        <f>IF(+I14&lt;F60,I14,D61)</f>
        <v>0</v>
      </c>
      <c r="F61" s="524">
        <f t="shared" si="13"/>
        <v>0</v>
      </c>
      <c r="G61" s="527">
        <f t="shared" si="11"/>
        <v>0</v>
      </c>
      <c r="H61" s="492">
        <f t="shared" si="12"/>
        <v>0</v>
      </c>
      <c r="I61" s="512">
        <f t="shared" si="14"/>
        <v>0</v>
      </c>
      <c r="J61" s="512"/>
      <c r="K61" s="526"/>
      <c r="L61" s="515">
        <f t="shared" si="15"/>
        <v>0</v>
      </c>
      <c r="M61" s="526"/>
      <c r="N61" s="515">
        <f t="shared" si="16"/>
        <v>0</v>
      </c>
      <c r="O61" s="515">
        <f t="shared" si="17"/>
        <v>0</v>
      </c>
      <c r="P61" s="272"/>
    </row>
    <row r="62" spans="2:17" ht="12.5">
      <c r="B62" s="195" t="str">
        <f t="shared" si="6"/>
        <v/>
      </c>
      <c r="C62" s="508">
        <f>IF(D11="","-",+C61+1)</f>
        <v>2054</v>
      </c>
      <c r="D62" s="524">
        <f>IF(F61+SUM(E$17:E61)=D$10,F61,D$10-SUM(E$17:E61))</f>
        <v>0</v>
      </c>
      <c r="E62" s="523">
        <f>IF(+I14&lt;F61,I14,D62)</f>
        <v>0</v>
      </c>
      <c r="F62" s="524">
        <f t="shared" si="13"/>
        <v>0</v>
      </c>
      <c r="G62" s="527">
        <f t="shared" si="11"/>
        <v>0</v>
      </c>
      <c r="H62" s="492">
        <f t="shared" si="12"/>
        <v>0</v>
      </c>
      <c r="I62" s="512">
        <f t="shared" si="14"/>
        <v>0</v>
      </c>
      <c r="J62" s="512"/>
      <c r="K62" s="526"/>
      <c r="L62" s="515">
        <f t="shared" si="15"/>
        <v>0</v>
      </c>
      <c r="M62" s="526"/>
      <c r="N62" s="515">
        <f t="shared" si="16"/>
        <v>0</v>
      </c>
      <c r="O62" s="515">
        <f t="shared" si="17"/>
        <v>0</v>
      </c>
      <c r="P62" s="272"/>
    </row>
    <row r="63" spans="2:17" ht="12.5">
      <c r="B63" s="195" t="str">
        <f t="shared" si="6"/>
        <v/>
      </c>
      <c r="C63" s="508">
        <f>IF(D11="","-",+C62+1)</f>
        <v>2055</v>
      </c>
      <c r="D63" s="524">
        <f>IF(F62+SUM(E$17:E62)=D$10,F62,D$10-SUM(E$17:E62))</f>
        <v>0</v>
      </c>
      <c r="E63" s="523">
        <f>IF(+I14&lt;F62,I14,D63)</f>
        <v>0</v>
      </c>
      <c r="F63" s="524">
        <f t="shared" si="13"/>
        <v>0</v>
      </c>
      <c r="G63" s="527">
        <f t="shared" si="11"/>
        <v>0</v>
      </c>
      <c r="H63" s="492">
        <f t="shared" si="12"/>
        <v>0</v>
      </c>
      <c r="I63" s="512">
        <f t="shared" si="14"/>
        <v>0</v>
      </c>
      <c r="J63" s="512"/>
      <c r="K63" s="526"/>
      <c r="L63" s="515">
        <f t="shared" si="15"/>
        <v>0</v>
      </c>
      <c r="M63" s="526"/>
      <c r="N63" s="515">
        <f t="shared" si="16"/>
        <v>0</v>
      </c>
      <c r="O63" s="515">
        <f t="shared" si="17"/>
        <v>0</v>
      </c>
      <c r="P63" s="272"/>
    </row>
    <row r="64" spans="2:17" ht="12.5">
      <c r="B64" s="195" t="str">
        <f t="shared" si="6"/>
        <v/>
      </c>
      <c r="C64" s="508">
        <f>IF(D11="","-",+C63+1)</f>
        <v>2056</v>
      </c>
      <c r="D64" s="524">
        <f>IF(F63+SUM(E$17:E63)=D$10,F63,D$10-SUM(E$17:E63))</f>
        <v>0</v>
      </c>
      <c r="E64" s="523">
        <f>IF(+I14&lt;F63,I14,D64)</f>
        <v>0</v>
      </c>
      <c r="F64" s="524">
        <f t="shared" si="13"/>
        <v>0</v>
      </c>
      <c r="G64" s="527">
        <f t="shared" si="11"/>
        <v>0</v>
      </c>
      <c r="H64" s="492">
        <f t="shared" si="12"/>
        <v>0</v>
      </c>
      <c r="I64" s="512">
        <f t="shared" si="14"/>
        <v>0</v>
      </c>
      <c r="J64" s="512"/>
      <c r="K64" s="526"/>
      <c r="L64" s="515">
        <f t="shared" si="15"/>
        <v>0</v>
      </c>
      <c r="M64" s="526"/>
      <c r="N64" s="515">
        <f t="shared" si="16"/>
        <v>0</v>
      </c>
      <c r="O64" s="515">
        <f t="shared" si="17"/>
        <v>0</v>
      </c>
      <c r="P64" s="272"/>
    </row>
    <row r="65" spans="1:16" ht="12.5">
      <c r="B65" s="195" t="str">
        <f t="shared" si="6"/>
        <v/>
      </c>
      <c r="C65" s="508">
        <f>IF(D11="","-",+C64+1)</f>
        <v>2057</v>
      </c>
      <c r="D65" s="524">
        <f>IF(F64+SUM(E$17:E64)=D$10,F64,D$10-SUM(E$17:E64))</f>
        <v>0</v>
      </c>
      <c r="E65" s="523">
        <f>IF(+I14&lt;F64,I14,D65)</f>
        <v>0</v>
      </c>
      <c r="F65" s="524">
        <f t="shared" si="13"/>
        <v>0</v>
      </c>
      <c r="G65" s="527">
        <f t="shared" si="11"/>
        <v>0</v>
      </c>
      <c r="H65" s="492">
        <f t="shared" si="12"/>
        <v>0</v>
      </c>
      <c r="I65" s="512">
        <f t="shared" si="14"/>
        <v>0</v>
      </c>
      <c r="J65" s="512"/>
      <c r="K65" s="526"/>
      <c r="L65" s="515">
        <f t="shared" si="15"/>
        <v>0</v>
      </c>
      <c r="M65" s="526"/>
      <c r="N65" s="515">
        <f t="shared" si="16"/>
        <v>0</v>
      </c>
      <c r="O65" s="515">
        <f t="shared" si="17"/>
        <v>0</v>
      </c>
      <c r="P65" s="272"/>
    </row>
    <row r="66" spans="1:16" ht="12.5">
      <c r="B66" s="195" t="str">
        <f t="shared" si="6"/>
        <v/>
      </c>
      <c r="C66" s="508">
        <f>IF(D11="","-",+C65+1)</f>
        <v>2058</v>
      </c>
      <c r="D66" s="524">
        <f>IF(F65+SUM(E$17:E65)=D$10,F65,D$10-SUM(E$17:E65))</f>
        <v>0</v>
      </c>
      <c r="E66" s="523">
        <f>IF(+I14&lt;F65,I14,D66)</f>
        <v>0</v>
      </c>
      <c r="F66" s="524">
        <f t="shared" si="13"/>
        <v>0</v>
      </c>
      <c r="G66" s="527">
        <f t="shared" si="11"/>
        <v>0</v>
      </c>
      <c r="H66" s="492">
        <f t="shared" si="12"/>
        <v>0</v>
      </c>
      <c r="I66" s="512">
        <f t="shared" si="14"/>
        <v>0</v>
      </c>
      <c r="J66" s="512"/>
      <c r="K66" s="526"/>
      <c r="L66" s="515">
        <f t="shared" si="15"/>
        <v>0</v>
      </c>
      <c r="M66" s="526"/>
      <c r="N66" s="515">
        <f t="shared" si="16"/>
        <v>0</v>
      </c>
      <c r="O66" s="515">
        <f t="shared" si="17"/>
        <v>0</v>
      </c>
      <c r="P66" s="272"/>
    </row>
    <row r="67" spans="1:16" ht="12.5">
      <c r="B67" s="195" t="str">
        <f t="shared" si="6"/>
        <v/>
      </c>
      <c r="C67" s="508">
        <f>IF(D11="","-",+C66+1)</f>
        <v>2059</v>
      </c>
      <c r="D67" s="524">
        <f>IF(F66+SUM(E$17:E66)=D$10,F66,D$10-SUM(E$17:E66))</f>
        <v>0</v>
      </c>
      <c r="E67" s="523">
        <f>IF(+I14&lt;F66,I14,D67)</f>
        <v>0</v>
      </c>
      <c r="F67" s="524">
        <f t="shared" si="13"/>
        <v>0</v>
      </c>
      <c r="G67" s="527">
        <f t="shared" si="11"/>
        <v>0</v>
      </c>
      <c r="H67" s="492">
        <f t="shared" si="12"/>
        <v>0</v>
      </c>
      <c r="I67" s="512">
        <f t="shared" si="14"/>
        <v>0</v>
      </c>
      <c r="J67" s="512"/>
      <c r="K67" s="526"/>
      <c r="L67" s="515">
        <f t="shared" si="15"/>
        <v>0</v>
      </c>
      <c r="M67" s="526"/>
      <c r="N67" s="515">
        <f t="shared" si="16"/>
        <v>0</v>
      </c>
      <c r="O67" s="515">
        <f t="shared" si="17"/>
        <v>0</v>
      </c>
      <c r="P67" s="272"/>
    </row>
    <row r="68" spans="1:16" ht="12.5">
      <c r="B68" s="195" t="str">
        <f t="shared" si="6"/>
        <v/>
      </c>
      <c r="C68" s="508">
        <f>IF(D11="","-",+C67+1)</f>
        <v>2060</v>
      </c>
      <c r="D68" s="524">
        <f>IF(F67+SUM(E$17:E67)=D$10,F67,D$10-SUM(E$17:E67))</f>
        <v>0</v>
      </c>
      <c r="E68" s="523">
        <f>IF(+I14&lt;F67,I14,D68)</f>
        <v>0</v>
      </c>
      <c r="F68" s="524">
        <f t="shared" si="13"/>
        <v>0</v>
      </c>
      <c r="G68" s="527">
        <f t="shared" si="11"/>
        <v>0</v>
      </c>
      <c r="H68" s="492">
        <f t="shared" si="12"/>
        <v>0</v>
      </c>
      <c r="I68" s="512">
        <f t="shared" si="14"/>
        <v>0</v>
      </c>
      <c r="J68" s="512"/>
      <c r="K68" s="526"/>
      <c r="L68" s="515">
        <f t="shared" si="15"/>
        <v>0</v>
      </c>
      <c r="M68" s="526"/>
      <c r="N68" s="515">
        <f t="shared" si="16"/>
        <v>0</v>
      </c>
      <c r="O68" s="515">
        <f t="shared" si="17"/>
        <v>0</v>
      </c>
      <c r="P68" s="272"/>
    </row>
    <row r="69" spans="1:16" ht="12.5">
      <c r="B69" s="195" t="str">
        <f t="shared" si="6"/>
        <v/>
      </c>
      <c r="C69" s="508">
        <f>IF(D11="","-",+C68+1)</f>
        <v>2061</v>
      </c>
      <c r="D69" s="524">
        <f>IF(F68+SUM(E$17:E68)=D$10,F68,D$10-SUM(E$17:E68))</f>
        <v>0</v>
      </c>
      <c r="E69" s="523">
        <f>IF(+I14&lt;F68,I14,D69)</f>
        <v>0</v>
      </c>
      <c r="F69" s="524">
        <f t="shared" si="13"/>
        <v>0</v>
      </c>
      <c r="G69" s="527">
        <f t="shared" si="11"/>
        <v>0</v>
      </c>
      <c r="H69" s="492">
        <f t="shared" si="12"/>
        <v>0</v>
      </c>
      <c r="I69" s="512">
        <f t="shared" si="14"/>
        <v>0</v>
      </c>
      <c r="J69" s="512"/>
      <c r="K69" s="526"/>
      <c r="L69" s="515">
        <f t="shared" si="15"/>
        <v>0</v>
      </c>
      <c r="M69" s="526"/>
      <c r="N69" s="515">
        <f t="shared" si="16"/>
        <v>0</v>
      </c>
      <c r="O69" s="515">
        <f t="shared" si="17"/>
        <v>0</v>
      </c>
      <c r="P69" s="272"/>
    </row>
    <row r="70" spans="1:16" ht="12.5">
      <c r="B70" s="195" t="str">
        <f t="shared" si="6"/>
        <v/>
      </c>
      <c r="C70" s="508">
        <f>IF(D11="","-",+C69+1)</f>
        <v>2062</v>
      </c>
      <c r="D70" s="524">
        <f>IF(F69+SUM(E$17:E69)=D$10,F69,D$10-SUM(E$17:E69))</f>
        <v>0</v>
      </c>
      <c r="E70" s="523">
        <f>IF(+I14&lt;F69,I14,D70)</f>
        <v>0</v>
      </c>
      <c r="F70" s="524">
        <f t="shared" si="13"/>
        <v>0</v>
      </c>
      <c r="G70" s="527">
        <f t="shared" si="11"/>
        <v>0</v>
      </c>
      <c r="H70" s="492">
        <f t="shared" si="12"/>
        <v>0</v>
      </c>
      <c r="I70" s="512">
        <f t="shared" si="14"/>
        <v>0</v>
      </c>
      <c r="J70" s="512"/>
      <c r="K70" s="526"/>
      <c r="L70" s="515">
        <f t="shared" si="15"/>
        <v>0</v>
      </c>
      <c r="M70" s="526"/>
      <c r="N70" s="515">
        <f t="shared" si="16"/>
        <v>0</v>
      </c>
      <c r="O70" s="515">
        <f t="shared" si="17"/>
        <v>0</v>
      </c>
      <c r="P70" s="272"/>
    </row>
    <row r="71" spans="1:16" ht="12.5">
      <c r="B71" s="195" t="str">
        <f t="shared" si="6"/>
        <v/>
      </c>
      <c r="C71" s="508">
        <f>IF(D11="","-",+C70+1)</f>
        <v>2063</v>
      </c>
      <c r="D71" s="524">
        <f>IF(F70+SUM(E$17:E70)=D$10,F70,D$10-SUM(E$17:E70))</f>
        <v>0</v>
      </c>
      <c r="E71" s="523">
        <f>IF(+I14&lt;F70,I14,D71)</f>
        <v>0</v>
      </c>
      <c r="F71" s="524">
        <f t="shared" si="13"/>
        <v>0</v>
      </c>
      <c r="G71" s="527">
        <f t="shared" si="11"/>
        <v>0</v>
      </c>
      <c r="H71" s="492">
        <f t="shared" si="12"/>
        <v>0</v>
      </c>
      <c r="I71" s="512">
        <f t="shared" si="14"/>
        <v>0</v>
      </c>
      <c r="J71" s="512"/>
      <c r="K71" s="526"/>
      <c r="L71" s="515">
        <f t="shared" si="15"/>
        <v>0</v>
      </c>
      <c r="M71" s="526"/>
      <c r="N71" s="515">
        <f t="shared" si="16"/>
        <v>0</v>
      </c>
      <c r="O71" s="515">
        <f t="shared" si="17"/>
        <v>0</v>
      </c>
      <c r="P71" s="272"/>
    </row>
    <row r="72" spans="1:16" ht="13" thickBot="1">
      <c r="B72" s="195" t="str">
        <f t="shared" si="6"/>
        <v/>
      </c>
      <c r="C72" s="528">
        <f>IF(D11="","-",+C71+1)</f>
        <v>2064</v>
      </c>
      <c r="D72" s="529">
        <f>IF(F71+SUM(E$17:E71)=D$10,F71,D$10-SUM(E$17:E71))</f>
        <v>0</v>
      </c>
      <c r="E72" s="530">
        <f>IF(+I14&lt;F71,I14,D72)</f>
        <v>0</v>
      </c>
      <c r="F72" s="529">
        <f t="shared" si="13"/>
        <v>0</v>
      </c>
      <c r="G72" s="531">
        <f t="shared" si="11"/>
        <v>0</v>
      </c>
      <c r="H72" s="472">
        <f t="shared" si="12"/>
        <v>0</v>
      </c>
      <c r="I72" s="532">
        <f t="shared" si="14"/>
        <v>0</v>
      </c>
      <c r="J72" s="512"/>
      <c r="K72" s="533"/>
      <c r="L72" s="534">
        <f t="shared" si="15"/>
        <v>0</v>
      </c>
      <c r="M72" s="533"/>
      <c r="N72" s="534">
        <f t="shared" si="16"/>
        <v>0</v>
      </c>
      <c r="O72" s="534">
        <f t="shared" si="17"/>
        <v>0</v>
      </c>
      <c r="P72" s="272"/>
    </row>
    <row r="73" spans="1:16" ht="12.5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135727438.65517908</v>
      </c>
      <c r="H73" s="375">
        <f>SUM(H17:H72)</f>
        <v>135727438.65517908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5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8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8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6"/>
      <c r="P77" s="272"/>
    </row>
    <row r="78" spans="1:16" ht="13">
      <c r="C78" s="468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7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8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9" t="s">
        <v>130</v>
      </c>
    </row>
    <row r="81" spans="1:17" ht="12.5">
      <c r="B81" s="269"/>
      <c r="C81" s="538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1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2"/>
      <c r="M83" s="452"/>
      <c r="P83" s="536" t="str">
        <f ca="1">P1</f>
        <v>SWEPCO Project 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5" t="s">
        <v>128</v>
      </c>
      <c r="Q84" s="269"/>
    </row>
    <row r="85" spans="1:17" ht="17.5" thickBot="1">
      <c r="B85" s="273" t="s">
        <v>44</v>
      </c>
      <c r="C85" s="540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1">
        <f>+J92</f>
        <v>2019</v>
      </c>
      <c r="M86" s="542" t="s">
        <v>9</v>
      </c>
      <c r="N86" s="543" t="s">
        <v>159</v>
      </c>
      <c r="O86" s="544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8"/>
      <c r="I87" s="269" t="s">
        <v>47</v>
      </c>
      <c r="J87" s="269"/>
      <c r="K87" s="545"/>
      <c r="L87" s="546" t="s">
        <v>395</v>
      </c>
      <c r="M87" s="547">
        <f>IF(J92&lt;D11,0,VLOOKUP(J92,C17:O72,9))</f>
        <v>3799504.1337335454</v>
      </c>
      <c r="N87" s="547">
        <f>IF(J92&lt;D11,0,VLOOKUP(J92,C17:O72,11))</f>
        <v>3799504.1337335454</v>
      </c>
      <c r="O87" s="548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3"/>
      <c r="J88" s="463"/>
      <c r="K88" s="549"/>
      <c r="L88" s="550" t="s">
        <v>396</v>
      </c>
      <c r="M88" s="551">
        <f>IF(J92&lt;D11,0,VLOOKUP(J92,C99:P154,6))</f>
        <v>4063057.6443278007</v>
      </c>
      <c r="N88" s="551">
        <f>IF(J92&lt;D11,0,VLOOKUP(J92,C99:P154,7))</f>
        <v>4063057.6443278007</v>
      </c>
      <c r="O88" s="552">
        <f>+N88-M88</f>
        <v>0</v>
      </c>
      <c r="P88" s="269"/>
      <c r="Q88" s="269"/>
    </row>
    <row r="89" spans="1:17" ht="13.5" thickBot="1">
      <c r="C89" s="468" t="s">
        <v>84</v>
      </c>
      <c r="D89" s="553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4"/>
      <c r="L89" s="555" t="s">
        <v>156</v>
      </c>
      <c r="M89" s="556">
        <f>+M88-M87</f>
        <v>263553.51059425529</v>
      </c>
      <c r="N89" s="556">
        <f>+N88-N87</f>
        <v>263553.51059425529</v>
      </c>
      <c r="O89" s="557">
        <f>+O88-O87</f>
        <v>0</v>
      </c>
      <c r="P89" s="269"/>
      <c r="Q89" s="269"/>
    </row>
    <row r="90" spans="1:17" ht="13.5" thickBot="1">
      <c r="C90" s="535"/>
      <c r="D90" s="558" t="str">
        <f>D8</f>
        <v/>
      </c>
      <c r="E90" s="372"/>
      <c r="F90" s="372"/>
      <c r="G90" s="372"/>
      <c r="H90" s="475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9" t="s">
        <v>85</v>
      </c>
      <c r="D91" s="560" t="str">
        <f>+D9</f>
        <v>TP2007165</v>
      </c>
      <c r="E91" s="561"/>
      <c r="F91" s="561"/>
      <c r="G91" s="561"/>
      <c r="H91" s="561"/>
      <c r="I91" s="561"/>
      <c r="J91" s="562"/>
      <c r="K91" s="563"/>
      <c r="P91" s="482"/>
      <c r="Q91" s="269"/>
    </row>
    <row r="92" spans="1:17" ht="13">
      <c r="C92" s="487" t="s">
        <v>51</v>
      </c>
      <c r="D92" s="484">
        <f>D10</f>
        <v>37028625</v>
      </c>
      <c r="E92" s="340" t="s">
        <v>86</v>
      </c>
      <c r="H92" s="485"/>
      <c r="I92" s="485"/>
      <c r="J92" s="486">
        <f>+'SWE.WS.G.BPU.ATRR.True-up'!M16</f>
        <v>2019</v>
      </c>
      <c r="K92" s="481"/>
      <c r="L92" s="375" t="s">
        <v>87</v>
      </c>
      <c r="P92" s="272"/>
      <c r="Q92" s="269"/>
    </row>
    <row r="93" spans="1:17" ht="12.5">
      <c r="C93" s="487" t="s">
        <v>54</v>
      </c>
      <c r="D93" s="564">
        <f>IF(D11=I10,"",D11)</f>
        <v>2009</v>
      </c>
      <c r="E93" s="487" t="s">
        <v>55</v>
      </c>
      <c r="F93" s="485"/>
      <c r="G93" s="485"/>
      <c r="J93" s="489">
        <f>IF(H87="",0,'SWE.WS.G.BPU.ATRR.True-up'!$F$13)</f>
        <v>0</v>
      </c>
      <c r="K93" s="490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7" t="s">
        <v>56</v>
      </c>
      <c r="D94" s="565">
        <f>IF(D11=I10,"",D12)</f>
        <v>6</v>
      </c>
      <c r="E94" s="487" t="s">
        <v>57</v>
      </c>
      <c r="F94" s="485"/>
      <c r="G94" s="485"/>
      <c r="J94" s="491">
        <f>'SWE.WS.G.BPU.ATRR.True-up'!$F$81</f>
        <v>0.10704054654206167</v>
      </c>
      <c r="K94" s="426"/>
      <c r="L94" s="183" t="s">
        <v>88</v>
      </c>
      <c r="P94" s="272"/>
      <c r="Q94" s="269"/>
    </row>
    <row r="95" spans="1:17" ht="12.5">
      <c r="C95" s="487" t="s">
        <v>59</v>
      </c>
      <c r="D95" s="489">
        <f>'SWE.WS.G.BPU.ATRR.True-up'!F$93</f>
        <v>43</v>
      </c>
      <c r="E95" s="487" t="s">
        <v>60</v>
      </c>
      <c r="F95" s="485"/>
      <c r="G95" s="485"/>
      <c r="J95" s="491">
        <f>IF(H87="",J94,'SWE.WS.G.BPU.ATRR.True-up'!$F$80)</f>
        <v>0.10704054654206167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7" t="s">
        <v>62</v>
      </c>
      <c r="D96" s="566" t="str">
        <f>+D14</f>
        <v>No</v>
      </c>
      <c r="E96" s="567" t="s">
        <v>64</v>
      </c>
      <c r="F96" s="568"/>
      <c r="G96" s="568"/>
      <c r="H96" s="569"/>
      <c r="I96" s="569"/>
      <c r="J96" s="472">
        <f>IF(D92=0,0,D92/D95)</f>
        <v>861130.81395348837</v>
      </c>
      <c r="K96" s="375"/>
      <c r="L96" s="375"/>
      <c r="M96" s="375"/>
      <c r="N96" s="375"/>
      <c r="O96" s="375"/>
      <c r="P96" s="272"/>
      <c r="Q96" s="269"/>
    </row>
    <row r="97" spans="1:17" ht="39">
      <c r="A97" s="403"/>
      <c r="B97" s="403"/>
      <c r="C97" s="570" t="s">
        <v>51</v>
      </c>
      <c r="D97" s="571" t="s">
        <v>65</v>
      </c>
      <c r="E97" s="500" t="s">
        <v>66</v>
      </c>
      <c r="F97" s="500" t="s">
        <v>67</v>
      </c>
      <c r="G97" s="494" t="s">
        <v>89</v>
      </c>
      <c r="H97" s="495" t="s">
        <v>392</v>
      </c>
      <c r="I97" s="496" t="s">
        <v>393</v>
      </c>
      <c r="J97" s="570" t="s">
        <v>90</v>
      </c>
      <c r="K97" s="572"/>
      <c r="L97" s="499" t="s">
        <v>228</v>
      </c>
      <c r="M97" s="500" t="s">
        <v>91</v>
      </c>
      <c r="N97" s="499" t="s">
        <v>228</v>
      </c>
      <c r="O97" s="500" t="s">
        <v>91</v>
      </c>
      <c r="P97" s="500" t="s">
        <v>70</v>
      </c>
      <c r="Q97" s="269"/>
    </row>
    <row r="98" spans="1:17" ht="13.5" thickBot="1">
      <c r="C98" s="501" t="s">
        <v>71</v>
      </c>
      <c r="D98" s="573" t="s">
        <v>72</v>
      </c>
      <c r="E98" s="501" t="s">
        <v>73</v>
      </c>
      <c r="F98" s="501" t="s">
        <v>72</v>
      </c>
      <c r="G98" s="501" t="s">
        <v>72</v>
      </c>
      <c r="H98" s="574" t="s">
        <v>74</v>
      </c>
      <c r="I98" s="503" t="s">
        <v>75</v>
      </c>
      <c r="J98" s="504" t="s">
        <v>94</v>
      </c>
      <c r="K98" s="505"/>
      <c r="L98" s="506" t="s">
        <v>77</v>
      </c>
      <c r="M98" s="506" t="s">
        <v>77</v>
      </c>
      <c r="N98" s="506" t="s">
        <v>95</v>
      </c>
      <c r="O98" s="506" t="s">
        <v>95</v>
      </c>
      <c r="P98" s="506" t="s">
        <v>95</v>
      </c>
      <c r="Q98" s="269"/>
    </row>
    <row r="99" spans="1:17" ht="12.5">
      <c r="C99" s="508">
        <f>IF(D93= "","-",D93)</f>
        <v>2009</v>
      </c>
      <c r="D99" s="509">
        <v>0</v>
      </c>
      <c r="E99" s="517">
        <v>70250</v>
      </c>
      <c r="F99" s="516">
        <v>5268768</v>
      </c>
      <c r="G99" s="575">
        <v>2634384</v>
      </c>
      <c r="H99" s="576">
        <v>451544</v>
      </c>
      <c r="I99" s="577">
        <v>451544</v>
      </c>
      <c r="J99" s="515">
        <f t="shared" ref="J99:J130" si="18">+I99-H99</f>
        <v>0</v>
      </c>
      <c r="K99" s="515"/>
      <c r="L99" s="513">
        <f t="shared" ref="L99:L104" si="19">H99</f>
        <v>451544</v>
      </c>
      <c r="M99" s="514">
        <f t="shared" ref="M99:M130" si="20">IF(L99&lt;&gt;0,+H99-L99,0)</f>
        <v>0</v>
      </c>
      <c r="N99" s="513">
        <f t="shared" ref="N99:N104" si="21">I99</f>
        <v>451544</v>
      </c>
      <c r="O99" s="514">
        <f t="shared" ref="O99:O130" si="22">IF(N99&lt;&gt;0,+I99-N99,0)</f>
        <v>0</v>
      </c>
      <c r="P99" s="514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8">
        <f>IF(D93="","-",+C99+1)</f>
        <v>2010</v>
      </c>
      <c r="D100" s="509">
        <v>5927359</v>
      </c>
      <c r="E100" s="517">
        <v>146283.14634146341</v>
      </c>
      <c r="F100" s="516">
        <v>5781075.8536585364</v>
      </c>
      <c r="G100" s="516">
        <v>5854217.4268292682</v>
      </c>
      <c r="H100" s="517">
        <v>1112732.9651723914</v>
      </c>
      <c r="I100" s="511">
        <v>1112732.9651723914</v>
      </c>
      <c r="J100" s="515">
        <f t="shared" si="18"/>
        <v>0</v>
      </c>
      <c r="K100" s="515"/>
      <c r="L100" s="519">
        <f t="shared" si="19"/>
        <v>1112732.9651723914</v>
      </c>
      <c r="M100" s="520">
        <f t="shared" si="20"/>
        <v>0</v>
      </c>
      <c r="N100" s="519">
        <f t="shared" si="21"/>
        <v>1112732.9651723914</v>
      </c>
      <c r="O100" s="515">
        <f t="shared" si="22"/>
        <v>0</v>
      </c>
      <c r="P100" s="515">
        <f t="shared" si="23"/>
        <v>0</v>
      </c>
      <c r="Q100" s="269"/>
    </row>
    <row r="101" spans="1:17" ht="12.5">
      <c r="B101" s="195" t="str">
        <f t="shared" ref="B101:B154" si="24">IF(D101=F100,"","IU")</f>
        <v>IU</v>
      </c>
      <c r="C101" s="508">
        <f>IF(D93="","-",+C100+1)</f>
        <v>2011</v>
      </c>
      <c r="D101" s="509">
        <v>20674238.853658538</v>
      </c>
      <c r="E101" s="517">
        <v>497399.33333333331</v>
      </c>
      <c r="F101" s="516">
        <v>20176839.520325206</v>
      </c>
      <c r="G101" s="516">
        <v>20425539.18699187</v>
      </c>
      <c r="H101" s="517">
        <v>3568989.8996136081</v>
      </c>
      <c r="I101" s="511">
        <v>3568989.8996136081</v>
      </c>
      <c r="J101" s="515">
        <f t="shared" si="18"/>
        <v>0</v>
      </c>
      <c r="K101" s="515"/>
      <c r="L101" s="519">
        <f t="shared" si="19"/>
        <v>3568989.8996136081</v>
      </c>
      <c r="M101" s="520">
        <f t="shared" si="20"/>
        <v>0</v>
      </c>
      <c r="N101" s="519">
        <f t="shared" si="21"/>
        <v>3568989.8996136081</v>
      </c>
      <c r="O101" s="515">
        <f t="shared" si="22"/>
        <v>0</v>
      </c>
      <c r="P101" s="515">
        <f t="shared" si="23"/>
        <v>0</v>
      </c>
      <c r="Q101" s="269"/>
    </row>
    <row r="102" spans="1:17" ht="12.5">
      <c r="B102" s="195" t="str">
        <f t="shared" si="24"/>
        <v>IU</v>
      </c>
      <c r="C102" s="508">
        <f>IF(D93="","-",+C101+1)</f>
        <v>2012</v>
      </c>
      <c r="D102" s="509">
        <v>28853944.520325202</v>
      </c>
      <c r="E102" s="517">
        <v>703997.07142857148</v>
      </c>
      <c r="F102" s="516">
        <v>28149947.448896632</v>
      </c>
      <c r="G102" s="516">
        <v>28501945.984610915</v>
      </c>
      <c r="H102" s="517">
        <v>4898170.4869055999</v>
      </c>
      <c r="I102" s="511">
        <v>4898170.4869055999</v>
      </c>
      <c r="J102" s="515">
        <f t="shared" si="18"/>
        <v>0</v>
      </c>
      <c r="K102" s="515"/>
      <c r="L102" s="519">
        <f t="shared" si="19"/>
        <v>4898170.4869055999</v>
      </c>
      <c r="M102" s="520">
        <f t="shared" si="20"/>
        <v>0</v>
      </c>
      <c r="N102" s="519">
        <f t="shared" si="21"/>
        <v>4898170.4869055999</v>
      </c>
      <c r="O102" s="515">
        <f t="shared" si="22"/>
        <v>0</v>
      </c>
      <c r="P102" s="515">
        <f t="shared" si="23"/>
        <v>0</v>
      </c>
      <c r="Q102" s="269"/>
    </row>
    <row r="103" spans="1:17" ht="12.5">
      <c r="B103" s="195" t="str">
        <f t="shared" si="24"/>
        <v>IU</v>
      </c>
      <c r="C103" s="508">
        <f>IF(D93="","-",+C102+1)</f>
        <v>2013</v>
      </c>
      <c r="D103" s="509">
        <v>35510528.448896632</v>
      </c>
      <c r="E103" s="517">
        <v>879249</v>
      </c>
      <c r="F103" s="516">
        <v>34631279.448896632</v>
      </c>
      <c r="G103" s="516">
        <v>35070903.948896632</v>
      </c>
      <c r="H103" s="517">
        <v>5624051.2967773527</v>
      </c>
      <c r="I103" s="511">
        <v>5624051.2967773527</v>
      </c>
      <c r="J103" s="515">
        <v>0</v>
      </c>
      <c r="K103" s="515"/>
      <c r="L103" s="519">
        <f t="shared" si="19"/>
        <v>5624051.2967773527</v>
      </c>
      <c r="M103" s="520">
        <f t="shared" ref="M103:M108" si="25">IF(L103&lt;&gt;0,+H103-L103,0)</f>
        <v>0</v>
      </c>
      <c r="N103" s="519">
        <f t="shared" si="21"/>
        <v>5624051.2967773527</v>
      </c>
      <c r="O103" s="515">
        <f t="shared" ref="O103:O108" si="26">IF(N103&lt;&gt;0,+I103-N103,0)</f>
        <v>0</v>
      </c>
      <c r="P103" s="515">
        <f>+O103-M103</f>
        <v>0</v>
      </c>
      <c r="Q103" s="269"/>
    </row>
    <row r="104" spans="1:17" ht="12.5">
      <c r="B104" s="195" t="str">
        <f t="shared" si="24"/>
        <v>IU</v>
      </c>
      <c r="C104" s="508">
        <f>IF(D93="","-",+C103+1)</f>
        <v>2014</v>
      </c>
      <c r="D104" s="509">
        <v>34731446.448896632</v>
      </c>
      <c r="E104" s="517">
        <v>881633.92857142852</v>
      </c>
      <c r="F104" s="516">
        <v>33849812.520325206</v>
      </c>
      <c r="G104" s="516">
        <v>34290629.484610915</v>
      </c>
      <c r="H104" s="517">
        <v>5542534.9256215226</v>
      </c>
      <c r="I104" s="511">
        <v>5542534.9256215226</v>
      </c>
      <c r="J104" s="515">
        <v>0</v>
      </c>
      <c r="K104" s="515"/>
      <c r="L104" s="519">
        <f t="shared" si="19"/>
        <v>5542534.9256215226</v>
      </c>
      <c r="M104" s="520">
        <f t="shared" si="25"/>
        <v>0</v>
      </c>
      <c r="N104" s="519">
        <f t="shared" si="21"/>
        <v>5542534.9256215226</v>
      </c>
      <c r="O104" s="515">
        <f t="shared" si="26"/>
        <v>0</v>
      </c>
      <c r="P104" s="515">
        <f>+O104-M104</f>
        <v>0</v>
      </c>
      <c r="Q104" s="269"/>
    </row>
    <row r="105" spans="1:17" ht="12.5">
      <c r="B105" s="195" t="str">
        <f t="shared" si="24"/>
        <v/>
      </c>
      <c r="C105" s="508">
        <f>IF(D93="","-",+C104+1)</f>
        <v>2015</v>
      </c>
      <c r="D105" s="509">
        <v>33849812.520325206</v>
      </c>
      <c r="E105" s="517">
        <v>881633.92857142852</v>
      </c>
      <c r="F105" s="516">
        <v>32968178.591753777</v>
      </c>
      <c r="G105" s="516">
        <v>33408995.55603949</v>
      </c>
      <c r="H105" s="517">
        <v>5283899.7839213237</v>
      </c>
      <c r="I105" s="511">
        <v>5283899.7839213237</v>
      </c>
      <c r="J105" s="515">
        <f t="shared" si="18"/>
        <v>0</v>
      </c>
      <c r="K105" s="515"/>
      <c r="L105" s="519">
        <f>H105</f>
        <v>5283899.7839213237</v>
      </c>
      <c r="M105" s="520">
        <f t="shared" si="25"/>
        <v>0</v>
      </c>
      <c r="N105" s="519">
        <f>I105</f>
        <v>5283899.7839213237</v>
      </c>
      <c r="O105" s="515">
        <f t="shared" si="26"/>
        <v>0</v>
      </c>
      <c r="P105" s="515">
        <f>+O105-M105</f>
        <v>0</v>
      </c>
      <c r="Q105" s="269"/>
    </row>
    <row r="106" spans="1:17" ht="12.5">
      <c r="B106" s="195" t="str">
        <f t="shared" si="24"/>
        <v/>
      </c>
      <c r="C106" s="508">
        <f>IF(D93="","-",+C105+1)</f>
        <v>2016</v>
      </c>
      <c r="D106" s="509">
        <v>32968178.591753777</v>
      </c>
      <c r="E106" s="517">
        <v>861130.81395348837</v>
      </c>
      <c r="F106" s="516">
        <v>32107047.777800288</v>
      </c>
      <c r="G106" s="516">
        <v>32537613.184777033</v>
      </c>
      <c r="H106" s="517">
        <v>4991780.4266921831</v>
      </c>
      <c r="I106" s="511">
        <v>4991780.4266921831</v>
      </c>
      <c r="J106" s="515">
        <f t="shared" si="18"/>
        <v>0</v>
      </c>
      <c r="K106" s="515"/>
      <c r="L106" s="519">
        <f>H106</f>
        <v>4991780.4266921831</v>
      </c>
      <c r="M106" s="520">
        <f t="shared" si="25"/>
        <v>0</v>
      </c>
      <c r="N106" s="519">
        <f>I106</f>
        <v>4991780.4266921831</v>
      </c>
      <c r="O106" s="515">
        <f t="shared" si="26"/>
        <v>0</v>
      </c>
      <c r="P106" s="515">
        <f>+O106-M106</f>
        <v>0</v>
      </c>
      <c r="Q106" s="269"/>
    </row>
    <row r="107" spans="1:17" ht="12.5">
      <c r="B107" s="195" t="str">
        <f t="shared" si="24"/>
        <v/>
      </c>
      <c r="C107" s="508">
        <f>IF(D93="","-",+C106+1)</f>
        <v>2017</v>
      </c>
      <c r="D107" s="509">
        <v>32107047.777800288</v>
      </c>
      <c r="E107" s="517">
        <v>881633.92857142852</v>
      </c>
      <c r="F107" s="516">
        <v>31225413.849228859</v>
      </c>
      <c r="G107" s="516">
        <v>31666230.813514575</v>
      </c>
      <c r="H107" s="517">
        <v>4728177.1448464729</v>
      </c>
      <c r="I107" s="511">
        <v>4728177.1448464729</v>
      </c>
      <c r="J107" s="515">
        <f t="shared" si="18"/>
        <v>0</v>
      </c>
      <c r="K107" s="515"/>
      <c r="L107" s="519">
        <f>H107</f>
        <v>4728177.1448464729</v>
      </c>
      <c r="M107" s="520">
        <f t="shared" si="25"/>
        <v>0</v>
      </c>
      <c r="N107" s="519">
        <f>I107</f>
        <v>4728177.1448464729</v>
      </c>
      <c r="O107" s="515">
        <f t="shared" si="26"/>
        <v>0</v>
      </c>
      <c r="P107" s="515">
        <f>+O107-M107</f>
        <v>0</v>
      </c>
      <c r="Q107" s="269"/>
    </row>
    <row r="108" spans="1:17" ht="12.5">
      <c r="B108" s="195" t="str">
        <f t="shared" si="24"/>
        <v/>
      </c>
      <c r="C108" s="508">
        <f>IF(D93="","-",+C107+1)</f>
        <v>2018</v>
      </c>
      <c r="D108" s="509">
        <v>31225413.849228859</v>
      </c>
      <c r="E108" s="517">
        <v>881633.92857142852</v>
      </c>
      <c r="F108" s="516">
        <v>30343779.92065743</v>
      </c>
      <c r="G108" s="516">
        <v>30784596.884943143</v>
      </c>
      <c r="H108" s="517">
        <v>4132628.5322350259</v>
      </c>
      <c r="I108" s="511">
        <v>4132628.5322350259</v>
      </c>
      <c r="J108" s="515">
        <f t="shared" si="18"/>
        <v>0</v>
      </c>
      <c r="K108" s="515"/>
      <c r="L108" s="519">
        <f>H108</f>
        <v>4132628.5322350259</v>
      </c>
      <c r="M108" s="520">
        <f t="shared" si="25"/>
        <v>0</v>
      </c>
      <c r="N108" s="519">
        <f>I108</f>
        <v>4132628.5322350259</v>
      </c>
      <c r="O108" s="515">
        <f t="shared" si="26"/>
        <v>0</v>
      </c>
      <c r="P108" s="515">
        <f t="shared" si="23"/>
        <v>0</v>
      </c>
      <c r="Q108" s="269"/>
    </row>
    <row r="109" spans="1:17" ht="12.5">
      <c r="B109" s="195" t="str">
        <f t="shared" si="24"/>
        <v/>
      </c>
      <c r="C109" s="508">
        <f>IF(D93="","-",+C108+1)</f>
        <v>2019</v>
      </c>
      <c r="D109" s="374">
        <f>IF(F108+SUM(E$99:E108)=D$92,F108,D$92-SUM(E$99:E108))</f>
        <v>30343779.92065743</v>
      </c>
      <c r="E109" s="523">
        <f>IF(+J96&lt;F108,J96,D109)</f>
        <v>861130.81395348837</v>
      </c>
      <c r="F109" s="524">
        <f t="shared" ref="F109:F130" si="27">+D109-E109</f>
        <v>29482649.106703941</v>
      </c>
      <c r="G109" s="524">
        <f t="shared" ref="G109:G130" si="28">+(F109+D109)/2</f>
        <v>29913214.513680685</v>
      </c>
      <c r="H109" s="527">
        <f>+J$94*G109+E109</f>
        <v>4063057.6443278007</v>
      </c>
      <c r="I109" s="578">
        <f>+J$95*G109+E109</f>
        <v>4063057.6443278007</v>
      </c>
      <c r="J109" s="515">
        <f t="shared" si="18"/>
        <v>0</v>
      </c>
      <c r="K109" s="515"/>
      <c r="L109" s="526"/>
      <c r="M109" s="515">
        <f t="shared" si="20"/>
        <v>0</v>
      </c>
      <c r="N109" s="526"/>
      <c r="O109" s="515">
        <f t="shared" si="22"/>
        <v>0</v>
      </c>
      <c r="P109" s="515">
        <f t="shared" si="23"/>
        <v>0</v>
      </c>
      <c r="Q109" s="269"/>
    </row>
    <row r="110" spans="1:17" ht="12.5">
      <c r="B110" s="195" t="str">
        <f t="shared" si="24"/>
        <v/>
      </c>
      <c r="C110" s="508">
        <f>IF(D93="","-",+C109+1)</f>
        <v>2020</v>
      </c>
      <c r="D110" s="374">
        <f>IF(F109+SUM(E$99:E109)=D$92,F109,D$92-SUM(E$99:E109))</f>
        <v>29482649.106703941</v>
      </c>
      <c r="E110" s="523">
        <f>IF(+J96&lt;F109,J96,D110)</f>
        <v>861130.81395348837</v>
      </c>
      <c r="F110" s="524">
        <f t="shared" si="27"/>
        <v>28621518.292750452</v>
      </c>
      <c r="G110" s="524">
        <f t="shared" si="28"/>
        <v>29052083.699727196</v>
      </c>
      <c r="H110" s="527">
        <f>+J$94*G110+E110</f>
        <v>3970881.7313580085</v>
      </c>
      <c r="I110" s="578">
        <f>+J$95*G110+E110</f>
        <v>3970881.7313580085</v>
      </c>
      <c r="J110" s="515">
        <f t="shared" si="18"/>
        <v>0</v>
      </c>
      <c r="K110" s="515"/>
      <c r="L110" s="526"/>
      <c r="M110" s="515">
        <f t="shared" si="20"/>
        <v>0</v>
      </c>
      <c r="N110" s="526"/>
      <c r="O110" s="515">
        <f t="shared" si="22"/>
        <v>0</v>
      </c>
      <c r="P110" s="515">
        <f t="shared" si="23"/>
        <v>0</v>
      </c>
      <c r="Q110" s="269"/>
    </row>
    <row r="111" spans="1:17" ht="12.5">
      <c r="B111" s="195" t="str">
        <f t="shared" si="24"/>
        <v/>
      </c>
      <c r="C111" s="508">
        <f>IF(D93="","-",+C110+1)</f>
        <v>2021</v>
      </c>
      <c r="D111" s="374">
        <f>IF(F110+SUM(E$99:E110)=D$92,F110,D$92-SUM(E$99:E110))</f>
        <v>28621518.292750452</v>
      </c>
      <c r="E111" s="523">
        <f>IF(+J96&lt;F110,J96,D111)</f>
        <v>861130.81395348837</v>
      </c>
      <c r="F111" s="524">
        <f t="shared" si="27"/>
        <v>27760387.478796963</v>
      </c>
      <c r="G111" s="524">
        <f t="shared" si="28"/>
        <v>28190952.885773707</v>
      </c>
      <c r="H111" s="527">
        <f>+J$94*G111+E111</f>
        <v>3878705.8183882171</v>
      </c>
      <c r="I111" s="578">
        <f>+J$95*G111+E111</f>
        <v>3878705.8183882171</v>
      </c>
      <c r="J111" s="515">
        <f t="shared" si="18"/>
        <v>0</v>
      </c>
      <c r="K111" s="515"/>
      <c r="L111" s="526"/>
      <c r="M111" s="515">
        <f t="shared" si="20"/>
        <v>0</v>
      </c>
      <c r="N111" s="526"/>
      <c r="O111" s="515">
        <f t="shared" si="22"/>
        <v>0</v>
      </c>
      <c r="P111" s="515">
        <f t="shared" si="23"/>
        <v>0</v>
      </c>
      <c r="Q111" s="269"/>
    </row>
    <row r="112" spans="1:17" ht="12.5">
      <c r="B112" s="195" t="str">
        <f t="shared" si="24"/>
        <v/>
      </c>
      <c r="C112" s="508">
        <f>IF(D93="","-",+C111+1)</f>
        <v>2022</v>
      </c>
      <c r="D112" s="374">
        <f>IF(F111+SUM(E$99:E111)=D$92,F111,D$92-SUM(E$99:E111))</f>
        <v>27760387.478796963</v>
      </c>
      <c r="E112" s="523">
        <f>IF(+J96&lt;F111,J96,D112)</f>
        <v>861130.81395348837</v>
      </c>
      <c r="F112" s="524">
        <f t="shared" si="27"/>
        <v>26899256.664843474</v>
      </c>
      <c r="G112" s="524">
        <f t="shared" si="28"/>
        <v>27329822.071820218</v>
      </c>
      <c r="H112" s="527">
        <f>+J$94*G112+E112</f>
        <v>3786529.9054184249</v>
      </c>
      <c r="I112" s="578">
        <f>+J$95*G112+E112</f>
        <v>3786529.9054184249</v>
      </c>
      <c r="J112" s="515">
        <f t="shared" si="18"/>
        <v>0</v>
      </c>
      <c r="K112" s="515"/>
      <c r="L112" s="526"/>
      <c r="M112" s="515">
        <f t="shared" si="20"/>
        <v>0</v>
      </c>
      <c r="N112" s="526"/>
      <c r="O112" s="515">
        <f t="shared" si="22"/>
        <v>0</v>
      </c>
      <c r="P112" s="515">
        <f t="shared" si="23"/>
        <v>0</v>
      </c>
      <c r="Q112" s="269"/>
    </row>
    <row r="113" spans="2:17" ht="12.5">
      <c r="B113" s="195" t="str">
        <f t="shared" si="24"/>
        <v/>
      </c>
      <c r="C113" s="508">
        <f>IF(D93="","-",+C112+1)</f>
        <v>2023</v>
      </c>
      <c r="D113" s="374">
        <f>IF(F112+SUM(E$99:E112)=D$92,F112,D$92-SUM(E$99:E112))</f>
        <v>26899256.664843474</v>
      </c>
      <c r="E113" s="523">
        <f>IF(+J96&lt;F112,J96,D113)</f>
        <v>861130.81395348837</v>
      </c>
      <c r="F113" s="524">
        <f t="shared" si="27"/>
        <v>26038125.850889985</v>
      </c>
      <c r="G113" s="524">
        <f t="shared" si="28"/>
        <v>26468691.257866729</v>
      </c>
      <c r="H113" s="527">
        <f t="shared" ref="H113:H154" si="29">+J$94*G113+E113</f>
        <v>3694353.9924486326</v>
      </c>
      <c r="I113" s="578">
        <f t="shared" ref="I113:I154" si="30">+J$95*G113+E113</f>
        <v>3694353.9924486326</v>
      </c>
      <c r="J113" s="515">
        <f t="shared" si="18"/>
        <v>0</v>
      </c>
      <c r="K113" s="515"/>
      <c r="L113" s="526"/>
      <c r="M113" s="515">
        <f t="shared" si="20"/>
        <v>0</v>
      </c>
      <c r="N113" s="526"/>
      <c r="O113" s="515">
        <f t="shared" si="22"/>
        <v>0</v>
      </c>
      <c r="P113" s="515">
        <f t="shared" si="23"/>
        <v>0</v>
      </c>
      <c r="Q113" s="269"/>
    </row>
    <row r="114" spans="2:17" ht="12.5">
      <c r="B114" s="195" t="str">
        <f t="shared" si="24"/>
        <v/>
      </c>
      <c r="C114" s="508">
        <f>IF(D93="","-",+C113+1)</f>
        <v>2024</v>
      </c>
      <c r="D114" s="374">
        <f>IF(F113+SUM(E$99:E113)=D$92,F113,D$92-SUM(E$99:E113))</f>
        <v>26038125.850889985</v>
      </c>
      <c r="E114" s="523">
        <f>IF(+J96&lt;F113,J96,D114)</f>
        <v>861130.81395348837</v>
      </c>
      <c r="F114" s="524">
        <f t="shared" si="27"/>
        <v>25176995.036936495</v>
      </c>
      <c r="G114" s="524">
        <f t="shared" si="28"/>
        <v>25607560.44391324</v>
      </c>
      <c r="H114" s="527">
        <f t="shared" si="29"/>
        <v>3602178.0794788413</v>
      </c>
      <c r="I114" s="578">
        <f t="shared" si="30"/>
        <v>3602178.0794788413</v>
      </c>
      <c r="J114" s="515">
        <f t="shared" si="18"/>
        <v>0</v>
      </c>
      <c r="K114" s="515"/>
      <c r="L114" s="526"/>
      <c r="M114" s="515">
        <f t="shared" si="20"/>
        <v>0</v>
      </c>
      <c r="N114" s="526"/>
      <c r="O114" s="515">
        <f t="shared" si="22"/>
        <v>0</v>
      </c>
      <c r="P114" s="515">
        <f t="shared" si="23"/>
        <v>0</v>
      </c>
      <c r="Q114" s="269"/>
    </row>
    <row r="115" spans="2:17" ht="12.5">
      <c r="B115" s="195" t="str">
        <f t="shared" si="24"/>
        <v/>
      </c>
      <c r="C115" s="508">
        <f>IF(D93="","-",+C114+1)</f>
        <v>2025</v>
      </c>
      <c r="D115" s="374">
        <f>IF(F114+SUM(E$99:E114)=D$92,F114,D$92-SUM(E$99:E114))</f>
        <v>25176995.036936495</v>
      </c>
      <c r="E115" s="523">
        <f>IF(+J96&lt;F114,J96,D115)</f>
        <v>861130.81395348837</v>
      </c>
      <c r="F115" s="524">
        <f t="shared" si="27"/>
        <v>24315864.222983006</v>
      </c>
      <c r="G115" s="524">
        <f t="shared" si="28"/>
        <v>24746429.629959751</v>
      </c>
      <c r="H115" s="527">
        <f t="shared" si="29"/>
        <v>3510002.166509049</v>
      </c>
      <c r="I115" s="578">
        <f t="shared" si="30"/>
        <v>3510002.166509049</v>
      </c>
      <c r="J115" s="515">
        <f t="shared" si="18"/>
        <v>0</v>
      </c>
      <c r="K115" s="515"/>
      <c r="L115" s="526"/>
      <c r="M115" s="515">
        <f t="shared" si="20"/>
        <v>0</v>
      </c>
      <c r="N115" s="526"/>
      <c r="O115" s="515">
        <f t="shared" si="22"/>
        <v>0</v>
      </c>
      <c r="P115" s="515">
        <f t="shared" si="23"/>
        <v>0</v>
      </c>
      <c r="Q115" s="269"/>
    </row>
    <row r="116" spans="2:17" ht="12.5">
      <c r="B116" s="195" t="str">
        <f t="shared" si="24"/>
        <v/>
      </c>
      <c r="C116" s="508">
        <f>IF(D93="","-",+C115+1)</f>
        <v>2026</v>
      </c>
      <c r="D116" s="374">
        <f>IF(F115+SUM(E$99:E115)=D$92,F115,D$92-SUM(E$99:E115))</f>
        <v>24315864.222983006</v>
      </c>
      <c r="E116" s="523">
        <f>IF(+J96&lt;F115,J96,D116)</f>
        <v>861130.81395348837</v>
      </c>
      <c r="F116" s="524">
        <f t="shared" si="27"/>
        <v>23454733.409029517</v>
      </c>
      <c r="G116" s="524">
        <f t="shared" si="28"/>
        <v>23885298.816006262</v>
      </c>
      <c r="H116" s="527">
        <f t="shared" si="29"/>
        <v>3417826.2535392577</v>
      </c>
      <c r="I116" s="578">
        <f t="shared" si="30"/>
        <v>3417826.2535392577</v>
      </c>
      <c r="J116" s="515">
        <f t="shared" si="18"/>
        <v>0</v>
      </c>
      <c r="K116" s="515"/>
      <c r="L116" s="526"/>
      <c r="M116" s="515">
        <f t="shared" si="20"/>
        <v>0</v>
      </c>
      <c r="N116" s="526"/>
      <c r="O116" s="515">
        <f t="shared" si="22"/>
        <v>0</v>
      </c>
      <c r="P116" s="515">
        <f t="shared" si="23"/>
        <v>0</v>
      </c>
      <c r="Q116" s="269"/>
    </row>
    <row r="117" spans="2:17" ht="12.5">
      <c r="B117" s="195" t="str">
        <f t="shared" si="24"/>
        <v/>
      </c>
      <c r="C117" s="508">
        <f>IF(D93="","-",+C116+1)</f>
        <v>2027</v>
      </c>
      <c r="D117" s="374">
        <f>IF(F116+SUM(E$99:E116)=D$92,F116,D$92-SUM(E$99:E116))</f>
        <v>23454733.409029517</v>
      </c>
      <c r="E117" s="523">
        <f>IF(+J96&lt;F116,J96,D117)</f>
        <v>861130.81395348837</v>
      </c>
      <c r="F117" s="524">
        <f t="shared" si="27"/>
        <v>22593602.595076028</v>
      </c>
      <c r="G117" s="524">
        <f t="shared" si="28"/>
        <v>23024168.002052773</v>
      </c>
      <c r="H117" s="527">
        <f t="shared" si="29"/>
        <v>3325650.3405694654</v>
      </c>
      <c r="I117" s="578">
        <f t="shared" si="30"/>
        <v>3325650.3405694654</v>
      </c>
      <c r="J117" s="515">
        <f t="shared" si="18"/>
        <v>0</v>
      </c>
      <c r="K117" s="515"/>
      <c r="L117" s="526"/>
      <c r="M117" s="515">
        <f t="shared" si="20"/>
        <v>0</v>
      </c>
      <c r="N117" s="526"/>
      <c r="O117" s="515">
        <f t="shared" si="22"/>
        <v>0</v>
      </c>
      <c r="P117" s="515">
        <f t="shared" si="23"/>
        <v>0</v>
      </c>
      <c r="Q117" s="269"/>
    </row>
    <row r="118" spans="2:17" ht="12.5">
      <c r="B118" s="195" t="str">
        <f t="shared" si="24"/>
        <v/>
      </c>
      <c r="C118" s="508">
        <f>IF(D93="","-",+C117+1)</f>
        <v>2028</v>
      </c>
      <c r="D118" s="374">
        <f>IF(F117+SUM(E$99:E117)=D$92,F117,D$92-SUM(E$99:E117))</f>
        <v>22593602.595076028</v>
      </c>
      <c r="E118" s="523">
        <f>IF(+J96&lt;F117,J96,D118)</f>
        <v>861130.81395348837</v>
      </c>
      <c r="F118" s="524">
        <f t="shared" si="27"/>
        <v>21732471.781122539</v>
      </c>
      <c r="G118" s="524">
        <f t="shared" si="28"/>
        <v>22163037.188099284</v>
      </c>
      <c r="H118" s="527">
        <f t="shared" si="29"/>
        <v>3233474.4275996732</v>
      </c>
      <c r="I118" s="578">
        <f t="shared" si="30"/>
        <v>3233474.4275996732</v>
      </c>
      <c r="J118" s="515">
        <f t="shared" si="18"/>
        <v>0</v>
      </c>
      <c r="K118" s="515"/>
      <c r="L118" s="526"/>
      <c r="M118" s="515">
        <f t="shared" si="20"/>
        <v>0</v>
      </c>
      <c r="N118" s="526"/>
      <c r="O118" s="515">
        <f t="shared" si="22"/>
        <v>0</v>
      </c>
      <c r="P118" s="515">
        <f t="shared" si="23"/>
        <v>0</v>
      </c>
      <c r="Q118" s="269"/>
    </row>
    <row r="119" spans="2:17" ht="12.5">
      <c r="B119" s="195" t="str">
        <f t="shared" si="24"/>
        <v/>
      </c>
      <c r="C119" s="508">
        <f>IF(D93="","-",+C118+1)</f>
        <v>2029</v>
      </c>
      <c r="D119" s="374">
        <f>IF(F118+SUM(E$99:E118)=D$92,F118,D$92-SUM(E$99:E118))</f>
        <v>21732471.781122539</v>
      </c>
      <c r="E119" s="523">
        <f>IF(+J96&lt;F118,J96,D119)</f>
        <v>861130.81395348837</v>
      </c>
      <c r="F119" s="524">
        <f t="shared" si="27"/>
        <v>20871340.96716905</v>
      </c>
      <c r="G119" s="524">
        <f t="shared" si="28"/>
        <v>21301906.374145795</v>
      </c>
      <c r="H119" s="527">
        <f t="shared" si="29"/>
        <v>3141298.5146298818</v>
      </c>
      <c r="I119" s="578">
        <f t="shared" si="30"/>
        <v>3141298.5146298818</v>
      </c>
      <c r="J119" s="515">
        <f t="shared" si="18"/>
        <v>0</v>
      </c>
      <c r="K119" s="515"/>
      <c r="L119" s="526"/>
      <c r="M119" s="515">
        <f t="shared" si="20"/>
        <v>0</v>
      </c>
      <c r="N119" s="526"/>
      <c r="O119" s="515">
        <f t="shared" si="22"/>
        <v>0</v>
      </c>
      <c r="P119" s="515">
        <f t="shared" si="23"/>
        <v>0</v>
      </c>
      <c r="Q119" s="269"/>
    </row>
    <row r="120" spans="2:17" ht="12.5">
      <c r="B120" s="195" t="str">
        <f t="shared" si="24"/>
        <v/>
      </c>
      <c r="C120" s="508">
        <f>IF(D93="","-",+C119+1)</f>
        <v>2030</v>
      </c>
      <c r="D120" s="374">
        <f>IF(F119+SUM(E$99:E119)=D$92,F119,D$92-SUM(E$99:E119))</f>
        <v>20871340.96716905</v>
      </c>
      <c r="E120" s="523">
        <f>IF(+J96&lt;F119,J96,D120)</f>
        <v>861130.81395348837</v>
      </c>
      <c r="F120" s="524">
        <f t="shared" si="27"/>
        <v>20010210.153215561</v>
      </c>
      <c r="G120" s="524">
        <f t="shared" si="28"/>
        <v>20440775.560192306</v>
      </c>
      <c r="H120" s="527">
        <f t="shared" si="29"/>
        <v>3049122.6016600896</v>
      </c>
      <c r="I120" s="578">
        <f t="shared" si="30"/>
        <v>3049122.6016600896</v>
      </c>
      <c r="J120" s="515">
        <f t="shared" si="18"/>
        <v>0</v>
      </c>
      <c r="K120" s="515"/>
      <c r="L120" s="526"/>
      <c r="M120" s="515">
        <f t="shared" si="20"/>
        <v>0</v>
      </c>
      <c r="N120" s="526"/>
      <c r="O120" s="515">
        <f t="shared" si="22"/>
        <v>0</v>
      </c>
      <c r="P120" s="515">
        <f t="shared" si="23"/>
        <v>0</v>
      </c>
      <c r="Q120" s="269"/>
    </row>
    <row r="121" spans="2:17" ht="12.5">
      <c r="B121" s="195" t="str">
        <f t="shared" si="24"/>
        <v/>
      </c>
      <c r="C121" s="508">
        <f>IF(D93="","-",+C120+1)</f>
        <v>2031</v>
      </c>
      <c r="D121" s="374">
        <f>IF(F120+SUM(E$99:E120)=D$92,F120,D$92-SUM(E$99:E120))</f>
        <v>20010210.153215561</v>
      </c>
      <c r="E121" s="523">
        <f>IF(+J96&lt;F120,J96,D121)</f>
        <v>861130.81395348837</v>
      </c>
      <c r="F121" s="524">
        <f t="shared" si="27"/>
        <v>19149079.339262072</v>
      </c>
      <c r="G121" s="524">
        <f t="shared" si="28"/>
        <v>19579644.746238817</v>
      </c>
      <c r="H121" s="527">
        <f t="shared" si="29"/>
        <v>2956946.6886902978</v>
      </c>
      <c r="I121" s="578">
        <f t="shared" si="30"/>
        <v>2956946.6886902978</v>
      </c>
      <c r="J121" s="515">
        <f t="shared" si="18"/>
        <v>0</v>
      </c>
      <c r="K121" s="515"/>
      <c r="L121" s="526"/>
      <c r="M121" s="515">
        <f t="shared" si="20"/>
        <v>0</v>
      </c>
      <c r="N121" s="526"/>
      <c r="O121" s="515">
        <f t="shared" si="22"/>
        <v>0</v>
      </c>
      <c r="P121" s="515">
        <f t="shared" si="23"/>
        <v>0</v>
      </c>
      <c r="Q121" s="269"/>
    </row>
    <row r="122" spans="2:17" ht="12.5">
      <c r="B122" s="195" t="str">
        <f t="shared" si="24"/>
        <v/>
      </c>
      <c r="C122" s="508">
        <f>IF(D93="","-",+C121+1)</f>
        <v>2032</v>
      </c>
      <c r="D122" s="374">
        <f>IF(F121+SUM(E$99:E121)=D$92,F121,D$92-SUM(E$99:E121))</f>
        <v>19149079.339262072</v>
      </c>
      <c r="E122" s="523">
        <f>IF(+J96&lt;F121,J96,D122)</f>
        <v>861130.81395348837</v>
      </c>
      <c r="F122" s="524">
        <f t="shared" si="27"/>
        <v>18287948.525308583</v>
      </c>
      <c r="G122" s="524">
        <f t="shared" si="28"/>
        <v>18718513.932285327</v>
      </c>
      <c r="H122" s="527">
        <f t="shared" si="29"/>
        <v>2864770.775720506</v>
      </c>
      <c r="I122" s="578">
        <f t="shared" si="30"/>
        <v>2864770.775720506</v>
      </c>
      <c r="J122" s="515">
        <f t="shared" si="18"/>
        <v>0</v>
      </c>
      <c r="K122" s="515"/>
      <c r="L122" s="526"/>
      <c r="M122" s="515">
        <f t="shared" si="20"/>
        <v>0</v>
      </c>
      <c r="N122" s="526"/>
      <c r="O122" s="515">
        <f t="shared" si="22"/>
        <v>0</v>
      </c>
      <c r="P122" s="515">
        <f t="shared" si="23"/>
        <v>0</v>
      </c>
      <c r="Q122" s="269"/>
    </row>
    <row r="123" spans="2:17" ht="12.5">
      <c r="B123" s="195" t="str">
        <f t="shared" si="24"/>
        <v/>
      </c>
      <c r="C123" s="508">
        <f>IF(D93="","-",+C122+1)</f>
        <v>2033</v>
      </c>
      <c r="D123" s="374">
        <f>IF(F122+SUM(E$99:E122)=D$92,F122,D$92-SUM(E$99:E122))</f>
        <v>18287948.525308583</v>
      </c>
      <c r="E123" s="523">
        <f>IF(+J96&lt;F122,J96,D123)</f>
        <v>861130.81395348837</v>
      </c>
      <c r="F123" s="524">
        <f t="shared" si="27"/>
        <v>17426817.711355094</v>
      </c>
      <c r="G123" s="524">
        <f t="shared" si="28"/>
        <v>17857383.118331838</v>
      </c>
      <c r="H123" s="527">
        <f t="shared" si="29"/>
        <v>2772594.8627507137</v>
      </c>
      <c r="I123" s="578">
        <f t="shared" si="30"/>
        <v>2772594.8627507137</v>
      </c>
      <c r="J123" s="515">
        <f t="shared" si="18"/>
        <v>0</v>
      </c>
      <c r="K123" s="515"/>
      <c r="L123" s="526"/>
      <c r="M123" s="515">
        <f t="shared" si="20"/>
        <v>0</v>
      </c>
      <c r="N123" s="526"/>
      <c r="O123" s="515">
        <f t="shared" si="22"/>
        <v>0</v>
      </c>
      <c r="P123" s="515">
        <f t="shared" si="23"/>
        <v>0</v>
      </c>
      <c r="Q123" s="269"/>
    </row>
    <row r="124" spans="2:17" ht="12.5">
      <c r="B124" s="195" t="str">
        <f t="shared" si="24"/>
        <v/>
      </c>
      <c r="C124" s="508">
        <f>IF(D93="","-",+C123+1)</f>
        <v>2034</v>
      </c>
      <c r="D124" s="374">
        <f>IF(F123+SUM(E$99:E123)=D$92,F123,D$92-SUM(E$99:E123))</f>
        <v>17426817.711355094</v>
      </c>
      <c r="E124" s="523">
        <f>IF(+J96&lt;F123,J96,D124)</f>
        <v>861130.81395348837</v>
      </c>
      <c r="F124" s="524">
        <f t="shared" si="27"/>
        <v>16565686.897401605</v>
      </c>
      <c r="G124" s="524">
        <f t="shared" si="28"/>
        <v>16996252.304378349</v>
      </c>
      <c r="H124" s="527">
        <f t="shared" si="29"/>
        <v>2680418.9497809224</v>
      </c>
      <c r="I124" s="578">
        <f t="shared" si="30"/>
        <v>2680418.9497809224</v>
      </c>
      <c r="J124" s="515">
        <f t="shared" si="18"/>
        <v>0</v>
      </c>
      <c r="K124" s="515"/>
      <c r="L124" s="526"/>
      <c r="M124" s="515">
        <f t="shared" si="20"/>
        <v>0</v>
      </c>
      <c r="N124" s="526"/>
      <c r="O124" s="515">
        <f t="shared" si="22"/>
        <v>0</v>
      </c>
      <c r="P124" s="515">
        <f t="shared" si="23"/>
        <v>0</v>
      </c>
      <c r="Q124" s="269"/>
    </row>
    <row r="125" spans="2:17" ht="12.5">
      <c r="B125" s="195" t="str">
        <f t="shared" si="24"/>
        <v/>
      </c>
      <c r="C125" s="508">
        <f>IF(D93="","-",+C124+1)</f>
        <v>2035</v>
      </c>
      <c r="D125" s="374">
        <f>IF(F124+SUM(E$99:E124)=D$92,F124,D$92-SUM(E$99:E124))</f>
        <v>16565686.897401605</v>
      </c>
      <c r="E125" s="523">
        <f>IF(+J96&lt;F124,J96,D125)</f>
        <v>861130.81395348837</v>
      </c>
      <c r="F125" s="524">
        <f t="shared" si="27"/>
        <v>15704556.083448116</v>
      </c>
      <c r="G125" s="524">
        <f t="shared" si="28"/>
        <v>16135121.49042486</v>
      </c>
      <c r="H125" s="527">
        <f t="shared" si="29"/>
        <v>2588243.0368111301</v>
      </c>
      <c r="I125" s="578">
        <f t="shared" si="30"/>
        <v>2588243.0368111301</v>
      </c>
      <c r="J125" s="515">
        <f t="shared" si="18"/>
        <v>0</v>
      </c>
      <c r="K125" s="515"/>
      <c r="L125" s="526"/>
      <c r="M125" s="515">
        <f t="shared" si="20"/>
        <v>0</v>
      </c>
      <c r="N125" s="526"/>
      <c r="O125" s="515">
        <f t="shared" si="22"/>
        <v>0</v>
      </c>
      <c r="P125" s="515">
        <f t="shared" si="23"/>
        <v>0</v>
      </c>
      <c r="Q125" s="269"/>
    </row>
    <row r="126" spans="2:17" ht="12.5">
      <c r="B126" s="195" t="str">
        <f t="shared" si="24"/>
        <v/>
      </c>
      <c r="C126" s="508">
        <f>IF(D93="","-",+C125+1)</f>
        <v>2036</v>
      </c>
      <c r="D126" s="374">
        <f>IF(F125+SUM(E$99:E125)=D$92,F125,D$92-SUM(E$99:E125))</f>
        <v>15704556.083448116</v>
      </c>
      <c r="E126" s="523">
        <f>IF(+J96&lt;F125,J96,D126)</f>
        <v>861130.81395348837</v>
      </c>
      <c r="F126" s="524">
        <f t="shared" si="27"/>
        <v>14843425.269494627</v>
      </c>
      <c r="G126" s="524">
        <f t="shared" si="28"/>
        <v>15273990.676471371</v>
      </c>
      <c r="H126" s="527">
        <f t="shared" si="29"/>
        <v>2496067.1238413383</v>
      </c>
      <c r="I126" s="578">
        <f t="shared" si="30"/>
        <v>2496067.1238413383</v>
      </c>
      <c r="J126" s="515">
        <f t="shared" si="18"/>
        <v>0</v>
      </c>
      <c r="K126" s="515"/>
      <c r="L126" s="526"/>
      <c r="M126" s="515">
        <f t="shared" si="20"/>
        <v>0</v>
      </c>
      <c r="N126" s="526"/>
      <c r="O126" s="515">
        <f t="shared" si="22"/>
        <v>0</v>
      </c>
      <c r="P126" s="515">
        <f t="shared" si="23"/>
        <v>0</v>
      </c>
      <c r="Q126" s="269"/>
    </row>
    <row r="127" spans="2:17" ht="12.5">
      <c r="B127" s="195" t="str">
        <f t="shared" si="24"/>
        <v/>
      </c>
      <c r="C127" s="508">
        <f>IF(D93="","-",+C126+1)</f>
        <v>2037</v>
      </c>
      <c r="D127" s="374">
        <f>IF(F126+SUM(E$99:E126)=D$92,F126,D$92-SUM(E$99:E126))</f>
        <v>14843425.269494627</v>
      </c>
      <c r="E127" s="523">
        <f>IF(+J96&lt;F126,J96,D127)</f>
        <v>861130.81395348837</v>
      </c>
      <c r="F127" s="524">
        <f t="shared" si="27"/>
        <v>13982294.455541138</v>
      </c>
      <c r="G127" s="524">
        <f t="shared" si="28"/>
        <v>14412859.862517882</v>
      </c>
      <c r="H127" s="527">
        <f t="shared" si="29"/>
        <v>2403891.2108715465</v>
      </c>
      <c r="I127" s="578">
        <f t="shared" si="30"/>
        <v>2403891.2108715465</v>
      </c>
      <c r="J127" s="515">
        <f t="shared" si="18"/>
        <v>0</v>
      </c>
      <c r="K127" s="515"/>
      <c r="L127" s="526"/>
      <c r="M127" s="515">
        <f t="shared" si="20"/>
        <v>0</v>
      </c>
      <c r="N127" s="526"/>
      <c r="O127" s="515">
        <f t="shared" si="22"/>
        <v>0</v>
      </c>
      <c r="P127" s="515">
        <f t="shared" si="23"/>
        <v>0</v>
      </c>
      <c r="Q127" s="269"/>
    </row>
    <row r="128" spans="2:17" ht="12.5">
      <c r="B128" s="195" t="str">
        <f t="shared" si="24"/>
        <v/>
      </c>
      <c r="C128" s="508">
        <f>IF(D93="","-",+C127+1)</f>
        <v>2038</v>
      </c>
      <c r="D128" s="374">
        <f>IF(F127+SUM(E$99:E127)=D$92,F127,D$92-SUM(E$99:E127))</f>
        <v>13982294.455541138</v>
      </c>
      <c r="E128" s="523">
        <f>IF(+J96&lt;F127,J96,D128)</f>
        <v>861130.81395348837</v>
      </c>
      <c r="F128" s="524">
        <f t="shared" si="27"/>
        <v>13121163.641587649</v>
      </c>
      <c r="G128" s="524">
        <f t="shared" si="28"/>
        <v>13551729.048564393</v>
      </c>
      <c r="H128" s="527">
        <f t="shared" si="29"/>
        <v>2311715.2979017543</v>
      </c>
      <c r="I128" s="578">
        <f t="shared" si="30"/>
        <v>2311715.2979017543</v>
      </c>
      <c r="J128" s="515">
        <f t="shared" si="18"/>
        <v>0</v>
      </c>
      <c r="K128" s="515"/>
      <c r="L128" s="526"/>
      <c r="M128" s="515">
        <f t="shared" si="20"/>
        <v>0</v>
      </c>
      <c r="N128" s="526"/>
      <c r="O128" s="515">
        <f t="shared" si="22"/>
        <v>0</v>
      </c>
      <c r="P128" s="515">
        <f t="shared" si="23"/>
        <v>0</v>
      </c>
      <c r="Q128" s="269"/>
    </row>
    <row r="129" spans="2:17" ht="12.5">
      <c r="B129" s="195" t="str">
        <f t="shared" si="24"/>
        <v/>
      </c>
      <c r="C129" s="508">
        <f>IF(D93="","-",+C128+1)</f>
        <v>2039</v>
      </c>
      <c r="D129" s="374">
        <f>IF(F128+SUM(E$99:E128)=D$92,F128,D$92-SUM(E$99:E128))</f>
        <v>13121163.641587649</v>
      </c>
      <c r="E129" s="523">
        <f>IF(+J96&lt;F128,J96,D129)</f>
        <v>861130.81395348837</v>
      </c>
      <c r="F129" s="524">
        <f t="shared" si="27"/>
        <v>12260032.827634159</v>
      </c>
      <c r="G129" s="524">
        <f t="shared" si="28"/>
        <v>12690598.234610904</v>
      </c>
      <c r="H129" s="527">
        <f t="shared" si="29"/>
        <v>2219539.3849319625</v>
      </c>
      <c r="I129" s="578">
        <f t="shared" si="30"/>
        <v>2219539.3849319625</v>
      </c>
      <c r="J129" s="515">
        <f t="shared" si="18"/>
        <v>0</v>
      </c>
      <c r="K129" s="515"/>
      <c r="L129" s="526"/>
      <c r="M129" s="515">
        <f t="shared" si="20"/>
        <v>0</v>
      </c>
      <c r="N129" s="526"/>
      <c r="O129" s="515">
        <f t="shared" si="22"/>
        <v>0</v>
      </c>
      <c r="P129" s="515">
        <f t="shared" si="23"/>
        <v>0</v>
      </c>
      <c r="Q129" s="269"/>
    </row>
    <row r="130" spans="2:17" ht="12.5">
      <c r="B130" s="195" t="str">
        <f t="shared" si="24"/>
        <v/>
      </c>
      <c r="C130" s="508">
        <f>IF(D93="","-",+C129+1)</f>
        <v>2040</v>
      </c>
      <c r="D130" s="374">
        <f>IF(F129+SUM(E$99:E129)=D$92,F129,D$92-SUM(E$99:E129))</f>
        <v>12260032.827634159</v>
      </c>
      <c r="E130" s="523">
        <f>IF(+J96&lt;F129,J96,D130)</f>
        <v>861130.81395348837</v>
      </c>
      <c r="F130" s="524">
        <f t="shared" si="27"/>
        <v>11398902.01368067</v>
      </c>
      <c r="G130" s="524">
        <f t="shared" si="28"/>
        <v>11829467.420657415</v>
      </c>
      <c r="H130" s="527">
        <f t="shared" si="29"/>
        <v>2127363.4719621707</v>
      </c>
      <c r="I130" s="578">
        <f t="shared" si="30"/>
        <v>2127363.4719621707</v>
      </c>
      <c r="J130" s="515">
        <f t="shared" si="18"/>
        <v>0</v>
      </c>
      <c r="K130" s="515"/>
      <c r="L130" s="526"/>
      <c r="M130" s="515">
        <f t="shared" si="20"/>
        <v>0</v>
      </c>
      <c r="N130" s="526"/>
      <c r="O130" s="515">
        <f t="shared" si="22"/>
        <v>0</v>
      </c>
      <c r="P130" s="515">
        <f t="shared" si="23"/>
        <v>0</v>
      </c>
      <c r="Q130" s="269"/>
    </row>
    <row r="131" spans="2:17" ht="12.5">
      <c r="B131" s="195" t="str">
        <f t="shared" si="24"/>
        <v/>
      </c>
      <c r="C131" s="508">
        <f>IF(D93="","-",+C130+1)</f>
        <v>2041</v>
      </c>
      <c r="D131" s="374">
        <f>IF(F130+SUM(E$99:E130)=D$92,F130,D$92-SUM(E$99:E130))</f>
        <v>11398902.01368067</v>
      </c>
      <c r="E131" s="523">
        <f>IF(+J96&lt;F130,J96,D131)</f>
        <v>861130.81395348837</v>
      </c>
      <c r="F131" s="524">
        <f t="shared" ref="F131:F154" si="31">+D131-E131</f>
        <v>10537771.199727181</v>
      </c>
      <c r="G131" s="524">
        <f t="shared" ref="G131:G154" si="32">+(F131+D131)/2</f>
        <v>10968336.606703926</v>
      </c>
      <c r="H131" s="527">
        <f t="shared" si="29"/>
        <v>2035187.5589923786</v>
      </c>
      <c r="I131" s="578">
        <f t="shared" si="30"/>
        <v>2035187.5589923786</v>
      </c>
      <c r="J131" s="515">
        <f t="shared" ref="J131:J154" si="33">+I131-H131</f>
        <v>0</v>
      </c>
      <c r="K131" s="515"/>
      <c r="L131" s="526"/>
      <c r="M131" s="515">
        <f t="shared" ref="M131:M154" si="34">IF(L131&lt;&gt;0,+H131-L131,0)</f>
        <v>0</v>
      </c>
      <c r="N131" s="526"/>
      <c r="O131" s="515">
        <f t="shared" ref="O131:O154" si="35">IF(N131&lt;&gt;0,+I131-N131,0)</f>
        <v>0</v>
      </c>
      <c r="P131" s="515">
        <f t="shared" ref="P131:P154" si="36">+O131-M131</f>
        <v>0</v>
      </c>
      <c r="Q131" s="269"/>
    </row>
    <row r="132" spans="2:17" ht="12.5">
      <c r="B132" s="195" t="str">
        <f t="shared" si="24"/>
        <v/>
      </c>
      <c r="C132" s="508">
        <f>IF(D93="","-",+C131+1)</f>
        <v>2042</v>
      </c>
      <c r="D132" s="374">
        <f>IF(F131+SUM(E$99:E131)=D$92,F131,D$92-SUM(E$99:E131))</f>
        <v>10537771.199727181</v>
      </c>
      <c r="E132" s="523">
        <f>IF(+J96&lt;F131,J96,D132)</f>
        <v>861130.81395348837</v>
      </c>
      <c r="F132" s="524">
        <f t="shared" si="31"/>
        <v>9676640.3857736923</v>
      </c>
      <c r="G132" s="524">
        <f t="shared" si="32"/>
        <v>10107205.792750437</v>
      </c>
      <c r="H132" s="527">
        <f t="shared" si="29"/>
        <v>1943011.6460225869</v>
      </c>
      <c r="I132" s="578">
        <f t="shared" si="30"/>
        <v>1943011.6460225869</v>
      </c>
      <c r="J132" s="515">
        <f t="shared" si="33"/>
        <v>0</v>
      </c>
      <c r="K132" s="515"/>
      <c r="L132" s="526"/>
      <c r="M132" s="515">
        <f t="shared" si="34"/>
        <v>0</v>
      </c>
      <c r="N132" s="526"/>
      <c r="O132" s="515">
        <f t="shared" si="35"/>
        <v>0</v>
      </c>
      <c r="P132" s="515">
        <f t="shared" si="36"/>
        <v>0</v>
      </c>
      <c r="Q132" s="269"/>
    </row>
    <row r="133" spans="2:17" ht="12.5">
      <c r="B133" s="195" t="str">
        <f t="shared" si="24"/>
        <v/>
      </c>
      <c r="C133" s="508">
        <f>IF(D93="","-",+C132+1)</f>
        <v>2043</v>
      </c>
      <c r="D133" s="374">
        <f>IF(F132+SUM(E$99:E132)=D$92,F132,D$92-SUM(E$99:E132))</f>
        <v>9676640.3857736923</v>
      </c>
      <c r="E133" s="523">
        <f>IF(+J96&lt;F132,J96,D133)</f>
        <v>861130.81395348837</v>
      </c>
      <c r="F133" s="524">
        <f t="shared" si="31"/>
        <v>8815509.5718202032</v>
      </c>
      <c r="G133" s="524">
        <f t="shared" si="32"/>
        <v>9246074.9787969477</v>
      </c>
      <c r="H133" s="527">
        <f t="shared" si="29"/>
        <v>1850835.7330527948</v>
      </c>
      <c r="I133" s="578">
        <f t="shared" si="30"/>
        <v>1850835.7330527948</v>
      </c>
      <c r="J133" s="515">
        <f t="shared" si="33"/>
        <v>0</v>
      </c>
      <c r="K133" s="515"/>
      <c r="L133" s="526"/>
      <c r="M133" s="515">
        <f t="shared" si="34"/>
        <v>0</v>
      </c>
      <c r="N133" s="526"/>
      <c r="O133" s="515">
        <f t="shared" si="35"/>
        <v>0</v>
      </c>
      <c r="P133" s="515">
        <f t="shared" si="36"/>
        <v>0</v>
      </c>
      <c r="Q133" s="269"/>
    </row>
    <row r="134" spans="2:17" ht="12.5">
      <c r="B134" s="195" t="str">
        <f t="shared" si="24"/>
        <v/>
      </c>
      <c r="C134" s="508">
        <f>IF(D93="","-",+C133+1)</f>
        <v>2044</v>
      </c>
      <c r="D134" s="374">
        <f>IF(F133+SUM(E$99:E133)=D$92,F133,D$92-SUM(E$99:E133))</f>
        <v>8815509.5718202032</v>
      </c>
      <c r="E134" s="523">
        <f>IF(+J96&lt;F133,J96,D134)</f>
        <v>861130.81395348837</v>
      </c>
      <c r="F134" s="524">
        <f t="shared" si="31"/>
        <v>7954378.7578667151</v>
      </c>
      <c r="G134" s="524">
        <f t="shared" si="32"/>
        <v>8384944.1648434587</v>
      </c>
      <c r="H134" s="527">
        <f t="shared" si="29"/>
        <v>1758659.820083003</v>
      </c>
      <c r="I134" s="578">
        <f t="shared" si="30"/>
        <v>1758659.820083003</v>
      </c>
      <c r="J134" s="515">
        <f t="shared" si="33"/>
        <v>0</v>
      </c>
      <c r="K134" s="515"/>
      <c r="L134" s="526"/>
      <c r="M134" s="515">
        <f t="shared" si="34"/>
        <v>0</v>
      </c>
      <c r="N134" s="526"/>
      <c r="O134" s="515">
        <f t="shared" si="35"/>
        <v>0</v>
      </c>
      <c r="P134" s="515">
        <f t="shared" si="36"/>
        <v>0</v>
      </c>
      <c r="Q134" s="269"/>
    </row>
    <row r="135" spans="2:17" ht="12.5">
      <c r="B135" s="195" t="str">
        <f t="shared" si="24"/>
        <v/>
      </c>
      <c r="C135" s="508">
        <f>IF(D93="","-",+C134+1)</f>
        <v>2045</v>
      </c>
      <c r="D135" s="374">
        <f>IF(F134+SUM(E$99:E134)=D$92,F134,D$92-SUM(E$99:E134))</f>
        <v>7954378.7578667151</v>
      </c>
      <c r="E135" s="523">
        <f>IF(+J96&lt;F134,J96,D135)</f>
        <v>861130.81395348837</v>
      </c>
      <c r="F135" s="524">
        <f t="shared" si="31"/>
        <v>7093247.9439132269</v>
      </c>
      <c r="G135" s="524">
        <f t="shared" si="32"/>
        <v>7523813.3508899715</v>
      </c>
      <c r="H135" s="527">
        <f t="shared" si="29"/>
        <v>1666483.9071132112</v>
      </c>
      <c r="I135" s="578">
        <f t="shared" si="30"/>
        <v>1666483.9071132112</v>
      </c>
      <c r="J135" s="515">
        <f t="shared" si="33"/>
        <v>0</v>
      </c>
      <c r="K135" s="515"/>
      <c r="L135" s="526"/>
      <c r="M135" s="515">
        <f t="shared" si="34"/>
        <v>0</v>
      </c>
      <c r="N135" s="526"/>
      <c r="O135" s="515">
        <f t="shared" si="35"/>
        <v>0</v>
      </c>
      <c r="P135" s="515">
        <f t="shared" si="36"/>
        <v>0</v>
      </c>
      <c r="Q135" s="269"/>
    </row>
    <row r="136" spans="2:17" ht="12.5">
      <c r="B136" s="195" t="str">
        <f t="shared" si="24"/>
        <v/>
      </c>
      <c r="C136" s="508">
        <f>IF(D93="","-",+C135+1)</f>
        <v>2046</v>
      </c>
      <c r="D136" s="374">
        <f>IF(F135+SUM(E$99:E135)=D$92,F135,D$92-SUM(E$99:E135))</f>
        <v>7093247.9439132269</v>
      </c>
      <c r="E136" s="523">
        <f>IF(+J96&lt;F135,J96,D136)</f>
        <v>861130.81395348837</v>
      </c>
      <c r="F136" s="524">
        <f t="shared" si="31"/>
        <v>6232117.1299597388</v>
      </c>
      <c r="G136" s="524">
        <f t="shared" si="32"/>
        <v>6662682.5369364824</v>
      </c>
      <c r="H136" s="527">
        <f t="shared" si="29"/>
        <v>1574307.9941434194</v>
      </c>
      <c r="I136" s="578">
        <f t="shared" si="30"/>
        <v>1574307.9941434194</v>
      </c>
      <c r="J136" s="515">
        <f t="shared" si="33"/>
        <v>0</v>
      </c>
      <c r="K136" s="515"/>
      <c r="L136" s="526"/>
      <c r="M136" s="515">
        <f t="shared" si="34"/>
        <v>0</v>
      </c>
      <c r="N136" s="526"/>
      <c r="O136" s="515">
        <f t="shared" si="35"/>
        <v>0</v>
      </c>
      <c r="P136" s="515">
        <f t="shared" si="36"/>
        <v>0</v>
      </c>
      <c r="Q136" s="269"/>
    </row>
    <row r="137" spans="2:17" ht="12.5">
      <c r="B137" s="195" t="str">
        <f t="shared" si="24"/>
        <v/>
      </c>
      <c r="C137" s="508">
        <f>IF(D93="","-",+C136+1)</f>
        <v>2047</v>
      </c>
      <c r="D137" s="374">
        <f>IF(F136+SUM(E$99:E136)=D$92,F136,D$92-SUM(E$99:E136))</f>
        <v>6232117.1299597388</v>
      </c>
      <c r="E137" s="523">
        <f>IF(+J96&lt;F136,J96,D137)</f>
        <v>861130.81395348837</v>
      </c>
      <c r="F137" s="524">
        <f t="shared" si="31"/>
        <v>5370986.3160062507</v>
      </c>
      <c r="G137" s="524">
        <f t="shared" si="32"/>
        <v>5801551.7229829952</v>
      </c>
      <c r="H137" s="527">
        <f t="shared" si="29"/>
        <v>1482132.0811736276</v>
      </c>
      <c r="I137" s="578">
        <f t="shared" si="30"/>
        <v>1482132.0811736276</v>
      </c>
      <c r="J137" s="515">
        <f t="shared" si="33"/>
        <v>0</v>
      </c>
      <c r="K137" s="515"/>
      <c r="L137" s="526"/>
      <c r="M137" s="515">
        <f t="shared" si="34"/>
        <v>0</v>
      </c>
      <c r="N137" s="526"/>
      <c r="O137" s="515">
        <f t="shared" si="35"/>
        <v>0</v>
      </c>
      <c r="P137" s="515">
        <f t="shared" si="36"/>
        <v>0</v>
      </c>
      <c r="Q137" s="269"/>
    </row>
    <row r="138" spans="2:17" ht="12.5">
      <c r="B138" s="195" t="str">
        <f t="shared" si="24"/>
        <v/>
      </c>
      <c r="C138" s="508">
        <f>IF(D93="","-",+C137+1)</f>
        <v>2048</v>
      </c>
      <c r="D138" s="374">
        <f>IF(F137+SUM(E$99:E137)=D$92,F137,D$92-SUM(E$99:E137))</f>
        <v>5370986.3160062507</v>
      </c>
      <c r="E138" s="523">
        <f>IF(+J96&lt;F137,J96,D138)</f>
        <v>861130.81395348837</v>
      </c>
      <c r="F138" s="524">
        <f t="shared" si="31"/>
        <v>4509855.5020527625</v>
      </c>
      <c r="G138" s="524">
        <f t="shared" si="32"/>
        <v>4940420.9090295061</v>
      </c>
      <c r="H138" s="527">
        <f t="shared" si="29"/>
        <v>1389956.1682038358</v>
      </c>
      <c r="I138" s="578">
        <f t="shared" si="30"/>
        <v>1389956.1682038358</v>
      </c>
      <c r="J138" s="515">
        <f t="shared" si="33"/>
        <v>0</v>
      </c>
      <c r="K138" s="515"/>
      <c r="L138" s="526"/>
      <c r="M138" s="515">
        <f t="shared" si="34"/>
        <v>0</v>
      </c>
      <c r="N138" s="526"/>
      <c r="O138" s="515">
        <f t="shared" si="35"/>
        <v>0</v>
      </c>
      <c r="P138" s="515">
        <f t="shared" si="36"/>
        <v>0</v>
      </c>
      <c r="Q138" s="269"/>
    </row>
    <row r="139" spans="2:17" ht="12.5">
      <c r="B139" s="195" t="str">
        <f t="shared" si="24"/>
        <v/>
      </c>
      <c r="C139" s="508">
        <f>IF(D93="","-",+C138+1)</f>
        <v>2049</v>
      </c>
      <c r="D139" s="374">
        <f>IF(F138+SUM(E$99:E138)=D$92,F138,D$92-SUM(E$99:E138))</f>
        <v>4509855.5020527625</v>
      </c>
      <c r="E139" s="523">
        <f>IF(+J96&lt;F138,J96,D139)</f>
        <v>861130.81395348837</v>
      </c>
      <c r="F139" s="524">
        <f t="shared" si="31"/>
        <v>3648724.6880992744</v>
      </c>
      <c r="G139" s="524">
        <f t="shared" si="32"/>
        <v>4079290.0950760185</v>
      </c>
      <c r="H139" s="527">
        <f t="shared" si="29"/>
        <v>1297780.255234044</v>
      </c>
      <c r="I139" s="578">
        <f t="shared" si="30"/>
        <v>1297780.255234044</v>
      </c>
      <c r="J139" s="515">
        <f t="shared" si="33"/>
        <v>0</v>
      </c>
      <c r="K139" s="515"/>
      <c r="L139" s="526"/>
      <c r="M139" s="515">
        <f t="shared" si="34"/>
        <v>0</v>
      </c>
      <c r="N139" s="526"/>
      <c r="O139" s="515">
        <f t="shared" si="35"/>
        <v>0</v>
      </c>
      <c r="P139" s="515">
        <f t="shared" si="36"/>
        <v>0</v>
      </c>
      <c r="Q139" s="269"/>
    </row>
    <row r="140" spans="2:17" ht="12.5">
      <c r="B140" s="195" t="str">
        <f t="shared" si="24"/>
        <v/>
      </c>
      <c r="C140" s="508">
        <f>IF(D93="","-",+C139+1)</f>
        <v>2050</v>
      </c>
      <c r="D140" s="374">
        <f>IF(F139+SUM(E$99:E139)=D$92,F139,D$92-SUM(E$99:E139))</f>
        <v>3648724.6880992744</v>
      </c>
      <c r="E140" s="523">
        <f>IF(+J96&lt;F139,J96,D140)</f>
        <v>861130.81395348837</v>
      </c>
      <c r="F140" s="524">
        <f t="shared" si="31"/>
        <v>2787593.8741457863</v>
      </c>
      <c r="G140" s="524">
        <f t="shared" si="32"/>
        <v>3218159.2811225303</v>
      </c>
      <c r="H140" s="527">
        <f t="shared" si="29"/>
        <v>1205604.3422642522</v>
      </c>
      <c r="I140" s="578">
        <f t="shared" si="30"/>
        <v>1205604.3422642522</v>
      </c>
      <c r="J140" s="515">
        <f t="shared" si="33"/>
        <v>0</v>
      </c>
      <c r="K140" s="515"/>
      <c r="L140" s="526"/>
      <c r="M140" s="515">
        <f t="shared" si="34"/>
        <v>0</v>
      </c>
      <c r="N140" s="526"/>
      <c r="O140" s="515">
        <f t="shared" si="35"/>
        <v>0</v>
      </c>
      <c r="P140" s="515">
        <f t="shared" si="36"/>
        <v>0</v>
      </c>
      <c r="Q140" s="269"/>
    </row>
    <row r="141" spans="2:17" ht="12.5">
      <c r="B141" s="195" t="str">
        <f t="shared" si="24"/>
        <v/>
      </c>
      <c r="C141" s="508">
        <f>IF(D93="","-",+C140+1)</f>
        <v>2051</v>
      </c>
      <c r="D141" s="374">
        <f>IF(F140+SUM(E$99:E140)=D$92,F140,D$92-SUM(E$99:E140))</f>
        <v>2787593.8741457863</v>
      </c>
      <c r="E141" s="523">
        <f>IF(+J96&lt;F140,J96,D141)</f>
        <v>861130.81395348837</v>
      </c>
      <c r="F141" s="524">
        <f t="shared" si="31"/>
        <v>1926463.0601922979</v>
      </c>
      <c r="G141" s="524">
        <f t="shared" si="32"/>
        <v>2357028.4671690422</v>
      </c>
      <c r="H141" s="527">
        <f t="shared" si="29"/>
        <v>1113428.4292944605</v>
      </c>
      <c r="I141" s="578">
        <f t="shared" si="30"/>
        <v>1113428.4292944605</v>
      </c>
      <c r="J141" s="515">
        <f t="shared" si="33"/>
        <v>0</v>
      </c>
      <c r="K141" s="515"/>
      <c r="L141" s="526"/>
      <c r="M141" s="515">
        <f t="shared" si="34"/>
        <v>0</v>
      </c>
      <c r="N141" s="526"/>
      <c r="O141" s="515">
        <f t="shared" si="35"/>
        <v>0</v>
      </c>
      <c r="P141" s="515">
        <f t="shared" si="36"/>
        <v>0</v>
      </c>
      <c r="Q141" s="269"/>
    </row>
    <row r="142" spans="2:17" ht="12.5">
      <c r="B142" s="195" t="str">
        <f t="shared" si="24"/>
        <v/>
      </c>
      <c r="C142" s="508">
        <f>IF(D93="","-",+C141+1)</f>
        <v>2052</v>
      </c>
      <c r="D142" s="374">
        <f>IF(F141+SUM(E$99:E141)=D$92,F141,D$92-SUM(E$99:E141))</f>
        <v>1926463.0601922979</v>
      </c>
      <c r="E142" s="523">
        <f>IF(+J96&lt;F141,J96,D142)</f>
        <v>861130.81395348837</v>
      </c>
      <c r="F142" s="524">
        <f t="shared" si="31"/>
        <v>1065332.2462388095</v>
      </c>
      <c r="G142" s="524">
        <f t="shared" si="32"/>
        <v>1495897.6532155536</v>
      </c>
      <c r="H142" s="527">
        <f t="shared" si="29"/>
        <v>1021252.5163246687</v>
      </c>
      <c r="I142" s="578">
        <f t="shared" si="30"/>
        <v>1021252.5163246687</v>
      </c>
      <c r="J142" s="515">
        <f t="shared" si="33"/>
        <v>0</v>
      </c>
      <c r="K142" s="515"/>
      <c r="L142" s="526"/>
      <c r="M142" s="515">
        <f t="shared" si="34"/>
        <v>0</v>
      </c>
      <c r="N142" s="526"/>
      <c r="O142" s="515">
        <f t="shared" si="35"/>
        <v>0</v>
      </c>
      <c r="P142" s="515">
        <f t="shared" si="36"/>
        <v>0</v>
      </c>
      <c r="Q142" s="269"/>
    </row>
    <row r="143" spans="2:17" ht="12.5">
      <c r="B143" s="195" t="str">
        <f t="shared" si="24"/>
        <v/>
      </c>
      <c r="C143" s="508">
        <f>IF(D93="","-",+C142+1)</f>
        <v>2053</v>
      </c>
      <c r="D143" s="374">
        <f>IF(F142+SUM(E$99:E142)=D$92,F142,D$92-SUM(E$99:E142))</f>
        <v>1065332.2462388095</v>
      </c>
      <c r="E143" s="523">
        <f>IF(+J96&lt;F142,J96,D143)</f>
        <v>861130.81395348837</v>
      </c>
      <c r="F143" s="524">
        <f t="shared" si="31"/>
        <v>204201.43228532118</v>
      </c>
      <c r="G143" s="524">
        <f t="shared" si="32"/>
        <v>634766.83926206536</v>
      </c>
      <c r="H143" s="527">
        <f t="shared" si="29"/>
        <v>929076.60335487686</v>
      </c>
      <c r="I143" s="578">
        <f t="shared" si="30"/>
        <v>929076.60335487686</v>
      </c>
      <c r="J143" s="515">
        <f t="shared" si="33"/>
        <v>0</v>
      </c>
      <c r="K143" s="515"/>
      <c r="L143" s="526"/>
      <c r="M143" s="515">
        <f t="shared" si="34"/>
        <v>0</v>
      </c>
      <c r="N143" s="526"/>
      <c r="O143" s="515">
        <f t="shared" si="35"/>
        <v>0</v>
      </c>
      <c r="P143" s="515">
        <f t="shared" si="36"/>
        <v>0</v>
      </c>
      <c r="Q143" s="269"/>
    </row>
    <row r="144" spans="2:17" ht="12.5">
      <c r="B144" s="195" t="str">
        <f t="shared" si="24"/>
        <v/>
      </c>
      <c r="C144" s="508">
        <f>IF(D93="","-",+C143+1)</f>
        <v>2054</v>
      </c>
      <c r="D144" s="374">
        <f>IF(F143+SUM(E$99:E143)=D$92,F143,D$92-SUM(E$99:E143))</f>
        <v>204201.43228532118</v>
      </c>
      <c r="E144" s="523">
        <f>IF(+J96&lt;F143,J96,D144)</f>
        <v>204201.43228532118</v>
      </c>
      <c r="F144" s="524">
        <f t="shared" si="31"/>
        <v>0</v>
      </c>
      <c r="G144" s="524">
        <f t="shared" si="32"/>
        <v>102100.71614266059</v>
      </c>
      <c r="H144" s="527">
        <f t="shared" si="29"/>
        <v>215130.34874356748</v>
      </c>
      <c r="I144" s="578">
        <f t="shared" si="30"/>
        <v>215130.34874356748</v>
      </c>
      <c r="J144" s="515">
        <f t="shared" si="33"/>
        <v>0</v>
      </c>
      <c r="K144" s="515"/>
      <c r="L144" s="526"/>
      <c r="M144" s="515">
        <f t="shared" si="34"/>
        <v>0</v>
      </c>
      <c r="N144" s="526"/>
      <c r="O144" s="515">
        <f t="shared" si="35"/>
        <v>0</v>
      </c>
      <c r="P144" s="515">
        <f t="shared" si="36"/>
        <v>0</v>
      </c>
      <c r="Q144" s="269"/>
    </row>
    <row r="145" spans="2:17" ht="12.5">
      <c r="B145" s="195" t="str">
        <f t="shared" si="24"/>
        <v/>
      </c>
      <c r="C145" s="508">
        <f>IF(D93="","-",+C144+1)</f>
        <v>2055</v>
      </c>
      <c r="D145" s="374">
        <f>IF(F144+SUM(E$99:E144)=D$92,F144,D$92-SUM(E$99:E144))</f>
        <v>0</v>
      </c>
      <c r="E145" s="523">
        <f>IF(+J96&lt;F144,J96,D145)</f>
        <v>0</v>
      </c>
      <c r="F145" s="524">
        <f t="shared" si="31"/>
        <v>0</v>
      </c>
      <c r="G145" s="524">
        <f t="shared" si="32"/>
        <v>0</v>
      </c>
      <c r="H145" s="527">
        <f t="shared" si="29"/>
        <v>0</v>
      </c>
      <c r="I145" s="578">
        <f t="shared" si="30"/>
        <v>0</v>
      </c>
      <c r="J145" s="515">
        <f t="shared" si="33"/>
        <v>0</v>
      </c>
      <c r="K145" s="515"/>
      <c r="L145" s="526"/>
      <c r="M145" s="515">
        <f t="shared" si="34"/>
        <v>0</v>
      </c>
      <c r="N145" s="526"/>
      <c r="O145" s="515">
        <f t="shared" si="35"/>
        <v>0</v>
      </c>
      <c r="P145" s="515">
        <f t="shared" si="36"/>
        <v>0</v>
      </c>
      <c r="Q145" s="269"/>
    </row>
    <row r="146" spans="2:17" ht="12.5">
      <c r="B146" s="195" t="str">
        <f t="shared" si="24"/>
        <v/>
      </c>
      <c r="C146" s="508">
        <f>IF(D93="","-",+C145+1)</f>
        <v>2056</v>
      </c>
      <c r="D146" s="374">
        <f>IF(F145+SUM(E$99:E145)=D$92,F145,D$92-SUM(E$99:E145))</f>
        <v>0</v>
      </c>
      <c r="E146" s="523">
        <f>IF(+J96&lt;F145,J96,D146)</f>
        <v>0</v>
      </c>
      <c r="F146" s="524">
        <f t="shared" si="31"/>
        <v>0</v>
      </c>
      <c r="G146" s="524">
        <f t="shared" si="32"/>
        <v>0</v>
      </c>
      <c r="H146" s="527">
        <f t="shared" si="29"/>
        <v>0</v>
      </c>
      <c r="I146" s="578">
        <f t="shared" si="30"/>
        <v>0</v>
      </c>
      <c r="J146" s="515">
        <f t="shared" si="33"/>
        <v>0</v>
      </c>
      <c r="K146" s="515"/>
      <c r="L146" s="526"/>
      <c r="M146" s="515">
        <f t="shared" si="34"/>
        <v>0</v>
      </c>
      <c r="N146" s="526"/>
      <c r="O146" s="515">
        <f t="shared" si="35"/>
        <v>0</v>
      </c>
      <c r="P146" s="515">
        <f t="shared" si="36"/>
        <v>0</v>
      </c>
      <c r="Q146" s="269"/>
    </row>
    <row r="147" spans="2:17" ht="12.5">
      <c r="B147" s="195" t="str">
        <f t="shared" si="24"/>
        <v/>
      </c>
      <c r="C147" s="508">
        <f>IF(D93="","-",+C146+1)</f>
        <v>2057</v>
      </c>
      <c r="D147" s="374">
        <f>IF(F146+SUM(E$99:E146)=D$92,F146,D$92-SUM(E$99:E146))</f>
        <v>0</v>
      </c>
      <c r="E147" s="523">
        <f>IF(+J96&lt;F146,J96,D147)</f>
        <v>0</v>
      </c>
      <c r="F147" s="524">
        <f t="shared" si="31"/>
        <v>0</v>
      </c>
      <c r="G147" s="524">
        <f t="shared" si="32"/>
        <v>0</v>
      </c>
      <c r="H147" s="527">
        <f t="shared" si="29"/>
        <v>0</v>
      </c>
      <c r="I147" s="578">
        <f t="shared" si="30"/>
        <v>0</v>
      </c>
      <c r="J147" s="515">
        <f t="shared" si="33"/>
        <v>0</v>
      </c>
      <c r="K147" s="515"/>
      <c r="L147" s="526"/>
      <c r="M147" s="515">
        <f t="shared" si="34"/>
        <v>0</v>
      </c>
      <c r="N147" s="526"/>
      <c r="O147" s="515">
        <f t="shared" si="35"/>
        <v>0</v>
      </c>
      <c r="P147" s="515">
        <f t="shared" si="36"/>
        <v>0</v>
      </c>
      <c r="Q147" s="269"/>
    </row>
    <row r="148" spans="2:17" ht="12.5">
      <c r="B148" s="195" t="str">
        <f t="shared" si="24"/>
        <v/>
      </c>
      <c r="C148" s="508">
        <f>IF(D93="","-",+C147+1)</f>
        <v>2058</v>
      </c>
      <c r="D148" s="374">
        <f>IF(F147+SUM(E$99:E147)=D$92,F147,D$92-SUM(E$99:E147))</f>
        <v>0</v>
      </c>
      <c r="E148" s="523">
        <f>IF(+J96&lt;F147,J96,D148)</f>
        <v>0</v>
      </c>
      <c r="F148" s="524">
        <f t="shared" si="31"/>
        <v>0</v>
      </c>
      <c r="G148" s="524">
        <f t="shared" si="32"/>
        <v>0</v>
      </c>
      <c r="H148" s="527">
        <f t="shared" si="29"/>
        <v>0</v>
      </c>
      <c r="I148" s="578">
        <f t="shared" si="30"/>
        <v>0</v>
      </c>
      <c r="J148" s="515">
        <f t="shared" si="33"/>
        <v>0</v>
      </c>
      <c r="K148" s="515"/>
      <c r="L148" s="526"/>
      <c r="M148" s="515">
        <f t="shared" si="34"/>
        <v>0</v>
      </c>
      <c r="N148" s="526"/>
      <c r="O148" s="515">
        <f t="shared" si="35"/>
        <v>0</v>
      </c>
      <c r="P148" s="515">
        <f t="shared" si="36"/>
        <v>0</v>
      </c>
      <c r="Q148" s="269"/>
    </row>
    <row r="149" spans="2:17" ht="12.5">
      <c r="B149" s="195" t="str">
        <f t="shared" si="24"/>
        <v/>
      </c>
      <c r="C149" s="508">
        <f>IF(D93="","-",+C148+1)</f>
        <v>2059</v>
      </c>
      <c r="D149" s="374">
        <f>IF(F148+SUM(E$99:E148)=D$92,F148,D$92-SUM(E$99:E148))</f>
        <v>0</v>
      </c>
      <c r="E149" s="523">
        <f>IF(+J96&lt;F148,J96,D149)</f>
        <v>0</v>
      </c>
      <c r="F149" s="524">
        <f t="shared" si="31"/>
        <v>0</v>
      </c>
      <c r="G149" s="524">
        <f t="shared" si="32"/>
        <v>0</v>
      </c>
      <c r="H149" s="527">
        <f t="shared" si="29"/>
        <v>0</v>
      </c>
      <c r="I149" s="578">
        <f t="shared" si="30"/>
        <v>0</v>
      </c>
      <c r="J149" s="515">
        <f t="shared" si="33"/>
        <v>0</v>
      </c>
      <c r="K149" s="515"/>
      <c r="L149" s="526"/>
      <c r="M149" s="515">
        <f t="shared" si="34"/>
        <v>0</v>
      </c>
      <c r="N149" s="526"/>
      <c r="O149" s="515">
        <f t="shared" si="35"/>
        <v>0</v>
      </c>
      <c r="P149" s="515">
        <f t="shared" si="36"/>
        <v>0</v>
      </c>
      <c r="Q149" s="269"/>
    </row>
    <row r="150" spans="2:17" ht="12.5">
      <c r="B150" s="195" t="str">
        <f t="shared" si="24"/>
        <v/>
      </c>
      <c r="C150" s="508">
        <f>IF(D93="","-",+C149+1)</f>
        <v>2060</v>
      </c>
      <c r="D150" s="374">
        <f>IF(F149+SUM(E$99:E149)=D$92,F149,D$92-SUM(E$99:E149))</f>
        <v>0</v>
      </c>
      <c r="E150" s="523">
        <f>IF(+J96&lt;F149,J96,D150)</f>
        <v>0</v>
      </c>
      <c r="F150" s="524">
        <f t="shared" si="31"/>
        <v>0</v>
      </c>
      <c r="G150" s="524">
        <f t="shared" si="32"/>
        <v>0</v>
      </c>
      <c r="H150" s="527">
        <f t="shared" si="29"/>
        <v>0</v>
      </c>
      <c r="I150" s="578">
        <f t="shared" si="30"/>
        <v>0</v>
      </c>
      <c r="J150" s="515">
        <f t="shared" si="33"/>
        <v>0</v>
      </c>
      <c r="K150" s="515"/>
      <c r="L150" s="526"/>
      <c r="M150" s="515">
        <f t="shared" si="34"/>
        <v>0</v>
      </c>
      <c r="N150" s="526"/>
      <c r="O150" s="515">
        <f t="shared" si="35"/>
        <v>0</v>
      </c>
      <c r="P150" s="515">
        <f t="shared" si="36"/>
        <v>0</v>
      </c>
      <c r="Q150" s="269"/>
    </row>
    <row r="151" spans="2:17" ht="12.5">
      <c r="B151" s="195" t="str">
        <f t="shared" si="24"/>
        <v/>
      </c>
      <c r="C151" s="508">
        <f>IF(D93="","-",+C150+1)</f>
        <v>2061</v>
      </c>
      <c r="D151" s="374">
        <f>IF(F150+SUM(E$99:E150)=D$92,F150,D$92-SUM(E$99:E150))</f>
        <v>0</v>
      </c>
      <c r="E151" s="523">
        <f>IF(+J96&lt;F150,J96,D151)</f>
        <v>0</v>
      </c>
      <c r="F151" s="524">
        <f t="shared" si="31"/>
        <v>0</v>
      </c>
      <c r="G151" s="524">
        <f t="shared" si="32"/>
        <v>0</v>
      </c>
      <c r="H151" s="527">
        <f t="shared" si="29"/>
        <v>0</v>
      </c>
      <c r="I151" s="578">
        <f t="shared" si="30"/>
        <v>0</v>
      </c>
      <c r="J151" s="515">
        <f t="shared" si="33"/>
        <v>0</v>
      </c>
      <c r="K151" s="515"/>
      <c r="L151" s="526"/>
      <c r="M151" s="515">
        <f t="shared" si="34"/>
        <v>0</v>
      </c>
      <c r="N151" s="526"/>
      <c r="O151" s="515">
        <f t="shared" si="35"/>
        <v>0</v>
      </c>
      <c r="P151" s="515">
        <f t="shared" si="36"/>
        <v>0</v>
      </c>
      <c r="Q151" s="269"/>
    </row>
    <row r="152" spans="2:17" ht="12.5">
      <c r="B152" s="195" t="str">
        <f t="shared" si="24"/>
        <v/>
      </c>
      <c r="C152" s="508">
        <f>IF(D93="","-",+C151+1)</f>
        <v>2062</v>
      </c>
      <c r="D152" s="374">
        <f>IF(F151+SUM(E$99:E151)=D$92,F151,D$92-SUM(E$99:E151))</f>
        <v>0</v>
      </c>
      <c r="E152" s="523">
        <f>IF(+J96&lt;F151,J96,D152)</f>
        <v>0</v>
      </c>
      <c r="F152" s="524">
        <f t="shared" si="31"/>
        <v>0</v>
      </c>
      <c r="G152" s="524">
        <f t="shared" si="32"/>
        <v>0</v>
      </c>
      <c r="H152" s="527">
        <f t="shared" si="29"/>
        <v>0</v>
      </c>
      <c r="I152" s="578">
        <f t="shared" si="30"/>
        <v>0</v>
      </c>
      <c r="J152" s="515">
        <f t="shared" si="33"/>
        <v>0</v>
      </c>
      <c r="K152" s="515"/>
      <c r="L152" s="526"/>
      <c r="M152" s="515">
        <f t="shared" si="34"/>
        <v>0</v>
      </c>
      <c r="N152" s="526"/>
      <c r="O152" s="515">
        <f t="shared" si="35"/>
        <v>0</v>
      </c>
      <c r="P152" s="515">
        <f t="shared" si="36"/>
        <v>0</v>
      </c>
      <c r="Q152" s="269"/>
    </row>
    <row r="153" spans="2:17" ht="12.5">
      <c r="B153" s="195" t="str">
        <f t="shared" si="24"/>
        <v/>
      </c>
      <c r="C153" s="508">
        <f>IF(D93="","-",+C152+1)</f>
        <v>2063</v>
      </c>
      <c r="D153" s="374">
        <f>IF(F152+SUM(E$99:E152)=D$92,F152,D$92-SUM(E$99:E152))</f>
        <v>0</v>
      </c>
      <c r="E153" s="523">
        <f>IF(+J96&lt;F152,J96,D153)</f>
        <v>0</v>
      </c>
      <c r="F153" s="524">
        <f t="shared" si="31"/>
        <v>0</v>
      </c>
      <c r="G153" s="524">
        <f t="shared" si="32"/>
        <v>0</v>
      </c>
      <c r="H153" s="527">
        <f t="shared" si="29"/>
        <v>0</v>
      </c>
      <c r="I153" s="578">
        <f t="shared" si="30"/>
        <v>0</v>
      </c>
      <c r="J153" s="515">
        <f t="shared" si="33"/>
        <v>0</v>
      </c>
      <c r="K153" s="515"/>
      <c r="L153" s="526"/>
      <c r="M153" s="515">
        <f t="shared" si="34"/>
        <v>0</v>
      </c>
      <c r="N153" s="526"/>
      <c r="O153" s="515">
        <f t="shared" si="35"/>
        <v>0</v>
      </c>
      <c r="P153" s="515">
        <f t="shared" si="36"/>
        <v>0</v>
      </c>
      <c r="Q153" s="269"/>
    </row>
    <row r="154" spans="2:17" ht="13" thickBot="1">
      <c r="B154" s="195" t="str">
        <f t="shared" si="24"/>
        <v/>
      </c>
      <c r="C154" s="528">
        <f>IF(D93="","-",+C153+1)</f>
        <v>2064</v>
      </c>
      <c r="D154" s="579">
        <f>IF(F153+SUM(E$99:E153)=D$92,F153,D$92-SUM(E$99:E153))</f>
        <v>0</v>
      </c>
      <c r="E154" s="530">
        <f>IF(+J96&lt;F153,J96,D154)</f>
        <v>0</v>
      </c>
      <c r="F154" s="529">
        <f t="shared" si="31"/>
        <v>0</v>
      </c>
      <c r="G154" s="529">
        <f t="shared" si="32"/>
        <v>0</v>
      </c>
      <c r="H154" s="531">
        <f t="shared" si="29"/>
        <v>0</v>
      </c>
      <c r="I154" s="580">
        <f t="shared" si="30"/>
        <v>0</v>
      </c>
      <c r="J154" s="534">
        <f t="shared" si="33"/>
        <v>0</v>
      </c>
      <c r="K154" s="515"/>
      <c r="L154" s="533"/>
      <c r="M154" s="534">
        <f t="shared" si="34"/>
        <v>0</v>
      </c>
      <c r="N154" s="533"/>
      <c r="O154" s="534">
        <f t="shared" si="35"/>
        <v>0</v>
      </c>
      <c r="P154" s="534">
        <f t="shared" si="36"/>
        <v>0</v>
      </c>
      <c r="Q154" s="269"/>
    </row>
    <row r="155" spans="2:17" ht="12.5">
      <c r="C155" s="374" t="s">
        <v>78</v>
      </c>
      <c r="D155" s="375"/>
      <c r="E155" s="375">
        <f>SUM(E99:E154)</f>
        <v>37028625.000000007</v>
      </c>
      <c r="F155" s="375"/>
      <c r="G155" s="375"/>
      <c r="H155" s="375">
        <f>SUM(H99:H154)</f>
        <v>127911989.14497593</v>
      </c>
      <c r="I155" s="375">
        <f>SUM(I99:I154)</f>
        <v>127911989.14497593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1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5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2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2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2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5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F418E290-B4B4-487E-A25E-9E29B3CDE40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2020-04-20T20:30:04Z</cp:lastPrinted>
  <dcterms:created xsi:type="dcterms:W3CDTF">2009-05-11T14:02:48Z</dcterms:created>
  <dcterms:modified xsi:type="dcterms:W3CDTF">2020-05-26T18:43:32Z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</Properties>
</file>